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/>
  <bookViews>
    <workbookView xWindow="-105" yWindow="-105" windowWidth="29040" windowHeight="16440" tabRatio="719" firstSheet="1" activeTab="13"/>
  </bookViews>
  <sheets>
    <sheet name="bhpc_data" sheetId="31" state="hidden" r:id="rId1"/>
    <sheet name="clientData" sheetId="30" r:id="rId2"/>
    <sheet name="dgn_calculation" sheetId="23" state="hidden" r:id="rId3"/>
    <sheet name="salesHistory" sheetId="33" r:id="rId4"/>
    <sheet name="orderHistory" sheetId="35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" sheetId="32" r:id="rId12"/>
    <sheet name="dgnModel" sheetId="28" r:id="rId13"/>
    <sheet name="BHPC MANAGER" sheetId="37" r:id="rId14"/>
    <sheet name="ANALYTICS" sheetId="34" state="hidden" r:id="rId15"/>
    <sheet name="WAREHOUSE" sheetId="38" state="hidden" r:id="rId16"/>
  </sheets>
  <definedNames>
    <definedName name="_xlnm._FilterDatabase" localSheetId="13" hidden="1">'BHPC MANAGER'!$BZ$9:$CO$110</definedName>
    <definedName name="_xlnm._FilterDatabase" localSheetId="1" hidden="1">clientData!$A$2:$S$10</definedName>
    <definedName name="_xlnm.Print_Area" localSheetId="7">proformaModel1!$A$1:$K$66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clientName">OFFSET(clientData!$A$3,0,0,COUNTA(clientData!$A$3:$A$999),1)</definedName>
    <definedName name="productsCartons">'BHPC MANAGER'!$CG$10:$CG$109</definedName>
    <definedName name="productsCostPrice">'BHPC MANAGER'!$CM$10:$CM$110</definedName>
    <definedName name="productsCostTot">'BHPC MANAGER'!$CN$10:$CN$110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Qty">'BHPC MANAGER'!$CB$10:$CB$110</definedName>
    <definedName name="productsSalePrice">'BHPC MANAGER'!$CC$10:$CC$110</definedName>
    <definedName name="productsSku">'BHPC MANAGER'!$BZ$10:$BZ$110</definedName>
    <definedName name="productsSoldTot">'BHPC MANAGER'!$CO$10:$CO$110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ss">bhpc_data[sku]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25725"/>
  <pivotCaches>
    <pivotCache cacheId="3" r:id="rId17"/>
  </pivotCache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27" i="37"/>
  <c r="BD22"/>
  <c r="BD19"/>
  <c r="BB22"/>
  <c r="BB19"/>
  <c r="AZ22"/>
  <c r="AZ19"/>
  <c r="AZ13"/>
  <c r="AZ11"/>
  <c r="AX32"/>
  <c r="AX29"/>
  <c r="AX27"/>
  <c r="AT39"/>
  <c r="AT11"/>
  <c r="AT10"/>
  <c r="AR39"/>
  <c r="AR38"/>
  <c r="AR33"/>
  <c r="AR29"/>
  <c r="AR28"/>
  <c r="AR27"/>
  <c r="AR25"/>
  <c r="AR14"/>
  <c r="AR13"/>
  <c r="AR11"/>
  <c r="CI109"/>
  <c r="CH109"/>
  <c r="CG109"/>
  <c r="CI108"/>
  <c r="CH108"/>
  <c r="CG108"/>
  <c r="CI107"/>
  <c r="CH107"/>
  <c r="CG107"/>
  <c r="CI106"/>
  <c r="CH106"/>
  <c r="CG106"/>
  <c r="CI105"/>
  <c r="CH105"/>
  <c r="CG105"/>
  <c r="CI104"/>
  <c r="CH104"/>
  <c r="CG104"/>
  <c r="CI103"/>
  <c r="CH103"/>
  <c r="CG103"/>
  <c r="CI102"/>
  <c r="CH102"/>
  <c r="CG102"/>
  <c r="CI101"/>
  <c r="CH101"/>
  <c r="CG101"/>
  <c r="CI100"/>
  <c r="CH100"/>
  <c r="CG100"/>
  <c r="CI99"/>
  <c r="CH99"/>
  <c r="CG99"/>
  <c r="CI98"/>
  <c r="CH98"/>
  <c r="CG98"/>
  <c r="CI97"/>
  <c r="CH97"/>
  <c r="CG97"/>
  <c r="CI96"/>
  <c r="CH96"/>
  <c r="CG96"/>
  <c r="CI95"/>
  <c r="CH95"/>
  <c r="CG95"/>
  <c r="CI94"/>
  <c r="CH94"/>
  <c r="CG94"/>
  <c r="CI93"/>
  <c r="CH93"/>
  <c r="CG93"/>
  <c r="CI92"/>
  <c r="CH92"/>
  <c r="CG92"/>
  <c r="CI91"/>
  <c r="CH91"/>
  <c r="CG91"/>
  <c r="CI90"/>
  <c r="CH90"/>
  <c r="CG90"/>
  <c r="CI89"/>
  <c r="CH89"/>
  <c r="CG89"/>
  <c r="CI88"/>
  <c r="CH88"/>
  <c r="CG88"/>
  <c r="CI87"/>
  <c r="CH87"/>
  <c r="CG87"/>
  <c r="CI86"/>
  <c r="CH86"/>
  <c r="CG86"/>
  <c r="CI85"/>
  <c r="CH85"/>
  <c r="CG85"/>
  <c r="CI84"/>
  <c r="CH84"/>
  <c r="CG84"/>
  <c r="CI83"/>
  <c r="CH83"/>
  <c r="CG83"/>
  <c r="CI82"/>
  <c r="CH82"/>
  <c r="CG82"/>
  <c r="CI81"/>
  <c r="CH81"/>
  <c r="CG81"/>
  <c r="CI80"/>
  <c r="CH80"/>
  <c r="CG80"/>
  <c r="CI79"/>
  <c r="CH79"/>
  <c r="CG79"/>
  <c r="CI78"/>
  <c r="CH78"/>
  <c r="CG78"/>
  <c r="CI77"/>
  <c r="CH77"/>
  <c r="CG77"/>
  <c r="CI76"/>
  <c r="CH76"/>
  <c r="CG76"/>
  <c r="CI75"/>
  <c r="CH75"/>
  <c r="CG75"/>
  <c r="CI74"/>
  <c r="CH74"/>
  <c r="CG74"/>
  <c r="CI73"/>
  <c r="CH73"/>
  <c r="CG73"/>
  <c r="CI72"/>
  <c r="CH72"/>
  <c r="CG72"/>
  <c r="CI71"/>
  <c r="CH71"/>
  <c r="CG71"/>
  <c r="CI70"/>
  <c r="CH70"/>
  <c r="CG70"/>
  <c r="CI69"/>
  <c r="CH69"/>
  <c r="CG69"/>
  <c r="CI68"/>
  <c r="CH68"/>
  <c r="CG68"/>
  <c r="CI67"/>
  <c r="CH67"/>
  <c r="CG67"/>
  <c r="CI66"/>
  <c r="CH66"/>
  <c r="CG66"/>
  <c r="CI65"/>
  <c r="CH65"/>
  <c r="CG65"/>
  <c r="CI64"/>
  <c r="CH64"/>
  <c r="CG64"/>
  <c r="CI63"/>
  <c r="CH63"/>
  <c r="CG63"/>
  <c r="CI62"/>
  <c r="CH62"/>
  <c r="CG62"/>
  <c r="CI61"/>
  <c r="CH61"/>
  <c r="CG61"/>
  <c r="CI60"/>
  <c r="CH60"/>
  <c r="CG60"/>
  <c r="CI59"/>
  <c r="CH59"/>
  <c r="CG59"/>
  <c r="CI58"/>
  <c r="CH58"/>
  <c r="CG58"/>
  <c r="CI57"/>
  <c r="CH57"/>
  <c r="CG57"/>
  <c r="CI56"/>
  <c r="CH56"/>
  <c r="CG56"/>
  <c r="CI55"/>
  <c r="CH55"/>
  <c r="CG55"/>
  <c r="CI54"/>
  <c r="CH54"/>
  <c r="CG54"/>
  <c r="CI53"/>
  <c r="CH53"/>
  <c r="CG53"/>
  <c r="CI52"/>
  <c r="CH52"/>
  <c r="CG52"/>
  <c r="CI51"/>
  <c r="CH51"/>
  <c r="CG51"/>
  <c r="CI50"/>
  <c r="CH50"/>
  <c r="CG50"/>
  <c r="CI49"/>
  <c r="CH49"/>
  <c r="CG49"/>
  <c r="CI48"/>
  <c r="CH48"/>
  <c r="CG48"/>
  <c r="CI47"/>
  <c r="CH47"/>
  <c r="CG47"/>
  <c r="CI46"/>
  <c r="CH46"/>
  <c r="CG46"/>
  <c r="CI45"/>
  <c r="CH45"/>
  <c r="CG45"/>
  <c r="CI44"/>
  <c r="CH44"/>
  <c r="CG44"/>
  <c r="CI43"/>
  <c r="CH43"/>
  <c r="CG43"/>
  <c r="CI42"/>
  <c r="CH42"/>
  <c r="CG42"/>
  <c r="CI41"/>
  <c r="CH41"/>
  <c r="CG41"/>
  <c r="CI40"/>
  <c r="CH40"/>
  <c r="CG40"/>
  <c r="CI39"/>
  <c r="CH39"/>
  <c r="CG39"/>
  <c r="CI38"/>
  <c r="CH38"/>
  <c r="CG38"/>
  <c r="CI37"/>
  <c r="CH37"/>
  <c r="CG37"/>
  <c r="CI36"/>
  <c r="CH36"/>
  <c r="CG36"/>
  <c r="CI35"/>
  <c r="CH35"/>
  <c r="CG35"/>
  <c r="CI34"/>
  <c r="CH34"/>
  <c r="CG34"/>
  <c r="CI33"/>
  <c r="CH33"/>
  <c r="CG33"/>
  <c r="CI32"/>
  <c r="CH32"/>
  <c r="CG32"/>
  <c r="CI31"/>
  <c r="CH31"/>
  <c r="CG31"/>
  <c r="CI30"/>
  <c r="CH30"/>
  <c r="CG30"/>
  <c r="CI29"/>
  <c r="CH29"/>
  <c r="CG29"/>
  <c r="CI28"/>
  <c r="CH28"/>
  <c r="CG28"/>
  <c r="CI27"/>
  <c r="CH27"/>
  <c r="CG27"/>
  <c r="CI26"/>
  <c r="CH26"/>
  <c r="CG26"/>
  <c r="CI25"/>
  <c r="CH25"/>
  <c r="CG25"/>
  <c r="CI24"/>
  <c r="CH24"/>
  <c r="CG24"/>
  <c r="CI23"/>
  <c r="CH23"/>
  <c r="CG23"/>
  <c r="CI22"/>
  <c r="CH22"/>
  <c r="CG22"/>
  <c r="CI21"/>
  <c r="CH21"/>
  <c r="CG21"/>
  <c r="CI20"/>
  <c r="CH20"/>
  <c r="CG20"/>
  <c r="CI19"/>
  <c r="CH19"/>
  <c r="CG19"/>
  <c r="CI18"/>
  <c r="CH18"/>
  <c r="CG18"/>
  <c r="CI17"/>
  <c r="CH17"/>
  <c r="CG17"/>
  <c r="CI16"/>
  <c r="CH16"/>
  <c r="CG16"/>
  <c r="CI15"/>
  <c r="CH15"/>
  <c r="CG15"/>
  <c r="CI14"/>
  <c r="CH14"/>
  <c r="CG14"/>
  <c r="CI13"/>
  <c r="CH13"/>
  <c r="CG13"/>
  <c r="CI12"/>
  <c r="CH12"/>
  <c r="CG12"/>
  <c r="CI11"/>
  <c r="CH11"/>
  <c r="CG11"/>
  <c r="CI10"/>
  <c r="CH10"/>
  <c r="CG10"/>
  <c r="CA109"/>
  <c r="CA108"/>
  <c r="CA107"/>
  <c r="CA106"/>
  <c r="CA105"/>
  <c r="CA104"/>
  <c r="CA103"/>
  <c r="CA102"/>
  <c r="CA101"/>
  <c r="CA100"/>
  <c r="CA99"/>
  <c r="CA98"/>
  <c r="CA97"/>
  <c r="CA96"/>
  <c r="CA95"/>
  <c r="CA94"/>
  <c r="CA93"/>
  <c r="CA92"/>
  <c r="CA91"/>
  <c r="CA90"/>
  <c r="CA89"/>
  <c r="CA88"/>
  <c r="CA87"/>
  <c r="CA86"/>
  <c r="CA85"/>
  <c r="CA84"/>
  <c r="CA83"/>
  <c r="CA82"/>
  <c r="CA81"/>
  <c r="CA80"/>
  <c r="CA79"/>
  <c r="CA78"/>
  <c r="CA77"/>
  <c r="CA76"/>
  <c r="CA75"/>
  <c r="CA74"/>
  <c r="CA73"/>
  <c r="CA72"/>
  <c r="CA71"/>
  <c r="CA70"/>
  <c r="CA69"/>
  <c r="CA68"/>
  <c r="CA67"/>
  <c r="CA66"/>
  <c r="CA65"/>
  <c r="CA64"/>
  <c r="CA63"/>
  <c r="CA62"/>
  <c r="CA61"/>
  <c r="CA60"/>
  <c r="CA59"/>
  <c r="CA58"/>
  <c r="CA57"/>
  <c r="CA56"/>
  <c r="CA55"/>
  <c r="CA54"/>
  <c r="CA53"/>
  <c r="CA52"/>
  <c r="CA51"/>
  <c r="CA50"/>
  <c r="CA49"/>
  <c r="CA48"/>
  <c r="CA47"/>
  <c r="CA46"/>
  <c r="CA45"/>
  <c r="CA44"/>
  <c r="CA43"/>
  <c r="CA42"/>
  <c r="CA41"/>
  <c r="CA40"/>
  <c r="CA39"/>
  <c r="CA38"/>
  <c r="CA37"/>
  <c r="CA36"/>
  <c r="CA35"/>
  <c r="CA34"/>
  <c r="CA33"/>
  <c r="CA32"/>
  <c r="CA31"/>
  <c r="CA30"/>
  <c r="CA29"/>
  <c r="CA28"/>
  <c r="CA27"/>
  <c r="CA26"/>
  <c r="CA25"/>
  <c r="CA24"/>
  <c r="CA23"/>
  <c r="CA22"/>
  <c r="CA21"/>
  <c r="CA20"/>
  <c r="CA19"/>
  <c r="CA18"/>
  <c r="CA17"/>
  <c r="CA16"/>
  <c r="CA15"/>
  <c r="CA14"/>
  <c r="CA13"/>
  <c r="CA12"/>
  <c r="CA11"/>
  <c r="CA10"/>
  <c r="I23" i="44" a="1"/>
  <c r="I23" s="1"/>
  <c r="G23" a="1"/>
  <c r="G23" s="1"/>
  <c r="B23" a="1"/>
  <c r="B23" s="1"/>
  <c r="A23" a="1"/>
  <c r="A23" s="1"/>
  <c r="J23" s="1"/>
  <c r="I22" a="1"/>
  <c r="I22" s="1"/>
  <c r="G22" a="1"/>
  <c r="G22" s="1"/>
  <c r="B22" a="1"/>
  <c r="B22" s="1"/>
  <c r="A22" a="1"/>
  <c r="A22" s="1"/>
  <c r="K22" s="1"/>
  <c r="I21" a="1"/>
  <c r="I21" s="1"/>
  <c r="G21" a="1"/>
  <c r="G21" s="1"/>
  <c r="B21" a="1"/>
  <c r="B21" s="1"/>
  <c r="A21" a="1"/>
  <c r="A21" s="1"/>
  <c r="J21" s="1"/>
  <c r="I20" a="1"/>
  <c r="I20" s="1"/>
  <c r="G20" a="1"/>
  <c r="G20" s="1"/>
  <c r="B20" a="1"/>
  <c r="B20" s="1"/>
  <c r="A20" a="1"/>
  <c r="A20" s="1"/>
  <c r="K20" s="1"/>
  <c r="I17" a="1"/>
  <c r="I17" s="1"/>
  <c r="H17" a="1"/>
  <c r="H17" s="1"/>
  <c r="G17" a="1"/>
  <c r="G17" s="1"/>
  <c r="B17" a="1"/>
  <c r="B17" s="1"/>
  <c r="A17" a="1"/>
  <c r="A17" s="1"/>
  <c r="J17" s="1"/>
  <c r="I16" a="1"/>
  <c r="I16" s="1"/>
  <c r="H16" a="1"/>
  <c r="H16" s="1"/>
  <c r="G16" a="1"/>
  <c r="G16" s="1"/>
  <c r="B16" a="1"/>
  <c r="B16" s="1"/>
  <c r="A16" a="1"/>
  <c r="A16" s="1"/>
  <c r="J16" s="1"/>
  <c r="I15" a="1"/>
  <c r="I15" s="1"/>
  <c r="H15" a="1"/>
  <c r="H15" s="1"/>
  <c r="G15" a="1"/>
  <c r="G15" s="1"/>
  <c r="B15" a="1"/>
  <c r="B15" s="1"/>
  <c r="A15" a="1"/>
  <c r="A15" s="1"/>
  <c r="J15" s="1"/>
  <c r="I14" a="1"/>
  <c r="I14" s="1"/>
  <c r="H14" a="1"/>
  <c r="H14" s="1"/>
  <c r="G14" a="1"/>
  <c r="G14" s="1"/>
  <c r="B14" a="1"/>
  <c r="B14" s="1"/>
  <c r="A14" a="1"/>
  <c r="A14" s="1"/>
  <c r="J14" s="1"/>
  <c r="AR30" i="37"/>
  <c r="AR31"/>
  <c r="CI110"/>
  <c r="CH110"/>
  <c r="CG110"/>
  <c r="CO109"/>
  <c r="CN109"/>
  <c r="CM109"/>
  <c r="CO108"/>
  <c r="CN108"/>
  <c r="CM108"/>
  <c r="CO107"/>
  <c r="CN107"/>
  <c r="CM107"/>
  <c r="CO106"/>
  <c r="CN106"/>
  <c r="CM106"/>
  <c r="CO105"/>
  <c r="CN105"/>
  <c r="CM105"/>
  <c r="CO104"/>
  <c r="CN104"/>
  <c r="CM104"/>
  <c r="CO103"/>
  <c r="CN103"/>
  <c r="CM103"/>
  <c r="CO102"/>
  <c r="CN102"/>
  <c r="CM102"/>
  <c r="CO101"/>
  <c r="CN101"/>
  <c r="CM101"/>
  <c r="CO100"/>
  <c r="CN100"/>
  <c r="CM100"/>
  <c r="CO99"/>
  <c r="CN99"/>
  <c r="CM99"/>
  <c r="CO98"/>
  <c r="CN98"/>
  <c r="CM98"/>
  <c r="CO97"/>
  <c r="CN97"/>
  <c r="CM97"/>
  <c r="CO96"/>
  <c r="CN96"/>
  <c r="CM96"/>
  <c r="CO95"/>
  <c r="CN95"/>
  <c r="CM95"/>
  <c r="CO94"/>
  <c r="CN94"/>
  <c r="CM94"/>
  <c r="CO93"/>
  <c r="CN93"/>
  <c r="CM93"/>
  <c r="CO92"/>
  <c r="CN92"/>
  <c r="CM92"/>
  <c r="CO91"/>
  <c r="CN91"/>
  <c r="CM91"/>
  <c r="CO90"/>
  <c r="CN90"/>
  <c r="CM90"/>
  <c r="CO89"/>
  <c r="CN89"/>
  <c r="CM89"/>
  <c r="CO88"/>
  <c r="CN88"/>
  <c r="CM88"/>
  <c r="CO87"/>
  <c r="CN87"/>
  <c r="CM87"/>
  <c r="CO86"/>
  <c r="CN86"/>
  <c r="CM86"/>
  <c r="CO85"/>
  <c r="CN85"/>
  <c r="CM85"/>
  <c r="CO84"/>
  <c r="CN84"/>
  <c r="CM84"/>
  <c r="CO83"/>
  <c r="CN83"/>
  <c r="CM83"/>
  <c r="CO82"/>
  <c r="CN82"/>
  <c r="CM82"/>
  <c r="CO81"/>
  <c r="CN81"/>
  <c r="CM81"/>
  <c r="CO80"/>
  <c r="CN80"/>
  <c r="CM80"/>
  <c r="CO79"/>
  <c r="CN79"/>
  <c r="CM79"/>
  <c r="CO78"/>
  <c r="CN78"/>
  <c r="CM78"/>
  <c r="CO77"/>
  <c r="CN77"/>
  <c r="CM77"/>
  <c r="CO76"/>
  <c r="CN76"/>
  <c r="CM76"/>
  <c r="CO75"/>
  <c r="CN75"/>
  <c r="CM75"/>
  <c r="CO74"/>
  <c r="CN74"/>
  <c r="CM74"/>
  <c r="CO73"/>
  <c r="CN73"/>
  <c r="CM73"/>
  <c r="CO72"/>
  <c r="CN72"/>
  <c r="CM72"/>
  <c r="CO71"/>
  <c r="CN71"/>
  <c r="CM71"/>
  <c r="CO70"/>
  <c r="CN70"/>
  <c r="CM70"/>
  <c r="CO69"/>
  <c r="CN69"/>
  <c r="CM69"/>
  <c r="CO68"/>
  <c r="CN68"/>
  <c r="CM68"/>
  <c r="CO67"/>
  <c r="CN67"/>
  <c r="CM67"/>
  <c r="CO66"/>
  <c r="CN66"/>
  <c r="CM66"/>
  <c r="CO65"/>
  <c r="CN65"/>
  <c r="CM65"/>
  <c r="CO64"/>
  <c r="CN64"/>
  <c r="CM64"/>
  <c r="CO63"/>
  <c r="CN63"/>
  <c r="CM63"/>
  <c r="CO62"/>
  <c r="CN62"/>
  <c r="CM62"/>
  <c r="CO61"/>
  <c r="CN61"/>
  <c r="CM61"/>
  <c r="CO60"/>
  <c r="CN60"/>
  <c r="CM60"/>
  <c r="CO59"/>
  <c r="CN59"/>
  <c r="CM59"/>
  <c r="CO58"/>
  <c r="CN58"/>
  <c r="CM58"/>
  <c r="CO57"/>
  <c r="CN57"/>
  <c r="CM57"/>
  <c r="CO56"/>
  <c r="CN56"/>
  <c r="CM56"/>
  <c r="CO55"/>
  <c r="CN55"/>
  <c r="CM55"/>
  <c r="CO54"/>
  <c r="CN54"/>
  <c r="CM54"/>
  <c r="CO53"/>
  <c r="CN53"/>
  <c r="CM53"/>
  <c r="CO52"/>
  <c r="CN52"/>
  <c r="CM52"/>
  <c r="CO51"/>
  <c r="CN51"/>
  <c r="CM51"/>
  <c r="CO50"/>
  <c r="CN50"/>
  <c r="CM50"/>
  <c r="CO49"/>
  <c r="CN49"/>
  <c r="CM49"/>
  <c r="CO48"/>
  <c r="CN48"/>
  <c r="CM48"/>
  <c r="CO47"/>
  <c r="CN47"/>
  <c r="CM47"/>
  <c r="CO46"/>
  <c r="CN46"/>
  <c r="CM46"/>
  <c r="CO45"/>
  <c r="CN45"/>
  <c r="CM45"/>
  <c r="CO44"/>
  <c r="CN44"/>
  <c r="CM44"/>
  <c r="CO43"/>
  <c r="CN43"/>
  <c r="CM43"/>
  <c r="CO42"/>
  <c r="CN42"/>
  <c r="CM42"/>
  <c r="CO41"/>
  <c r="CN41"/>
  <c r="CM41"/>
  <c r="CO40"/>
  <c r="CN40"/>
  <c r="CM40"/>
  <c r="CO39"/>
  <c r="CN39"/>
  <c r="CM39"/>
  <c r="CO38"/>
  <c r="CN38"/>
  <c r="CM38"/>
  <c r="CO37"/>
  <c r="CM37"/>
  <c r="CN37" s="1"/>
  <c r="CO36"/>
  <c r="CM36"/>
  <c r="CN36" s="1"/>
  <c r="CO35"/>
  <c r="CM35"/>
  <c r="CN35" s="1"/>
  <c r="CO34"/>
  <c r="CM34"/>
  <c r="CN34" s="1"/>
  <c r="CO33"/>
  <c r="CM33"/>
  <c r="CN33" s="1"/>
  <c r="CO32"/>
  <c r="CM32"/>
  <c r="CN32" s="1"/>
  <c r="CO31"/>
  <c r="CM31"/>
  <c r="CN31" s="1"/>
  <c r="CO30"/>
  <c r="CM30"/>
  <c r="CN30" s="1"/>
  <c r="CO29"/>
  <c r="CM29"/>
  <c r="CN29" s="1"/>
  <c r="CO28"/>
  <c r="CM28"/>
  <c r="CN28" s="1"/>
  <c r="CO27"/>
  <c r="CM27"/>
  <c r="CN27" s="1"/>
  <c r="CO26"/>
  <c r="CM26"/>
  <c r="CN26" s="1"/>
  <c r="CO25"/>
  <c r="CM25"/>
  <c r="CN25" s="1"/>
  <c r="CO24"/>
  <c r="CM24"/>
  <c r="CN24" s="1"/>
  <c r="CO23"/>
  <c r="CM23"/>
  <c r="CN23" s="1"/>
  <c r="CO22"/>
  <c r="CM22"/>
  <c r="CN22" s="1"/>
  <c r="CO21"/>
  <c r="CM21"/>
  <c r="CN21" s="1"/>
  <c r="CO20"/>
  <c r="CM20"/>
  <c r="CN20" s="1"/>
  <c r="CO19"/>
  <c r="CM19"/>
  <c r="CN19" s="1"/>
  <c r="CO18"/>
  <c r="CM18"/>
  <c r="CN18" s="1"/>
  <c r="CO17"/>
  <c r="CM17"/>
  <c r="CN17" s="1"/>
  <c r="CO16"/>
  <c r="CM16"/>
  <c r="CN16" s="1"/>
  <c r="CO15"/>
  <c r="CM15"/>
  <c r="CN15" s="1"/>
  <c r="CO14"/>
  <c r="CN14"/>
  <c r="CM14"/>
  <c r="CO13"/>
  <c r="CM13"/>
  <c r="CN13" s="1"/>
  <c r="CO12"/>
  <c r="CM12"/>
  <c r="CN12" s="1"/>
  <c r="CO11"/>
  <c r="CM11"/>
  <c r="CN11" s="1"/>
  <c r="CO10"/>
  <c r="CM10"/>
  <c r="CN10" s="1"/>
  <c r="K14" i="44" l="1"/>
  <c r="K15"/>
  <c r="K16"/>
  <c r="K17"/>
  <c r="J20"/>
  <c r="F21"/>
  <c r="K21"/>
  <c r="J22"/>
  <c r="F23"/>
  <c r="K23"/>
  <c r="F14"/>
  <c r="F15"/>
  <c r="F16"/>
  <c r="F17"/>
  <c r="F20"/>
  <c r="F22"/>
  <c r="AR32" i="37"/>
  <c r="V42" l="1" a="1"/>
  <c r="V42" s="1"/>
  <c r="U42" a="1"/>
  <c r="U42" s="1"/>
  <c r="T42" a="1"/>
  <c r="T42" s="1"/>
  <c r="S42" a="1"/>
  <c r="S42" s="1"/>
  <c r="R42" a="1"/>
  <c r="R42" s="1"/>
  <c r="Q42" a="1"/>
  <c r="Q42" s="1"/>
  <c r="P42" a="1"/>
  <c r="P42" s="1"/>
  <c r="O42" a="1"/>
  <c r="O42" s="1"/>
  <c r="N42" a="1"/>
  <c r="N42" s="1"/>
  <c r="M42" a="1"/>
  <c r="M42" s="1"/>
  <c r="L42" a="1"/>
  <c r="L42" s="1"/>
  <c r="V41" a="1"/>
  <c r="V41" s="1"/>
  <c r="U41" a="1"/>
  <c r="U41" s="1"/>
  <c r="T41" a="1"/>
  <c r="T41" s="1"/>
  <c r="S41" a="1"/>
  <c r="S41" s="1"/>
  <c r="R41" a="1"/>
  <c r="R41" s="1"/>
  <c r="Q41" a="1"/>
  <c r="Q41" s="1"/>
  <c r="P41" a="1"/>
  <c r="P41" s="1"/>
  <c r="O41" a="1"/>
  <c r="O41" s="1"/>
  <c r="N41" a="1"/>
  <c r="N41" s="1"/>
  <c r="M41" a="1"/>
  <c r="M41" s="1"/>
  <c r="L41" a="1"/>
  <c r="L41" s="1"/>
  <c r="V40" a="1"/>
  <c r="V40" s="1"/>
  <c r="U40" a="1"/>
  <c r="U40" s="1"/>
  <c r="T40" a="1"/>
  <c r="T40" s="1"/>
  <c r="S40" a="1"/>
  <c r="S40" s="1"/>
  <c r="R40" a="1"/>
  <c r="R40" s="1"/>
  <c r="Q40" a="1"/>
  <c r="Q40" s="1"/>
  <c r="P40" a="1"/>
  <c r="P40" s="1"/>
  <c r="O40" a="1"/>
  <c r="O40" s="1"/>
  <c r="N40" a="1"/>
  <c r="N40" s="1"/>
  <c r="M40" a="1"/>
  <c r="M40" s="1"/>
  <c r="L40" a="1"/>
  <c r="L40" s="1"/>
  <c r="V39" a="1"/>
  <c r="V39" s="1"/>
  <c r="U39" a="1"/>
  <c r="U39" s="1"/>
  <c r="T39" a="1"/>
  <c r="T39" s="1"/>
  <c r="S39" a="1"/>
  <c r="S39" s="1"/>
  <c r="R39" a="1"/>
  <c r="R39" s="1"/>
  <c r="Q39" a="1"/>
  <c r="Q39" s="1"/>
  <c r="P39" a="1"/>
  <c r="P39" s="1"/>
  <c r="O39" a="1"/>
  <c r="O39" s="1"/>
  <c r="N39" a="1"/>
  <c r="N39" s="1"/>
  <c r="M39" a="1"/>
  <c r="M39" s="1"/>
  <c r="L39" a="1"/>
  <c r="L39" s="1"/>
  <c r="V38" a="1"/>
  <c r="V38" s="1"/>
  <c r="U38" a="1"/>
  <c r="U38" s="1"/>
  <c r="T38" a="1"/>
  <c r="T38" s="1"/>
  <c r="S38" a="1"/>
  <c r="S38" s="1"/>
  <c r="R38" a="1"/>
  <c r="R38" s="1"/>
  <c r="Q38" a="1"/>
  <c r="Q38" s="1"/>
  <c r="P38" a="1"/>
  <c r="P38" s="1"/>
  <c r="O38" a="1"/>
  <c r="O38" s="1"/>
  <c r="N38" a="1"/>
  <c r="N38" s="1"/>
  <c r="M38" a="1"/>
  <c r="M38" s="1"/>
  <c r="L38" a="1"/>
  <c r="L38" s="1"/>
  <c r="V37" a="1"/>
  <c r="V37" s="1"/>
  <c r="U37" a="1"/>
  <c r="U37" s="1"/>
  <c r="T37" a="1"/>
  <c r="T37" s="1"/>
  <c r="S37" a="1"/>
  <c r="S37" s="1"/>
  <c r="R37" a="1"/>
  <c r="R37" s="1"/>
  <c r="Q37" a="1"/>
  <c r="Q37" s="1"/>
  <c r="P37" a="1"/>
  <c r="P37" s="1"/>
  <c r="O37" a="1"/>
  <c r="O37" s="1"/>
  <c r="N37" a="1"/>
  <c r="N37" s="1"/>
  <c r="M37" a="1"/>
  <c r="M37" s="1"/>
  <c r="L37" a="1"/>
  <c r="L37" s="1"/>
  <c r="V36" a="1"/>
  <c r="V36" s="1"/>
  <c r="U36" a="1"/>
  <c r="U36" s="1"/>
  <c r="T36" a="1"/>
  <c r="T36" s="1"/>
  <c r="S36" a="1"/>
  <c r="S36" s="1"/>
  <c r="R36" a="1"/>
  <c r="R36" s="1"/>
  <c r="Q36" a="1"/>
  <c r="Q36" s="1"/>
  <c r="P36" a="1"/>
  <c r="P36" s="1"/>
  <c r="O36" a="1"/>
  <c r="O36" s="1"/>
  <c r="N36" a="1"/>
  <c r="N36" s="1"/>
  <c r="M36" a="1"/>
  <c r="M36" s="1"/>
  <c r="L36" a="1"/>
  <c r="L36" s="1"/>
  <c r="V35" a="1"/>
  <c r="V35" s="1"/>
  <c r="U35" a="1"/>
  <c r="U35" s="1"/>
  <c r="T35" a="1"/>
  <c r="T35" s="1"/>
  <c r="S35" a="1"/>
  <c r="S35" s="1"/>
  <c r="R35" a="1"/>
  <c r="R35" s="1"/>
  <c r="Q35" a="1"/>
  <c r="Q35" s="1"/>
  <c r="P35" a="1"/>
  <c r="P35" s="1"/>
  <c r="O35" a="1"/>
  <c r="O35" s="1"/>
  <c r="N35" a="1"/>
  <c r="N35" s="1"/>
  <c r="M35" a="1"/>
  <c r="M35" s="1"/>
  <c r="L35" a="1"/>
  <c r="L35" s="1"/>
  <c r="V34" a="1"/>
  <c r="V34" s="1"/>
  <c r="U34" a="1"/>
  <c r="U34" s="1"/>
  <c r="T34" a="1"/>
  <c r="T34" s="1"/>
  <c r="S34" a="1"/>
  <c r="S34" s="1"/>
  <c r="R34" a="1"/>
  <c r="R34" s="1"/>
  <c r="Q34" a="1"/>
  <c r="Q34" s="1"/>
  <c r="P34" a="1"/>
  <c r="P34" s="1"/>
  <c r="O34" a="1"/>
  <c r="O34" s="1"/>
  <c r="N34" a="1"/>
  <c r="N34" s="1"/>
  <c r="M34" a="1"/>
  <c r="M34" s="1"/>
  <c r="L34" a="1"/>
  <c r="L34" s="1"/>
  <c r="V33" a="1"/>
  <c r="V33" s="1"/>
  <c r="U33" a="1"/>
  <c r="U33" s="1"/>
  <c r="T33" a="1"/>
  <c r="T33" s="1"/>
  <c r="S33" a="1"/>
  <c r="S33" s="1"/>
  <c r="R33" a="1"/>
  <c r="R33" s="1"/>
  <c r="Q33" a="1"/>
  <c r="Q33" s="1"/>
  <c r="P33" a="1"/>
  <c r="P33" s="1"/>
  <c r="O33" a="1"/>
  <c r="O33" s="1"/>
  <c r="N33" a="1"/>
  <c r="N33" s="1"/>
  <c r="M33" a="1"/>
  <c r="M33" s="1"/>
  <c r="L33" a="1"/>
  <c r="L33" s="1"/>
  <c r="V32" a="1"/>
  <c r="V32" s="1"/>
  <c r="U32" a="1"/>
  <c r="U32" s="1"/>
  <c r="T32" a="1"/>
  <c r="T32" s="1"/>
  <c r="S32" a="1"/>
  <c r="S32" s="1"/>
  <c r="R32" a="1"/>
  <c r="R32" s="1"/>
  <c r="Q32" a="1"/>
  <c r="Q32" s="1"/>
  <c r="P32" a="1"/>
  <c r="P32" s="1"/>
  <c r="O32" a="1"/>
  <c r="O32" s="1"/>
  <c r="N32" a="1"/>
  <c r="N32" s="1"/>
  <c r="M32" a="1"/>
  <c r="M32" s="1"/>
  <c r="L32" a="1"/>
  <c r="L32" s="1"/>
  <c r="V31" a="1"/>
  <c r="V31" s="1"/>
  <c r="U31" a="1"/>
  <c r="U31" s="1"/>
  <c r="T31" a="1"/>
  <c r="T31" s="1"/>
  <c r="S31" a="1"/>
  <c r="S31" s="1"/>
  <c r="R31" a="1"/>
  <c r="R31" s="1"/>
  <c r="Q31" a="1"/>
  <c r="Q31" s="1"/>
  <c r="P31" a="1"/>
  <c r="P31" s="1"/>
  <c r="O31" a="1"/>
  <c r="O31" s="1"/>
  <c r="N31" a="1"/>
  <c r="N31" s="1"/>
  <c r="M31" a="1"/>
  <c r="M31" s="1"/>
  <c r="L31" a="1"/>
  <c r="L31" s="1"/>
  <c r="V30" a="1"/>
  <c r="V30" s="1"/>
  <c r="U30" a="1"/>
  <c r="U30" s="1"/>
  <c r="T30" a="1"/>
  <c r="T30" s="1"/>
  <c r="S30" a="1"/>
  <c r="S30" s="1"/>
  <c r="R30" a="1"/>
  <c r="R30" s="1"/>
  <c r="Q30" a="1"/>
  <c r="Q30" s="1"/>
  <c r="P30" a="1"/>
  <c r="P30" s="1"/>
  <c r="O30" a="1"/>
  <c r="O30" s="1"/>
  <c r="N30" a="1"/>
  <c r="N30" s="1"/>
  <c r="M30" a="1"/>
  <c r="M30" s="1"/>
  <c r="L30" a="1"/>
  <c r="L30" s="1"/>
  <c r="V29" a="1"/>
  <c r="V29" s="1"/>
  <c r="U29" a="1"/>
  <c r="U29" s="1"/>
  <c r="T29" a="1"/>
  <c r="T29" s="1"/>
  <c r="S29" a="1"/>
  <c r="S29" s="1"/>
  <c r="R29" a="1"/>
  <c r="R29" s="1"/>
  <c r="Q29" a="1"/>
  <c r="Q29" s="1"/>
  <c r="P29" a="1"/>
  <c r="P29" s="1"/>
  <c r="O29" a="1"/>
  <c r="O29" s="1"/>
  <c r="N29" a="1"/>
  <c r="N29" s="1"/>
  <c r="M29" a="1"/>
  <c r="M29" s="1"/>
  <c r="L29" a="1"/>
  <c r="L29" s="1"/>
  <c r="V28" a="1"/>
  <c r="V28" s="1"/>
  <c r="U28" a="1"/>
  <c r="U28" s="1"/>
  <c r="T28" a="1"/>
  <c r="T28" s="1"/>
  <c r="S28" a="1"/>
  <c r="S28" s="1"/>
  <c r="R28" a="1"/>
  <c r="R28" s="1"/>
  <c r="Q28" a="1"/>
  <c r="Q28" s="1"/>
  <c r="P28" a="1"/>
  <c r="P28" s="1"/>
  <c r="O28" a="1"/>
  <c r="O28" s="1"/>
  <c r="N28" a="1"/>
  <c r="N28" s="1"/>
  <c r="M28" a="1"/>
  <c r="M28" s="1"/>
  <c r="L28" a="1"/>
  <c r="L28" s="1"/>
  <c r="V27" a="1"/>
  <c r="V27" s="1"/>
  <c r="U27" a="1"/>
  <c r="U27" s="1"/>
  <c r="T27" a="1"/>
  <c r="T27" s="1"/>
  <c r="S27" a="1"/>
  <c r="S27" s="1"/>
  <c r="R27" a="1"/>
  <c r="R27" s="1"/>
  <c r="Q27" a="1"/>
  <c r="Q27" s="1"/>
  <c r="P27" a="1"/>
  <c r="P27" s="1"/>
  <c r="O27" a="1"/>
  <c r="O27" s="1"/>
  <c r="N27" a="1"/>
  <c r="N27" s="1"/>
  <c r="M27" a="1"/>
  <c r="M27" s="1"/>
  <c r="L27" a="1"/>
  <c r="L27" s="1"/>
  <c r="V26" a="1"/>
  <c r="V26" s="1"/>
  <c r="U26" a="1"/>
  <c r="U26" s="1"/>
  <c r="T26" a="1"/>
  <c r="T26" s="1"/>
  <c r="S26" a="1"/>
  <c r="S26" s="1"/>
  <c r="R26" a="1"/>
  <c r="R26" s="1"/>
  <c r="Q26" a="1"/>
  <c r="Q26" s="1"/>
  <c r="P26" a="1"/>
  <c r="P26" s="1"/>
  <c r="O26" a="1"/>
  <c r="O26" s="1"/>
  <c r="N26" a="1"/>
  <c r="N26" s="1"/>
  <c r="M26" a="1"/>
  <c r="M26" s="1"/>
  <c r="L26" a="1"/>
  <c r="L26" s="1"/>
  <c r="V25" a="1"/>
  <c r="V25" s="1"/>
  <c r="U25" a="1"/>
  <c r="U25" s="1"/>
  <c r="T25" a="1"/>
  <c r="T25" s="1"/>
  <c r="S25" a="1"/>
  <c r="S25" s="1"/>
  <c r="R25" a="1"/>
  <c r="R25" s="1"/>
  <c r="Q25" a="1"/>
  <c r="Q25" s="1"/>
  <c r="P25" a="1"/>
  <c r="P25" s="1"/>
  <c r="O25" a="1"/>
  <c r="O25" s="1"/>
  <c r="N25" a="1"/>
  <c r="N25" s="1"/>
  <c r="M25" a="1"/>
  <c r="M25" s="1"/>
  <c r="L25" a="1"/>
  <c r="L25" s="1"/>
  <c r="V24" a="1"/>
  <c r="V24" s="1"/>
  <c r="U24" a="1"/>
  <c r="U24" s="1"/>
  <c r="T24" a="1"/>
  <c r="T24" s="1"/>
  <c r="S24" a="1"/>
  <c r="S24" s="1"/>
  <c r="R24" a="1"/>
  <c r="R24" s="1"/>
  <c r="Q24" a="1"/>
  <c r="Q24" s="1"/>
  <c r="P24" a="1"/>
  <c r="P24" s="1"/>
  <c r="O24" a="1"/>
  <c r="O24" s="1"/>
  <c r="N24" a="1"/>
  <c r="N24" s="1"/>
  <c r="M24" a="1"/>
  <c r="M24" s="1"/>
  <c r="L24" a="1"/>
  <c r="L24" s="1"/>
  <c r="V23" a="1"/>
  <c r="V23" s="1"/>
  <c r="U23" a="1"/>
  <c r="U23" s="1"/>
  <c r="T23" a="1"/>
  <c r="T23" s="1"/>
  <c r="S23" a="1"/>
  <c r="S23" s="1"/>
  <c r="R23" a="1"/>
  <c r="R23" s="1"/>
  <c r="Q23" a="1"/>
  <c r="Q23" s="1"/>
  <c r="P23" a="1"/>
  <c r="P23" s="1"/>
  <c r="O23" a="1"/>
  <c r="O23" s="1"/>
  <c r="N23" a="1"/>
  <c r="N23" s="1"/>
  <c r="M23" a="1"/>
  <c r="M23" s="1"/>
  <c r="L23" a="1"/>
  <c r="L23" s="1"/>
  <c r="V22" a="1"/>
  <c r="V22" s="1"/>
  <c r="U22" a="1"/>
  <c r="U22" s="1"/>
  <c r="T22" a="1"/>
  <c r="T22" s="1"/>
  <c r="S22" a="1"/>
  <c r="S22" s="1"/>
  <c r="R22" a="1"/>
  <c r="R22" s="1"/>
  <c r="Q22" a="1"/>
  <c r="Q22" s="1"/>
  <c r="P22" a="1"/>
  <c r="P22" s="1"/>
  <c r="O22" a="1"/>
  <c r="O22" s="1"/>
  <c r="N22" a="1"/>
  <c r="N22" s="1"/>
  <c r="M22" a="1"/>
  <c r="M22" s="1"/>
  <c r="L22" a="1"/>
  <c r="L22" s="1"/>
  <c r="V21" a="1"/>
  <c r="V21" s="1"/>
  <c r="U21" a="1"/>
  <c r="U21" s="1"/>
  <c r="T21" a="1"/>
  <c r="T21" s="1"/>
  <c r="S21" a="1"/>
  <c r="S21" s="1"/>
  <c r="R21" a="1"/>
  <c r="R21" s="1"/>
  <c r="Q21" a="1"/>
  <c r="Q21" s="1"/>
  <c r="P21" a="1"/>
  <c r="P21" s="1"/>
  <c r="O21" a="1"/>
  <c r="O21" s="1"/>
  <c r="N21" a="1"/>
  <c r="N21" s="1"/>
  <c r="M21" a="1"/>
  <c r="M21" s="1"/>
  <c r="L21" a="1"/>
  <c r="L21" s="1"/>
  <c r="V20" a="1"/>
  <c r="V20" s="1"/>
  <c r="U20" a="1"/>
  <c r="U20" s="1"/>
  <c r="T20" a="1"/>
  <c r="T20" s="1"/>
  <c r="S20" a="1"/>
  <c r="S20" s="1"/>
  <c r="R20" a="1"/>
  <c r="R20" s="1"/>
  <c r="Q20" a="1"/>
  <c r="Q20" s="1"/>
  <c r="P20" a="1"/>
  <c r="P20" s="1"/>
  <c r="O20" a="1"/>
  <c r="O20" s="1"/>
  <c r="N20" a="1"/>
  <c r="N20" s="1"/>
  <c r="M20" a="1"/>
  <c r="M20" s="1"/>
  <c r="L20" a="1"/>
  <c r="L20" s="1"/>
  <c r="V19" a="1"/>
  <c r="V19" s="1"/>
  <c r="U19" a="1"/>
  <c r="U19" s="1"/>
  <c r="T19" a="1"/>
  <c r="T19" s="1"/>
  <c r="S19" a="1"/>
  <c r="S19" s="1"/>
  <c r="R19" a="1"/>
  <c r="R19" s="1"/>
  <c r="Q19" a="1"/>
  <c r="Q19" s="1"/>
  <c r="P19" a="1"/>
  <c r="P19" s="1"/>
  <c r="O19" a="1"/>
  <c r="O19" s="1"/>
  <c r="N19" a="1"/>
  <c r="N19" s="1"/>
  <c r="M19" a="1"/>
  <c r="M19" s="1"/>
  <c r="L19" a="1"/>
  <c r="L19" s="1"/>
  <c r="V18" a="1"/>
  <c r="V18" s="1"/>
  <c r="U18" a="1"/>
  <c r="U18" s="1"/>
  <c r="T18" a="1"/>
  <c r="T18" s="1"/>
  <c r="S18" a="1"/>
  <c r="S18" s="1"/>
  <c r="R18" a="1"/>
  <c r="R18" s="1"/>
  <c r="Q18" a="1"/>
  <c r="Q18" s="1"/>
  <c r="P18" a="1"/>
  <c r="P18" s="1"/>
  <c r="O18" a="1"/>
  <c r="O18" s="1"/>
  <c r="N18" a="1"/>
  <c r="N18" s="1"/>
  <c r="M18" a="1"/>
  <c r="M18" s="1"/>
  <c r="L18" a="1"/>
  <c r="L18" s="1"/>
  <c r="V17" a="1"/>
  <c r="V17" s="1"/>
  <c r="U17" a="1"/>
  <c r="U17" s="1"/>
  <c r="T17" a="1"/>
  <c r="T17" s="1"/>
  <c r="S17" a="1"/>
  <c r="S17" s="1"/>
  <c r="R17" a="1"/>
  <c r="R17" s="1"/>
  <c r="Q17" a="1"/>
  <c r="Q17" s="1"/>
  <c r="P17" a="1"/>
  <c r="P17" s="1"/>
  <c r="O17" a="1"/>
  <c r="O17" s="1"/>
  <c r="N17" a="1"/>
  <c r="N17" s="1"/>
  <c r="M17" a="1"/>
  <c r="M17" s="1"/>
  <c r="L17" a="1"/>
  <c r="L17" s="1"/>
  <c r="V16" a="1"/>
  <c r="V16" s="1"/>
  <c r="U16" a="1"/>
  <c r="U16" s="1"/>
  <c r="T16" a="1"/>
  <c r="T16" s="1"/>
  <c r="S16" a="1"/>
  <c r="S16" s="1"/>
  <c r="R16" a="1"/>
  <c r="R16" s="1"/>
  <c r="Q16" a="1"/>
  <c r="Q16" s="1"/>
  <c r="P16" a="1"/>
  <c r="P16" s="1"/>
  <c r="O16" a="1"/>
  <c r="O16" s="1"/>
  <c r="N16" a="1"/>
  <c r="N16" s="1"/>
  <c r="M16" a="1"/>
  <c r="M16" s="1"/>
  <c r="L16" a="1"/>
  <c r="L16" s="1"/>
  <c r="V15" a="1"/>
  <c r="V15" s="1"/>
  <c r="U15" a="1"/>
  <c r="U15" s="1"/>
  <c r="T15" a="1"/>
  <c r="T15" s="1"/>
  <c r="S15" a="1"/>
  <c r="S15" s="1"/>
  <c r="R15" a="1"/>
  <c r="R15" s="1"/>
  <c r="Q15" a="1"/>
  <c r="Q15" s="1"/>
  <c r="P15" a="1"/>
  <c r="P15" s="1"/>
  <c r="O15" a="1"/>
  <c r="O15" s="1"/>
  <c r="N15" a="1"/>
  <c r="N15" s="1"/>
  <c r="M15" a="1"/>
  <c r="M15" s="1"/>
  <c r="L15" a="1"/>
  <c r="L15" s="1"/>
  <c r="V14" a="1"/>
  <c r="V14" s="1"/>
  <c r="U14" a="1"/>
  <c r="U14" s="1"/>
  <c r="T14" a="1"/>
  <c r="T14" s="1"/>
  <c r="S14" a="1"/>
  <c r="S14" s="1"/>
  <c r="R14" a="1"/>
  <c r="R14" s="1"/>
  <c r="Q14" a="1"/>
  <c r="Q14" s="1"/>
  <c r="P14" a="1"/>
  <c r="P14" s="1"/>
  <c r="O14" a="1"/>
  <c r="O14" s="1"/>
  <c r="N14" a="1"/>
  <c r="N14" s="1"/>
  <c r="M14" a="1"/>
  <c r="M14" s="1"/>
  <c r="L14" a="1"/>
  <c r="L14" s="1"/>
  <c r="V13" a="1"/>
  <c r="V13" s="1"/>
  <c r="U13" a="1"/>
  <c r="U13" s="1"/>
  <c r="T13" a="1"/>
  <c r="T13" s="1"/>
  <c r="S13" a="1"/>
  <c r="S13" s="1"/>
  <c r="R13" a="1"/>
  <c r="R13" s="1"/>
  <c r="Q13" a="1"/>
  <c r="Q13" s="1"/>
  <c r="P13" a="1"/>
  <c r="P13" s="1"/>
  <c r="O13" a="1"/>
  <c r="O13" s="1"/>
  <c r="N13" a="1"/>
  <c r="N13" s="1"/>
  <c r="M13" a="1"/>
  <c r="M13" s="1"/>
  <c r="L13" a="1"/>
  <c r="L13" s="1"/>
  <c r="V12" a="1"/>
  <c r="V12" s="1"/>
  <c r="U12" a="1"/>
  <c r="U12" s="1"/>
  <c r="T12" a="1"/>
  <c r="T12" s="1"/>
  <c r="S12" a="1"/>
  <c r="S12" s="1"/>
  <c r="R12" a="1"/>
  <c r="R12" s="1"/>
  <c r="Q12" a="1"/>
  <c r="Q12" s="1"/>
  <c r="P12" a="1"/>
  <c r="P12" s="1"/>
  <c r="O12" a="1"/>
  <c r="O12" s="1"/>
  <c r="N12" a="1"/>
  <c r="N12" s="1"/>
  <c r="M12" a="1"/>
  <c r="M12" s="1"/>
  <c r="L12" a="1"/>
  <c r="L12" s="1"/>
  <c r="V11" a="1"/>
  <c r="V11" s="1"/>
  <c r="U11" a="1"/>
  <c r="U11" s="1"/>
  <c r="T11" a="1"/>
  <c r="T11" s="1"/>
  <c r="S11" a="1"/>
  <c r="S11" s="1"/>
  <c r="R11" a="1"/>
  <c r="R11" s="1"/>
  <c r="Q11" a="1"/>
  <c r="Q11" s="1"/>
  <c r="P11" a="1"/>
  <c r="P11" s="1"/>
  <c r="O11" a="1"/>
  <c r="O11" s="1"/>
  <c r="N11" a="1"/>
  <c r="N11" s="1"/>
  <c r="M11" a="1"/>
  <c r="M11" s="1"/>
  <c r="B4" s="1"/>
  <c r="L11" a="1"/>
  <c r="L11" s="1"/>
  <c r="B6" s="1"/>
  <c r="L10" a="1"/>
  <c r="L10" s="1"/>
  <c r="AU1" i="35"/>
  <c r="G90" i="48" l="1" a="1"/>
  <c r="G90" s="1"/>
  <c r="A90" a="1"/>
  <c r="A90" s="1"/>
  <c r="F90" s="1"/>
  <c r="G89" a="1"/>
  <c r="G89" s="1"/>
  <c r="A89" a="1"/>
  <c r="A89" s="1"/>
  <c r="F89" s="1"/>
  <c r="G88" a="1"/>
  <c r="G88" s="1"/>
  <c r="A88" a="1"/>
  <c r="A88" s="1"/>
  <c r="G87" a="1"/>
  <c r="G87" s="1"/>
  <c r="A87" a="1"/>
  <c r="A87" s="1"/>
  <c r="F87" s="1"/>
  <c r="G86" a="1"/>
  <c r="G86" s="1"/>
  <c r="A86" a="1"/>
  <c r="A86" s="1"/>
  <c r="F86" s="1"/>
  <c r="G85" a="1"/>
  <c r="G85" s="1"/>
  <c r="A85" a="1"/>
  <c r="A85" s="1"/>
  <c r="K85" s="1"/>
  <c r="G84" a="1"/>
  <c r="G84" s="1"/>
  <c r="A84" a="1"/>
  <c r="A84" s="1"/>
  <c r="F84" s="1"/>
  <c r="G83" a="1"/>
  <c r="G83" s="1"/>
  <c r="A83" a="1"/>
  <c r="A83" s="1"/>
  <c r="K83" s="1"/>
  <c r="G82" a="1"/>
  <c r="G82" s="1"/>
  <c r="A82" a="1"/>
  <c r="A82" s="1"/>
  <c r="F82" s="1"/>
  <c r="G81" a="1"/>
  <c r="G81" s="1"/>
  <c r="A81" a="1"/>
  <c r="A81" s="1"/>
  <c r="F81" s="1"/>
  <c r="G80" a="1"/>
  <c r="G80" s="1"/>
  <c r="A80" a="1"/>
  <c r="A80" s="1"/>
  <c r="G79" a="1"/>
  <c r="G79" s="1"/>
  <c r="A79" a="1"/>
  <c r="A79" s="1"/>
  <c r="G78" a="1"/>
  <c r="G78" s="1"/>
  <c r="A78" a="1"/>
  <c r="A78" s="1"/>
  <c r="F78" s="1"/>
  <c r="G77" a="1"/>
  <c r="G77" s="1"/>
  <c r="A77" a="1"/>
  <c r="A77" s="1"/>
  <c r="F77" s="1"/>
  <c r="G76" a="1"/>
  <c r="G76" s="1"/>
  <c r="A76" a="1"/>
  <c r="A76" s="1"/>
  <c r="K76" s="1"/>
  <c r="G75" a="1"/>
  <c r="G75" s="1"/>
  <c r="A75" a="1"/>
  <c r="A75" s="1"/>
  <c r="F75" s="1"/>
  <c r="G74" a="1"/>
  <c r="G74" s="1"/>
  <c r="A74" a="1"/>
  <c r="A74" s="1"/>
  <c r="F74" s="1"/>
  <c r="G73" a="1"/>
  <c r="G73" s="1"/>
  <c r="A73" a="1"/>
  <c r="A73" s="1"/>
  <c r="K73" s="1"/>
  <c r="G72" a="1"/>
  <c r="G72" s="1"/>
  <c r="A72" a="1"/>
  <c r="A72" s="1"/>
  <c r="F72" s="1"/>
  <c r="G71" a="1"/>
  <c r="G71" s="1"/>
  <c r="A71" a="1"/>
  <c r="A71" s="1"/>
  <c r="F71" s="1"/>
  <c r="G70" a="1"/>
  <c r="G70" s="1"/>
  <c r="A70" a="1"/>
  <c r="A70" s="1"/>
  <c r="F70" s="1"/>
  <c r="G69" a="1"/>
  <c r="G69" s="1"/>
  <c r="A69" a="1"/>
  <c r="A69" s="1"/>
  <c r="F69" s="1"/>
  <c r="G68" a="1"/>
  <c r="G68" s="1"/>
  <c r="A68" a="1"/>
  <c r="A68" s="1"/>
  <c r="G67" a="1"/>
  <c r="G67" s="1"/>
  <c r="A67" a="1"/>
  <c r="A67" s="1"/>
  <c r="H55" a="1"/>
  <c r="H55" s="1"/>
  <c r="G55" a="1"/>
  <c r="G55" s="1"/>
  <c r="A55" a="1"/>
  <c r="A55" s="1"/>
  <c r="F55" s="1"/>
  <c r="H54" a="1"/>
  <c r="H54" s="1"/>
  <c r="G54" a="1"/>
  <c r="G54" s="1"/>
  <c r="A54" a="1"/>
  <c r="A54" s="1"/>
  <c r="K54" s="1"/>
  <c r="H53" a="1"/>
  <c r="H53" s="1"/>
  <c r="G53" a="1"/>
  <c r="G53" s="1"/>
  <c r="A53" a="1"/>
  <c r="A53" s="1"/>
  <c r="H52" a="1"/>
  <c r="H52" s="1"/>
  <c r="G52" a="1"/>
  <c r="G52" s="1"/>
  <c r="A52" a="1"/>
  <c r="A52" s="1"/>
  <c r="F52" s="1"/>
  <c r="H51" a="1"/>
  <c r="H51" s="1"/>
  <c r="G51" a="1"/>
  <c r="G51" s="1"/>
  <c r="A51" a="1"/>
  <c r="A51" s="1"/>
  <c r="F51" s="1"/>
  <c r="H50" a="1"/>
  <c r="H50" s="1"/>
  <c r="G50" a="1"/>
  <c r="G50" s="1"/>
  <c r="A50" a="1"/>
  <c r="A50" s="1"/>
  <c r="F50" s="1"/>
  <c r="H49" a="1"/>
  <c r="H49" s="1"/>
  <c r="G49" a="1"/>
  <c r="G49" s="1"/>
  <c r="A49" a="1"/>
  <c r="A49" s="1"/>
  <c r="F49" s="1"/>
  <c r="H48" a="1"/>
  <c r="H48" s="1"/>
  <c r="G48" a="1"/>
  <c r="G48" s="1"/>
  <c r="A48" a="1"/>
  <c r="A48" s="1"/>
  <c r="F48" s="1"/>
  <c r="H47" a="1"/>
  <c r="H47" s="1"/>
  <c r="G47" a="1"/>
  <c r="G47" s="1"/>
  <c r="A47" a="1"/>
  <c r="A47" s="1"/>
  <c r="F47" s="1"/>
  <c r="H46" a="1"/>
  <c r="H46" s="1"/>
  <c r="G46" a="1"/>
  <c r="G46" s="1"/>
  <c r="A46" a="1"/>
  <c r="A46" s="1"/>
  <c r="F46" s="1"/>
  <c r="H45" a="1"/>
  <c r="H45" s="1"/>
  <c r="G45" a="1"/>
  <c r="G45" s="1"/>
  <c r="A45" a="1"/>
  <c r="A45" s="1"/>
  <c r="F45" s="1"/>
  <c r="H44" a="1"/>
  <c r="H44" s="1"/>
  <c r="G44" a="1"/>
  <c r="G44" s="1"/>
  <c r="A44" a="1"/>
  <c r="A44" s="1"/>
  <c r="F44" s="1"/>
  <c r="H43" a="1"/>
  <c r="H43" s="1"/>
  <c r="G43" a="1"/>
  <c r="G43" s="1"/>
  <c r="A43" a="1"/>
  <c r="A43" s="1"/>
  <c r="F43" s="1"/>
  <c r="H42" a="1"/>
  <c r="H42" s="1"/>
  <c r="G42" a="1"/>
  <c r="G42" s="1"/>
  <c r="A42" a="1"/>
  <c r="A42" s="1"/>
  <c r="F42" s="1"/>
  <c r="H41" a="1"/>
  <c r="H41" s="1"/>
  <c r="G41" a="1"/>
  <c r="G41" s="1"/>
  <c r="A41" a="1"/>
  <c r="A41" s="1"/>
  <c r="F41" s="1"/>
  <c r="H40" a="1"/>
  <c r="H40" s="1"/>
  <c r="G40" a="1"/>
  <c r="G40" s="1"/>
  <c r="A40" a="1"/>
  <c r="A40" s="1"/>
  <c r="F40" s="1"/>
  <c r="H37" a="1"/>
  <c r="H37" s="1"/>
  <c r="G37" a="1"/>
  <c r="G37" s="1"/>
  <c r="A37" a="1"/>
  <c r="A37" s="1"/>
  <c r="F37" s="1"/>
  <c r="H36" a="1"/>
  <c r="H36" s="1"/>
  <c r="G36" a="1"/>
  <c r="G36" s="1"/>
  <c r="A36" a="1"/>
  <c r="A36" s="1"/>
  <c r="F36" s="1"/>
  <c r="H35" a="1"/>
  <c r="H35" s="1"/>
  <c r="G35" a="1"/>
  <c r="G35" s="1"/>
  <c r="A35" a="1"/>
  <c r="A35" s="1"/>
  <c r="F35" s="1"/>
  <c r="H34" a="1"/>
  <c r="H34" s="1"/>
  <c r="G34" a="1"/>
  <c r="G34" s="1"/>
  <c r="A34" a="1"/>
  <c r="A34" s="1"/>
  <c r="F34" s="1"/>
  <c r="H33" a="1"/>
  <c r="H33" s="1"/>
  <c r="G33" a="1"/>
  <c r="G33" s="1"/>
  <c r="A33" a="1"/>
  <c r="A33" s="1"/>
  <c r="F33" s="1"/>
  <c r="H32" a="1"/>
  <c r="H32" s="1"/>
  <c r="G32" a="1"/>
  <c r="G32" s="1"/>
  <c r="A32" a="1"/>
  <c r="A32" s="1"/>
  <c r="F32" s="1"/>
  <c r="H31" a="1"/>
  <c r="H31" s="1"/>
  <c r="G31" a="1"/>
  <c r="G31" s="1"/>
  <c r="A31" a="1"/>
  <c r="A31" s="1"/>
  <c r="F31" s="1"/>
  <c r="H30" a="1"/>
  <c r="H30" s="1"/>
  <c r="G30" a="1"/>
  <c r="G30" s="1"/>
  <c r="A30" a="1"/>
  <c r="A30" s="1"/>
  <c r="F30" s="1"/>
  <c r="H29" a="1"/>
  <c r="H29" s="1"/>
  <c r="G29" a="1"/>
  <c r="G29" s="1"/>
  <c r="A29" a="1"/>
  <c r="A29" s="1"/>
  <c r="F29" s="1"/>
  <c r="H28" a="1"/>
  <c r="H28" s="1"/>
  <c r="G28" a="1"/>
  <c r="G28" s="1"/>
  <c r="A28" a="1"/>
  <c r="A28" s="1"/>
  <c r="F28" s="1"/>
  <c r="H27" a="1"/>
  <c r="H27" s="1"/>
  <c r="G27" a="1"/>
  <c r="G27" s="1"/>
  <c r="A27" a="1"/>
  <c r="A27" s="1"/>
  <c r="F27" s="1"/>
  <c r="H26" a="1"/>
  <c r="H26" s="1"/>
  <c r="G26" a="1"/>
  <c r="G26" s="1"/>
  <c r="A26" a="1"/>
  <c r="A26" s="1"/>
  <c r="F26" s="1"/>
  <c r="H25" a="1"/>
  <c r="H25" s="1"/>
  <c r="G25" a="1"/>
  <c r="G25" s="1"/>
  <c r="A25" a="1"/>
  <c r="A25" s="1"/>
  <c r="H24" a="1"/>
  <c r="H24" s="1"/>
  <c r="G24" a="1"/>
  <c r="G24" s="1"/>
  <c r="A24" a="1"/>
  <c r="A24" s="1"/>
  <c r="F24" s="1"/>
  <c r="H23" a="1"/>
  <c r="H23" s="1"/>
  <c r="G23" a="1"/>
  <c r="G23" s="1"/>
  <c r="A23" a="1"/>
  <c r="A23" s="1"/>
  <c r="F23" s="1"/>
  <c r="H22" a="1"/>
  <c r="H22" s="1"/>
  <c r="G22" a="1"/>
  <c r="G22" s="1"/>
  <c r="A22" a="1"/>
  <c r="A22" s="1"/>
  <c r="F22" s="1"/>
  <c r="H21" a="1"/>
  <c r="H21" s="1"/>
  <c r="G21" a="1"/>
  <c r="G21" s="1"/>
  <c r="A21" a="1"/>
  <c r="A21" s="1"/>
  <c r="F21" s="1"/>
  <c r="H20" a="1"/>
  <c r="H20" s="1"/>
  <c r="G20" a="1"/>
  <c r="G20" s="1"/>
  <c r="A20" a="1"/>
  <c r="A20" s="1"/>
  <c r="F20" s="1"/>
  <c r="H19" a="1"/>
  <c r="H19" s="1"/>
  <c r="G19" a="1"/>
  <c r="G19" s="1"/>
  <c r="A19" a="1"/>
  <c r="A19" s="1"/>
  <c r="H18" a="1"/>
  <c r="H18" s="1"/>
  <c r="G18" a="1"/>
  <c r="G18" s="1"/>
  <c r="A18" a="1"/>
  <c r="A18" s="1"/>
  <c r="F18" s="1"/>
  <c r="H17" a="1"/>
  <c r="H17" s="1"/>
  <c r="G17" a="1"/>
  <c r="G17" s="1"/>
  <c r="A17" a="1"/>
  <c r="A17" s="1"/>
  <c r="F17" s="1"/>
  <c r="H16" a="1"/>
  <c r="H16" s="1"/>
  <c r="G16" a="1"/>
  <c r="G16" s="1"/>
  <c r="A16" a="1"/>
  <c r="A16" s="1"/>
  <c r="H15" a="1"/>
  <c r="H15" s="1"/>
  <c r="G15" a="1"/>
  <c r="G15" s="1"/>
  <c r="A15" a="1"/>
  <c r="A15" s="1"/>
  <c r="F15" s="1"/>
  <c r="H14" a="1"/>
  <c r="H14" s="1"/>
  <c r="G14" a="1"/>
  <c r="G14" s="1"/>
  <c r="A14" a="1"/>
  <c r="A14" s="1"/>
  <c r="F14" s="1"/>
  <c r="B37" a="1"/>
  <c r="B37" s="1"/>
  <c r="B89" a="1"/>
  <c r="B89" s="1"/>
  <c r="B35" a="1"/>
  <c r="B35" s="1"/>
  <c r="B87" a="1"/>
  <c r="B87" s="1"/>
  <c r="B51" a="1"/>
  <c r="B51" s="1"/>
  <c r="B85" a="1"/>
  <c r="B85" s="1"/>
  <c r="B84" a="1"/>
  <c r="B84" s="1"/>
  <c r="B83" a="1"/>
  <c r="B83" s="1"/>
  <c r="B82" a="1"/>
  <c r="B82" s="1"/>
  <c r="B81" a="1"/>
  <c r="B81" s="1"/>
  <c r="B45" a="1"/>
  <c r="B45" s="1"/>
  <c r="B79" a="1"/>
  <c r="B79" s="1"/>
  <c r="B43" a="1"/>
  <c r="B43" s="1"/>
  <c r="B24" a="1"/>
  <c r="B24" s="1"/>
  <c r="B41" a="1"/>
  <c r="B41" s="1"/>
  <c r="B22" a="1"/>
  <c r="B22" s="1"/>
  <c r="B21" a="1"/>
  <c r="B21" s="1"/>
  <c r="B20" a="1"/>
  <c r="B20" s="1"/>
  <c r="B72" a="1"/>
  <c r="B72" s="1"/>
  <c r="B18" a="1"/>
  <c r="B18" s="1"/>
  <c r="B70" a="1"/>
  <c r="B70" s="1"/>
  <c r="B16" a="1"/>
  <c r="B16" s="1"/>
  <c r="B68" a="1"/>
  <c r="B68" s="1"/>
  <c r="B67" a="1"/>
  <c r="B67" s="1"/>
  <c r="J88" l="1"/>
  <c r="J79"/>
  <c r="J68"/>
  <c r="J25"/>
  <c r="J32"/>
  <c r="J35"/>
  <c r="K75"/>
  <c r="J49"/>
  <c r="J52"/>
  <c r="K23"/>
  <c r="J40"/>
  <c r="J48"/>
  <c r="J19"/>
  <c r="J43"/>
  <c r="J46"/>
  <c r="J80"/>
  <c r="J85"/>
  <c r="J29"/>
  <c r="J53"/>
  <c r="J74"/>
  <c r="B15" a="1"/>
  <c r="B15" s="1"/>
  <c r="J22"/>
  <c r="B26" a="1"/>
  <c r="B26" s="1"/>
  <c r="B30" a="1"/>
  <c r="B30" s="1"/>
  <c r="B36" a="1"/>
  <c r="B36" s="1"/>
  <c r="B44" a="1"/>
  <c r="B44" s="1"/>
  <c r="B50" a="1"/>
  <c r="B50" s="1"/>
  <c r="B54" a="1"/>
  <c r="B54" s="1"/>
  <c r="J67"/>
  <c r="K71"/>
  <c r="J83"/>
  <c r="B86" a="1"/>
  <c r="B86" s="1"/>
  <c r="K90"/>
  <c r="B28" a="1"/>
  <c r="B28" s="1"/>
  <c r="B32" a="1"/>
  <c r="B32" s="1"/>
  <c r="B34" a="1"/>
  <c r="B34" s="1"/>
  <c r="B40" a="1"/>
  <c r="B40" s="1"/>
  <c r="B42" a="1"/>
  <c r="B42" s="1"/>
  <c r="B46" a="1"/>
  <c r="B46" s="1"/>
  <c r="B48" a="1"/>
  <c r="B48" s="1"/>
  <c r="B52" a="1"/>
  <c r="B52" s="1"/>
  <c r="K55"/>
  <c r="B69" a="1"/>
  <c r="B69" s="1"/>
  <c r="J71"/>
  <c r="B74" a="1"/>
  <c r="B74" s="1"/>
  <c r="J76"/>
  <c r="K78"/>
  <c r="F88"/>
  <c r="J90"/>
  <c r="K14"/>
  <c r="B17" a="1"/>
  <c r="B17" s="1"/>
  <c r="J28"/>
  <c r="K29"/>
  <c r="J34"/>
  <c r="K35"/>
  <c r="J42"/>
  <c r="K43"/>
  <c r="K49"/>
  <c r="J55"/>
  <c r="F76"/>
  <c r="J78"/>
  <c r="B88" a="1"/>
  <c r="B88" s="1"/>
  <c r="B19" a="1"/>
  <c r="B19" s="1"/>
  <c r="J73"/>
  <c r="B76" a="1"/>
  <c r="B76" s="1"/>
  <c r="F83"/>
  <c r="B71" a="1"/>
  <c r="B71" s="1"/>
  <c r="B90" a="1"/>
  <c r="B90" s="1"/>
  <c r="B23" a="1"/>
  <c r="B23" s="1"/>
  <c r="F25"/>
  <c r="F53"/>
  <c r="F68"/>
  <c r="B78" a="1"/>
  <c r="B78" s="1"/>
  <c r="F80"/>
  <c r="B14" a="1"/>
  <c r="B14" s="1"/>
  <c r="K20"/>
  <c r="B25" a="1"/>
  <c r="B25" s="1"/>
  <c r="B27" a="1"/>
  <c r="B27" s="1"/>
  <c r="B33" a="1"/>
  <c r="B33" s="1"/>
  <c r="B47" a="1"/>
  <c r="B47" s="1"/>
  <c r="B53" a="1"/>
  <c r="B53" s="1"/>
  <c r="B55" a="1"/>
  <c r="B55" s="1"/>
  <c r="B73" a="1"/>
  <c r="B73" s="1"/>
  <c r="B80" a="1"/>
  <c r="B80" s="1"/>
  <c r="B29" a="1"/>
  <c r="B29" s="1"/>
  <c r="B31" a="1"/>
  <c r="B31" s="1"/>
  <c r="B49" a="1"/>
  <c r="B49" s="1"/>
  <c r="J16"/>
  <c r="K26"/>
  <c r="J31"/>
  <c r="K32"/>
  <c r="J37"/>
  <c r="K40"/>
  <c r="J45"/>
  <c r="K46"/>
  <c r="J51"/>
  <c r="K52"/>
  <c r="J87"/>
  <c r="B75" a="1"/>
  <c r="B75" s="1"/>
  <c r="B77" a="1"/>
  <c r="B77" s="1"/>
  <c r="J86"/>
  <c r="K17"/>
  <c r="J54"/>
  <c r="F67"/>
  <c r="J70"/>
  <c r="J75"/>
  <c r="F79"/>
  <c r="J82"/>
  <c r="K88"/>
  <c r="F54"/>
  <c r="J14"/>
  <c r="F16"/>
  <c r="J17"/>
  <c r="F19"/>
  <c r="J20"/>
  <c r="J23"/>
  <c r="J26"/>
  <c r="K69"/>
  <c r="F73"/>
  <c r="K81"/>
  <c r="F85"/>
  <c r="K18"/>
  <c r="K24"/>
  <c r="K30"/>
  <c r="K36"/>
  <c r="K44"/>
  <c r="K50"/>
  <c r="K53"/>
  <c r="J69"/>
  <c r="K74"/>
  <c r="J81"/>
  <c r="K86"/>
  <c r="K15"/>
  <c r="K21"/>
  <c r="K27"/>
  <c r="K33"/>
  <c r="K41"/>
  <c r="K47"/>
  <c r="J15"/>
  <c r="J18"/>
  <c r="J21"/>
  <c r="J24"/>
  <c r="J27"/>
  <c r="J30"/>
  <c r="J33"/>
  <c r="J36"/>
  <c r="J41"/>
  <c r="J44"/>
  <c r="J47"/>
  <c r="J50"/>
  <c r="K67"/>
  <c r="K79"/>
  <c r="K72"/>
  <c r="K84"/>
  <c r="J72"/>
  <c r="K77"/>
  <c r="J84"/>
  <c r="K89"/>
  <c r="K16"/>
  <c r="K19"/>
  <c r="K22"/>
  <c r="K25"/>
  <c r="K28"/>
  <c r="K31"/>
  <c r="K34"/>
  <c r="K37"/>
  <c r="K42"/>
  <c r="K45"/>
  <c r="K48"/>
  <c r="K51"/>
  <c r="K70"/>
  <c r="J77"/>
  <c r="K82"/>
  <c r="J89"/>
  <c r="K87"/>
  <c r="K68"/>
  <c r="K80"/>
  <c r="C69" i="49"/>
  <c r="F69" s="1"/>
  <c r="H71" s="1"/>
  <c r="A69"/>
  <c r="F124"/>
  <c r="H126" s="1"/>
  <c r="I110" a="1"/>
  <c r="I110" s="1"/>
  <c r="H110" a="1"/>
  <c r="H110" s="1"/>
  <c r="G110" a="1"/>
  <c r="G110" s="1"/>
  <c r="B110" a="1"/>
  <c r="B110" s="1"/>
  <c r="A110" a="1"/>
  <c r="A110" s="1"/>
  <c r="I109" a="1"/>
  <c r="I109" s="1"/>
  <c r="H109" a="1"/>
  <c r="H109" s="1"/>
  <c r="G109" a="1"/>
  <c r="G109" s="1"/>
  <c r="B109" a="1"/>
  <c r="B109" s="1"/>
  <c r="A109" a="1"/>
  <c r="A109" s="1"/>
  <c r="I108" a="1"/>
  <c r="I108" s="1"/>
  <c r="H108" a="1"/>
  <c r="H108" s="1"/>
  <c r="G108" a="1"/>
  <c r="G108" s="1"/>
  <c r="B108" a="1"/>
  <c r="B108" s="1"/>
  <c r="A108" a="1"/>
  <c r="A108" s="1"/>
  <c r="I107" a="1"/>
  <c r="I107" s="1"/>
  <c r="H107" a="1"/>
  <c r="H107" s="1"/>
  <c r="G107" a="1"/>
  <c r="G107" s="1"/>
  <c r="B107" a="1"/>
  <c r="B107" s="1"/>
  <c r="A107" a="1"/>
  <c r="A107" s="1"/>
  <c r="I106" a="1"/>
  <c r="I106" s="1"/>
  <c r="H106" a="1"/>
  <c r="H106" s="1"/>
  <c r="G106" a="1"/>
  <c r="G106" s="1"/>
  <c r="B106" a="1"/>
  <c r="B106" s="1"/>
  <c r="A106" a="1"/>
  <c r="A106" s="1"/>
  <c r="J106" s="1"/>
  <c r="I105" a="1"/>
  <c r="I105" s="1"/>
  <c r="H105" a="1"/>
  <c r="H105" s="1"/>
  <c r="G105" a="1"/>
  <c r="G105" s="1"/>
  <c r="B105" a="1"/>
  <c r="B105" s="1"/>
  <c r="A105" a="1"/>
  <c r="A105" s="1"/>
  <c r="I104" a="1"/>
  <c r="I104" s="1"/>
  <c r="H104" a="1"/>
  <c r="H104" s="1"/>
  <c r="G104" a="1"/>
  <c r="G104" s="1"/>
  <c r="B104" a="1"/>
  <c r="B104" s="1"/>
  <c r="A104" a="1"/>
  <c r="A104" s="1"/>
  <c r="I103" a="1"/>
  <c r="I103" s="1"/>
  <c r="H103" a="1"/>
  <c r="H103" s="1"/>
  <c r="G103" a="1"/>
  <c r="G103" s="1"/>
  <c r="B103" a="1"/>
  <c r="B103" s="1"/>
  <c r="A103" a="1"/>
  <c r="A103" s="1"/>
  <c r="F103" s="1"/>
  <c r="I102" a="1"/>
  <c r="I102" s="1"/>
  <c r="H102" a="1"/>
  <c r="H102" s="1"/>
  <c r="G102" a="1"/>
  <c r="G102" s="1"/>
  <c r="B102" a="1"/>
  <c r="B102" s="1"/>
  <c r="A102" a="1"/>
  <c r="A102" s="1"/>
  <c r="I101" a="1"/>
  <c r="I101" s="1"/>
  <c r="H101" a="1"/>
  <c r="H101" s="1"/>
  <c r="G101" a="1"/>
  <c r="G101" s="1"/>
  <c r="B101" a="1"/>
  <c r="B101" s="1"/>
  <c r="A101" a="1"/>
  <c r="A101" s="1"/>
  <c r="F101" s="1"/>
  <c r="I100" a="1"/>
  <c r="I100" s="1"/>
  <c r="H100" a="1"/>
  <c r="H100" s="1"/>
  <c r="G100" a="1"/>
  <c r="G100" s="1"/>
  <c r="B100" a="1"/>
  <c r="B100" s="1"/>
  <c r="A100" a="1"/>
  <c r="A100" s="1"/>
  <c r="I99" a="1"/>
  <c r="I99" s="1"/>
  <c r="H99" a="1"/>
  <c r="H99" s="1"/>
  <c r="G99" a="1"/>
  <c r="G99" s="1"/>
  <c r="B99" a="1"/>
  <c r="B99" s="1"/>
  <c r="A99" a="1"/>
  <c r="A99" s="1"/>
  <c r="J99" s="1"/>
  <c r="I98" a="1"/>
  <c r="I98" s="1"/>
  <c r="H98" a="1"/>
  <c r="H98" s="1"/>
  <c r="G98" a="1"/>
  <c r="G98" s="1"/>
  <c r="B98" a="1"/>
  <c r="B98" s="1"/>
  <c r="A98" a="1"/>
  <c r="A98" s="1"/>
  <c r="I97" a="1"/>
  <c r="I97" s="1"/>
  <c r="H97" a="1"/>
  <c r="H97" s="1"/>
  <c r="G97" a="1"/>
  <c r="G97" s="1"/>
  <c r="B97" a="1"/>
  <c r="B97" s="1"/>
  <c r="A97" a="1"/>
  <c r="A97" s="1"/>
  <c r="I96" a="1"/>
  <c r="I96" s="1"/>
  <c r="H96" a="1"/>
  <c r="H96" s="1"/>
  <c r="G96" a="1"/>
  <c r="G96" s="1"/>
  <c r="B96" a="1"/>
  <c r="B96" s="1"/>
  <c r="A96" a="1"/>
  <c r="A96" s="1"/>
  <c r="I95" a="1"/>
  <c r="I95" s="1"/>
  <c r="H95" a="1"/>
  <c r="H95" s="1"/>
  <c r="G95" a="1"/>
  <c r="G95" s="1"/>
  <c r="B95" a="1"/>
  <c r="B95" s="1"/>
  <c r="A95" a="1"/>
  <c r="A95" s="1"/>
  <c r="I94" a="1"/>
  <c r="I94" s="1"/>
  <c r="H94" a="1"/>
  <c r="H94" s="1"/>
  <c r="G94" a="1"/>
  <c r="G94" s="1"/>
  <c r="B94" a="1"/>
  <c r="B94" s="1"/>
  <c r="A94" a="1"/>
  <c r="A94" s="1"/>
  <c r="J94" s="1"/>
  <c r="I93" a="1"/>
  <c r="I93" s="1"/>
  <c r="H93" a="1"/>
  <c r="H93" s="1"/>
  <c r="G93" a="1"/>
  <c r="G93" s="1"/>
  <c r="B93" a="1"/>
  <c r="B93" s="1"/>
  <c r="A93" a="1"/>
  <c r="A93" s="1"/>
  <c r="I92" a="1"/>
  <c r="I92" s="1"/>
  <c r="H92" a="1"/>
  <c r="H92" s="1"/>
  <c r="G92" a="1"/>
  <c r="G92" s="1"/>
  <c r="B92" a="1"/>
  <c r="B92" s="1"/>
  <c r="A92" a="1"/>
  <c r="A92" s="1"/>
  <c r="I91" a="1"/>
  <c r="I91" s="1"/>
  <c r="H91" a="1"/>
  <c r="H91" s="1"/>
  <c r="G91" a="1"/>
  <c r="G91" s="1"/>
  <c r="B91" a="1"/>
  <c r="B91" s="1"/>
  <c r="A91" a="1"/>
  <c r="A91" s="1"/>
  <c r="F91" s="1"/>
  <c r="I90" a="1"/>
  <c r="I90" s="1"/>
  <c r="H90" a="1"/>
  <c r="H90" s="1"/>
  <c r="G90" a="1"/>
  <c r="G90" s="1"/>
  <c r="B90" a="1"/>
  <c r="B90" s="1"/>
  <c r="A90" a="1"/>
  <c r="A90" s="1"/>
  <c r="I89" a="1"/>
  <c r="I89" s="1"/>
  <c r="H89" a="1"/>
  <c r="H89" s="1"/>
  <c r="G89" a="1"/>
  <c r="G89" s="1"/>
  <c r="B89" a="1"/>
  <c r="B89" s="1"/>
  <c r="A89" a="1"/>
  <c r="A89" s="1"/>
  <c r="F89" s="1"/>
  <c r="I88" a="1"/>
  <c r="I88" s="1"/>
  <c r="H88" a="1"/>
  <c r="H88" s="1"/>
  <c r="G88" a="1"/>
  <c r="G88" s="1"/>
  <c r="B88" a="1"/>
  <c r="B88" s="1"/>
  <c r="A88" a="1"/>
  <c r="A88" s="1"/>
  <c r="I87" a="1"/>
  <c r="I87" s="1"/>
  <c r="H87" a="1"/>
  <c r="H87" s="1"/>
  <c r="G87" a="1"/>
  <c r="G87" s="1"/>
  <c r="B87" a="1"/>
  <c r="B87" s="1"/>
  <c r="A87" a="1"/>
  <c r="A87" s="1"/>
  <c r="I86" a="1"/>
  <c r="I86" s="1"/>
  <c r="H86" a="1"/>
  <c r="H86" s="1"/>
  <c r="G86" a="1"/>
  <c r="G86" s="1"/>
  <c r="B86" a="1"/>
  <c r="B86" s="1"/>
  <c r="A86" a="1"/>
  <c r="A86" s="1"/>
  <c r="I85" a="1"/>
  <c r="I85" s="1"/>
  <c r="H85" a="1"/>
  <c r="H85" s="1"/>
  <c r="G85" a="1"/>
  <c r="G85" s="1"/>
  <c r="B85" a="1"/>
  <c r="B85" s="1"/>
  <c r="A85" a="1"/>
  <c r="A85" s="1"/>
  <c r="J85" s="1"/>
  <c r="I84" a="1"/>
  <c r="I84" s="1"/>
  <c r="H84" a="1"/>
  <c r="H84" s="1"/>
  <c r="G84" a="1"/>
  <c r="G84" s="1"/>
  <c r="B84" a="1"/>
  <c r="B84" s="1"/>
  <c r="A84" a="1"/>
  <c r="A84" s="1"/>
  <c r="I83" a="1"/>
  <c r="I83" s="1"/>
  <c r="H83" a="1"/>
  <c r="H83" s="1"/>
  <c r="G83" a="1"/>
  <c r="G83" s="1"/>
  <c r="B83" a="1"/>
  <c r="B83" s="1"/>
  <c r="A83" a="1"/>
  <c r="A83" s="1"/>
  <c r="I82" a="1"/>
  <c r="I82" s="1"/>
  <c r="H82" a="1"/>
  <c r="H82" s="1"/>
  <c r="G82" a="1"/>
  <c r="G82" s="1"/>
  <c r="B82" a="1"/>
  <c r="B82" s="1"/>
  <c r="A82" a="1"/>
  <c r="A82" s="1"/>
  <c r="J82" s="1"/>
  <c r="I81" a="1"/>
  <c r="I81" s="1"/>
  <c r="H81" a="1"/>
  <c r="H81" s="1"/>
  <c r="G81" a="1"/>
  <c r="G81" s="1"/>
  <c r="B81" a="1"/>
  <c r="B81" s="1"/>
  <c r="A81" a="1"/>
  <c r="A81" s="1"/>
  <c r="I80" a="1"/>
  <c r="I80" s="1"/>
  <c r="H80" a="1"/>
  <c r="H80" s="1"/>
  <c r="G80" a="1"/>
  <c r="G80" s="1"/>
  <c r="B80" a="1"/>
  <c r="B80" s="1"/>
  <c r="A80" a="1"/>
  <c r="A80" s="1"/>
  <c r="I79" a="1"/>
  <c r="I79" s="1"/>
  <c r="H79" a="1"/>
  <c r="H79" s="1"/>
  <c r="G79" a="1"/>
  <c r="G79" s="1"/>
  <c r="B79" a="1"/>
  <c r="B79" s="1"/>
  <c r="A79" a="1"/>
  <c r="A79" s="1"/>
  <c r="F79" s="1"/>
  <c r="I78" a="1"/>
  <c r="I78" s="1"/>
  <c r="H78" a="1"/>
  <c r="H78" s="1"/>
  <c r="G78" a="1"/>
  <c r="G78" s="1"/>
  <c r="B78" a="1"/>
  <c r="B78" s="1"/>
  <c r="A78" a="1"/>
  <c r="A78" s="1"/>
  <c r="I77" a="1"/>
  <c r="I77" s="1"/>
  <c r="H77" a="1"/>
  <c r="H77" s="1"/>
  <c r="G77" a="1"/>
  <c r="G77" s="1"/>
  <c r="B77" a="1"/>
  <c r="B77" s="1"/>
  <c r="A77" a="1"/>
  <c r="A77" s="1"/>
  <c r="F77" s="1"/>
  <c r="I76" a="1"/>
  <c r="I76" s="1"/>
  <c r="H76" a="1"/>
  <c r="H76" s="1"/>
  <c r="G76" a="1"/>
  <c r="G76" s="1"/>
  <c r="B76" a="1"/>
  <c r="B76" s="1"/>
  <c r="A76" a="1"/>
  <c r="A76" s="1"/>
  <c r="I75" a="1"/>
  <c r="I75" s="1"/>
  <c r="H75" a="1"/>
  <c r="H75" s="1"/>
  <c r="G75" a="1"/>
  <c r="G75" s="1"/>
  <c r="B75" a="1"/>
  <c r="B75" s="1"/>
  <c r="A75" a="1"/>
  <c r="A75" s="1"/>
  <c r="H55" a="1"/>
  <c r="H55" s="1"/>
  <c r="G55" a="1"/>
  <c r="G55" s="1"/>
  <c r="B55" a="1"/>
  <c r="B55" s="1"/>
  <c r="A55" a="1"/>
  <c r="A55" s="1"/>
  <c r="H54" a="1"/>
  <c r="H54" s="1"/>
  <c r="G54" a="1"/>
  <c r="G54" s="1"/>
  <c r="B54" a="1"/>
  <c r="B54" s="1"/>
  <c r="A54" a="1"/>
  <c r="A54" s="1"/>
  <c r="H53" a="1"/>
  <c r="H53" s="1"/>
  <c r="G53" a="1"/>
  <c r="G53" s="1"/>
  <c r="B53" a="1"/>
  <c r="B53" s="1"/>
  <c r="A53" a="1"/>
  <c r="A53" s="1"/>
  <c r="H52" a="1"/>
  <c r="H52" s="1"/>
  <c r="G52" a="1"/>
  <c r="G52" s="1"/>
  <c r="B52" a="1"/>
  <c r="B52" s="1"/>
  <c r="A52" a="1"/>
  <c r="A52" s="1"/>
  <c r="H51" a="1"/>
  <c r="H51" s="1"/>
  <c r="G51" a="1"/>
  <c r="G51" s="1"/>
  <c r="B51" a="1"/>
  <c r="B51" s="1"/>
  <c r="A51" a="1"/>
  <c r="A51" s="1"/>
  <c r="H50" a="1"/>
  <c r="H50" s="1"/>
  <c r="G50" a="1"/>
  <c r="G50" s="1"/>
  <c r="B50" a="1"/>
  <c r="B50" s="1"/>
  <c r="A50" a="1"/>
  <c r="A50" s="1"/>
  <c r="H49" a="1"/>
  <c r="H49" s="1"/>
  <c r="G49" a="1"/>
  <c r="G49" s="1"/>
  <c r="B49" a="1"/>
  <c r="B49" s="1"/>
  <c r="A49" a="1"/>
  <c r="A49" s="1"/>
  <c r="H48" a="1"/>
  <c r="H48" s="1"/>
  <c r="G48" a="1"/>
  <c r="G48" s="1"/>
  <c r="B48" a="1"/>
  <c r="B48" s="1"/>
  <c r="A48" a="1"/>
  <c r="A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K46" s="1"/>
  <c r="H39" a="1"/>
  <c r="H39" s="1"/>
  <c r="G39" a="1"/>
  <c r="G39" s="1"/>
  <c r="B39" a="1"/>
  <c r="B39" s="1"/>
  <c r="A39" a="1"/>
  <c r="A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H27" a="1"/>
  <c r="H27" s="1"/>
  <c r="G27" a="1"/>
  <c r="G27" s="1"/>
  <c r="B27" a="1"/>
  <c r="B27" s="1"/>
  <c r="A27" a="1"/>
  <c r="A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H14" a="1"/>
  <c r="H14" s="1"/>
  <c r="G14" a="1"/>
  <c r="G14" s="1"/>
  <c r="B14" a="1"/>
  <c r="B14" s="1"/>
  <c r="A14" a="1"/>
  <c r="A14" s="1"/>
  <c r="H49" i="45" a="1"/>
  <c r="H49" s="1"/>
  <c r="G49" a="1"/>
  <c r="G49" s="1"/>
  <c r="B49" a="1"/>
  <c r="B49" s="1"/>
  <c r="A49" a="1"/>
  <c r="A49" s="1"/>
  <c r="F49" s="1"/>
  <c r="H48" a="1"/>
  <c r="H48" s="1"/>
  <c r="G48" a="1"/>
  <c r="G48" s="1"/>
  <c r="B48" a="1"/>
  <c r="B48" s="1"/>
  <c r="A48" a="1"/>
  <c r="A48" s="1"/>
  <c r="F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F46" s="1"/>
  <c r="H45" a="1"/>
  <c r="H45" s="1"/>
  <c r="G45" a="1"/>
  <c r="G45" s="1"/>
  <c r="B45" a="1"/>
  <c r="B45" s="1"/>
  <c r="A45" a="1"/>
  <c r="A45" s="1"/>
  <c r="F45" s="1"/>
  <c r="H44" a="1"/>
  <c r="H44" s="1"/>
  <c r="G44" a="1"/>
  <c r="G44" s="1"/>
  <c r="B44" a="1"/>
  <c r="B44" s="1"/>
  <c r="A44" a="1"/>
  <c r="A44" s="1"/>
  <c r="H43" a="1"/>
  <c r="H43" s="1"/>
  <c r="G43" a="1"/>
  <c r="G43" s="1"/>
  <c r="B43" a="1"/>
  <c r="B43" s="1"/>
  <c r="A43" a="1"/>
  <c r="A43" s="1"/>
  <c r="F43" s="1"/>
  <c r="H42" a="1"/>
  <c r="H42" s="1"/>
  <c r="G42" a="1"/>
  <c r="G42" s="1"/>
  <c r="B42" a="1"/>
  <c r="B42" s="1"/>
  <c r="A42" a="1"/>
  <c r="A42" s="1"/>
  <c r="F42" s="1"/>
  <c r="H41" a="1"/>
  <c r="H41" s="1"/>
  <c r="G41" a="1"/>
  <c r="G41" s="1"/>
  <c r="B41" a="1"/>
  <c r="B41" s="1"/>
  <c r="A41" a="1"/>
  <c r="A41" s="1"/>
  <c r="H40" a="1"/>
  <c r="H40" s="1"/>
  <c r="G40" a="1"/>
  <c r="G40" s="1"/>
  <c r="B40" a="1"/>
  <c r="B40" s="1"/>
  <c r="A40" a="1"/>
  <c r="A40" s="1"/>
  <c r="F40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F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F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F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F28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F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F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F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F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C61" i="48"/>
  <c r="F61" s="1"/>
  <c r="H63" s="1"/>
  <c r="A61"/>
  <c r="F108"/>
  <c r="H110" s="1"/>
  <c r="J44" i="45" l="1"/>
  <c r="J47"/>
  <c r="J54" i="49"/>
  <c r="J38" i="45"/>
  <c r="J41"/>
  <c r="J17"/>
  <c r="J20"/>
  <c r="J23"/>
  <c r="J35"/>
  <c r="K14" i="49"/>
  <c r="J46"/>
  <c r="F46"/>
  <c r="K28"/>
  <c r="F28"/>
  <c r="K35"/>
  <c r="F35"/>
  <c r="K23"/>
  <c r="F23"/>
  <c r="J87"/>
  <c r="F87"/>
  <c r="K53"/>
  <c r="J53"/>
  <c r="F53"/>
  <c r="F99"/>
  <c r="J28"/>
  <c r="J14"/>
  <c r="K81"/>
  <c r="F81"/>
  <c r="J81"/>
  <c r="K93"/>
  <c r="F93"/>
  <c r="J93"/>
  <c r="J107"/>
  <c r="K107"/>
  <c r="F107"/>
  <c r="J109"/>
  <c r="K109"/>
  <c r="F109"/>
  <c r="J86"/>
  <c r="K86"/>
  <c r="F86"/>
  <c r="J98"/>
  <c r="K98"/>
  <c r="F98"/>
  <c r="K105"/>
  <c r="F105"/>
  <c r="J105"/>
  <c r="J75"/>
  <c r="K75"/>
  <c r="F75"/>
  <c r="J84"/>
  <c r="K84"/>
  <c r="F84"/>
  <c r="J96"/>
  <c r="K96"/>
  <c r="F96"/>
  <c r="J110"/>
  <c r="K110"/>
  <c r="F110"/>
  <c r="F78"/>
  <c r="J78"/>
  <c r="K78"/>
  <c r="F80"/>
  <c r="J80"/>
  <c r="K80"/>
  <c r="F92"/>
  <c r="K92"/>
  <c r="J92"/>
  <c r="J108"/>
  <c r="K108"/>
  <c r="F108"/>
  <c r="F100"/>
  <c r="J100"/>
  <c r="K100"/>
  <c r="F90"/>
  <c r="J90"/>
  <c r="K90"/>
  <c r="F76"/>
  <c r="J76"/>
  <c r="K76"/>
  <c r="J95"/>
  <c r="K95"/>
  <c r="F95"/>
  <c r="J97"/>
  <c r="K97"/>
  <c r="F97"/>
  <c r="J83"/>
  <c r="K83"/>
  <c r="F83"/>
  <c r="F88"/>
  <c r="J88"/>
  <c r="K88"/>
  <c r="F102"/>
  <c r="J102"/>
  <c r="K102"/>
  <c r="F104"/>
  <c r="K104"/>
  <c r="J104"/>
  <c r="K79"/>
  <c r="K91"/>
  <c r="K103"/>
  <c r="J79"/>
  <c r="J91"/>
  <c r="J103"/>
  <c r="K77"/>
  <c r="F85"/>
  <c r="K89"/>
  <c r="K101"/>
  <c r="J77"/>
  <c r="J89"/>
  <c r="J101"/>
  <c r="K87"/>
  <c r="K99"/>
  <c r="F82"/>
  <c r="F94"/>
  <c r="F106"/>
  <c r="K85"/>
  <c r="K82"/>
  <c r="K94"/>
  <c r="K106"/>
  <c r="F30"/>
  <c r="J30"/>
  <c r="K30"/>
  <c r="J35"/>
  <c r="J24"/>
  <c r="F16"/>
  <c r="J16"/>
  <c r="K16"/>
  <c r="F18"/>
  <c r="J18"/>
  <c r="K18"/>
  <c r="K20"/>
  <c r="F20"/>
  <c r="J20"/>
  <c r="J39"/>
  <c r="K39"/>
  <c r="F39"/>
  <c r="J34"/>
  <c r="K34"/>
  <c r="F34"/>
  <c r="J22"/>
  <c r="K22"/>
  <c r="F22"/>
  <c r="J26"/>
  <c r="K26"/>
  <c r="F26"/>
  <c r="J37"/>
  <c r="K37"/>
  <c r="F37"/>
  <c r="K50"/>
  <c r="F50"/>
  <c r="J50"/>
  <c r="J52"/>
  <c r="K52"/>
  <c r="F52"/>
  <c r="F48"/>
  <c r="J48"/>
  <c r="K48"/>
  <c r="J55"/>
  <c r="K55"/>
  <c r="F55"/>
  <c r="J23"/>
  <c r="F47"/>
  <c r="J47"/>
  <c r="K47"/>
  <c r="F29"/>
  <c r="J29"/>
  <c r="K29"/>
  <c r="F31"/>
  <c r="J31"/>
  <c r="K31"/>
  <c r="J33"/>
  <c r="K33"/>
  <c r="F33"/>
  <c r="K32"/>
  <c r="F32"/>
  <c r="J32"/>
  <c r="J15"/>
  <c r="K15"/>
  <c r="F15"/>
  <c r="F17"/>
  <c r="J17"/>
  <c r="K17"/>
  <c r="F19"/>
  <c r="J19"/>
  <c r="K19"/>
  <c r="J25"/>
  <c r="K25"/>
  <c r="F25"/>
  <c r="J27"/>
  <c r="K27"/>
  <c r="F27"/>
  <c r="J36"/>
  <c r="J21"/>
  <c r="K21"/>
  <c r="F21"/>
  <c r="J38"/>
  <c r="K38"/>
  <c r="F38"/>
  <c r="F49"/>
  <c r="J49"/>
  <c r="K49"/>
  <c r="J51"/>
  <c r="K51"/>
  <c r="F51"/>
  <c r="F14"/>
  <c r="F24"/>
  <c r="F36"/>
  <c r="F54"/>
  <c r="K24"/>
  <c r="K36"/>
  <c r="K54"/>
  <c r="K45" i="45"/>
  <c r="J29"/>
  <c r="K18"/>
  <c r="J26"/>
  <c r="J14"/>
  <c r="K27"/>
  <c r="K36"/>
  <c r="J32"/>
  <c r="K21"/>
  <c r="K30"/>
  <c r="K39"/>
  <c r="K48"/>
  <c r="K15"/>
  <c r="K24"/>
  <c r="K33"/>
  <c r="K42"/>
  <c r="F14"/>
  <c r="J15"/>
  <c r="F17"/>
  <c r="J18"/>
  <c r="F20"/>
  <c r="J21"/>
  <c r="F23"/>
  <c r="J24"/>
  <c r="F26"/>
  <c r="J27"/>
  <c r="F29"/>
  <c r="J30"/>
  <c r="F32"/>
  <c r="J33"/>
  <c r="F35"/>
  <c r="J36"/>
  <c r="F38"/>
  <c r="J39"/>
  <c r="F41"/>
  <c r="J42"/>
  <c r="F44"/>
  <c r="J45"/>
  <c r="F47"/>
  <c r="J48"/>
  <c r="K16"/>
  <c r="K19"/>
  <c r="K22"/>
  <c r="K25"/>
  <c r="K28"/>
  <c r="K31"/>
  <c r="K34"/>
  <c r="K37"/>
  <c r="K40"/>
  <c r="K43"/>
  <c r="K46"/>
  <c r="K49"/>
  <c r="J16"/>
  <c r="J19"/>
  <c r="J22"/>
  <c r="J25"/>
  <c r="J28"/>
  <c r="J31"/>
  <c r="J34"/>
  <c r="J37"/>
  <c r="J40"/>
  <c r="J43"/>
  <c r="J46"/>
  <c r="J49"/>
  <c r="K14"/>
  <c r="K17"/>
  <c r="K20"/>
  <c r="K23"/>
  <c r="K26"/>
  <c r="K29"/>
  <c r="K32"/>
  <c r="K35"/>
  <c r="K38"/>
  <c r="K41"/>
  <c r="K44"/>
  <c r="K47"/>
  <c r="E67" i="49" l="1"/>
  <c r="E122"/>
  <c r="H67"/>
  <c r="H73" s="1"/>
  <c r="E59" i="48"/>
  <c r="E106"/>
  <c r="H59"/>
  <c r="H61" s="1"/>
  <c r="H122" i="49" l="1"/>
  <c r="D124" s="1"/>
  <c r="H106" i="48"/>
  <c r="H112" s="1"/>
  <c r="D69" i="49"/>
  <c r="H69"/>
  <c r="D61" i="48"/>
  <c r="H65"/>
  <c r="H124" i="49" l="1"/>
  <c r="H128"/>
  <c r="D108" i="48"/>
  <c r="H108"/>
  <c r="F63" i="45" l="1"/>
  <c r="H65" s="1"/>
  <c r="F55" i="44"/>
  <c r="H57" s="1"/>
  <c r="CS10" i="37"/>
  <c r="CS12"/>
  <c r="CS11"/>
  <c r="I55" i="48" a="1"/>
  <c r="I55" s="1"/>
  <c r="I54" a="1"/>
  <c r="I54" s="1"/>
  <c r="I53" a="1"/>
  <c r="I53" s="1"/>
  <c r="I52" a="1"/>
  <c r="I52" s="1"/>
  <c r="I51" a="1"/>
  <c r="I51" s="1"/>
  <c r="I50" a="1"/>
  <c r="I50" s="1"/>
  <c r="I49" a="1"/>
  <c r="I49" s="1"/>
  <c r="I48" a="1"/>
  <c r="I48" s="1"/>
  <c r="I47" a="1"/>
  <c r="I47" s="1"/>
  <c r="I46" a="1"/>
  <c r="I46" s="1"/>
  <c r="I45" a="1"/>
  <c r="I45" s="1"/>
  <c r="I44" a="1"/>
  <c r="I44" s="1"/>
  <c r="I43" a="1"/>
  <c r="I43" s="1"/>
  <c r="I42" a="1"/>
  <c r="I42" s="1"/>
  <c r="I41" a="1"/>
  <c r="I41" s="1"/>
  <c r="I37" a="1"/>
  <c r="I37" s="1"/>
  <c r="I36" a="1"/>
  <c r="I36" s="1"/>
  <c r="I35" a="1"/>
  <c r="I35" s="1"/>
  <c r="I34" a="1"/>
  <c r="I34" s="1"/>
  <c r="I33" a="1"/>
  <c r="I33" s="1"/>
  <c r="I32" a="1"/>
  <c r="I32" s="1"/>
  <c r="I31" a="1"/>
  <c r="I31" s="1"/>
  <c r="I30" a="1"/>
  <c r="I30" s="1"/>
  <c r="I29" a="1"/>
  <c r="I29" s="1"/>
  <c r="I28" a="1"/>
  <c r="I28" s="1"/>
  <c r="I27" a="1"/>
  <c r="I27" s="1"/>
  <c r="I26" a="1"/>
  <c r="I26" s="1"/>
  <c r="I25" a="1"/>
  <c r="I25" s="1"/>
  <c r="I24" a="1"/>
  <c r="I24" s="1"/>
  <c r="I23" a="1"/>
  <c r="I23" s="1"/>
  <c r="I22" a="1"/>
  <c r="I22" s="1"/>
  <c r="I21" a="1"/>
  <c r="I21" s="1"/>
  <c r="I20" a="1"/>
  <c r="I20" s="1"/>
  <c r="I19" a="1"/>
  <c r="I19" s="1"/>
  <c r="I18" a="1"/>
  <c r="I18" s="1"/>
  <c r="I40" l="1" a="1"/>
  <c r="I40" s="1"/>
  <c r="I14" a="1"/>
  <c r="I14" s="1"/>
  <c r="I16" a="1"/>
  <c r="I16" s="1"/>
  <c r="I15" a="1"/>
  <c r="I15" s="1"/>
  <c r="I17" a="1"/>
  <c r="I17" s="1"/>
  <c r="I49" i="45" a="1"/>
  <c r="I49" s="1"/>
  <c r="I55" i="49" a="1"/>
  <c r="I55" s="1"/>
  <c r="I54" a="1"/>
  <c r="I54" s="1"/>
  <c r="I48" i="45" a="1"/>
  <c r="I48" s="1"/>
  <c r="I47" a="1"/>
  <c r="I47" s="1"/>
  <c r="I53" i="49" a="1"/>
  <c r="I53" s="1"/>
  <c r="I52" a="1"/>
  <c r="I52" s="1"/>
  <c r="I46" i="45" a="1"/>
  <c r="I46" s="1"/>
  <c r="I51" i="49" a="1"/>
  <c r="I51" s="1"/>
  <c r="I45" i="45" a="1"/>
  <c r="I45" s="1"/>
  <c r="I44" a="1"/>
  <c r="I44" s="1"/>
  <c r="I50" i="49" a="1"/>
  <c r="I50" s="1"/>
  <c r="I49" a="1"/>
  <c r="I49" s="1"/>
  <c r="I43" i="45" a="1"/>
  <c r="I43" s="1"/>
  <c r="I42" a="1"/>
  <c r="I42" s="1"/>
  <c r="I48" i="49" a="1"/>
  <c r="I48" s="1"/>
  <c r="I38" a="1"/>
  <c r="I38" s="1"/>
  <c r="I47" a="1"/>
  <c r="I47" s="1"/>
  <c r="I46" a="1"/>
  <c r="I46" s="1"/>
  <c r="I39" a="1"/>
  <c r="I39" s="1"/>
  <c r="I17" a="1"/>
  <c r="I17" s="1"/>
  <c r="I37" a="1"/>
  <c r="I37" s="1"/>
  <c r="I29" a="1"/>
  <c r="I29" s="1"/>
  <c r="I36" a="1"/>
  <c r="I36" s="1"/>
  <c r="I28" a="1"/>
  <c r="I28" s="1"/>
  <c r="I23" a="1"/>
  <c r="I23" s="1"/>
  <c r="I27" a="1"/>
  <c r="I27" s="1"/>
  <c r="I26" a="1"/>
  <c r="I26" s="1"/>
  <c r="I34" a="1"/>
  <c r="I34" s="1"/>
  <c r="I24" a="1"/>
  <c r="I24" s="1"/>
  <c r="I21" a="1"/>
  <c r="I21" s="1"/>
  <c r="I33" a="1"/>
  <c r="I33" s="1"/>
  <c r="I15" a="1"/>
  <c r="I15" s="1"/>
  <c r="I25" a="1"/>
  <c r="I25" s="1"/>
  <c r="I20" a="1"/>
  <c r="I20" s="1"/>
  <c r="I32" a="1"/>
  <c r="I32" s="1"/>
  <c r="I16" a="1"/>
  <c r="I16" s="1"/>
  <c r="I35" a="1"/>
  <c r="I35" s="1"/>
  <c r="I19" a="1"/>
  <c r="I19" s="1"/>
  <c r="I31" a="1"/>
  <c r="I31" s="1"/>
  <c r="I14" a="1"/>
  <c r="I14" s="1"/>
  <c r="I22" a="1"/>
  <c r="I22" s="1"/>
  <c r="I18" a="1"/>
  <c r="I18" s="1"/>
  <c r="I30" a="1"/>
  <c r="I30" s="1"/>
  <c r="I21" i="45" a="1"/>
  <c r="I21" s="1"/>
  <c r="I19" a="1"/>
  <c r="I19" s="1"/>
  <c r="I27" a="1"/>
  <c r="I27" s="1"/>
  <c r="I26" a="1"/>
  <c r="I26" s="1"/>
  <c r="I38" a="1"/>
  <c r="I38" s="1"/>
  <c r="I33" a="1"/>
  <c r="I33" s="1"/>
  <c r="I15" a="1"/>
  <c r="I15" s="1"/>
  <c r="I25" a="1"/>
  <c r="I25" s="1"/>
  <c r="I37" a="1"/>
  <c r="I37" s="1"/>
  <c r="I39" a="1"/>
  <c r="I39" s="1"/>
  <c r="I24" a="1"/>
  <c r="I24" s="1"/>
  <c r="I36" a="1"/>
  <c r="I36" s="1"/>
  <c r="I20" a="1"/>
  <c r="I20" s="1"/>
  <c r="I23" a="1"/>
  <c r="I23" s="1"/>
  <c r="I35" a="1"/>
  <c r="I35" s="1"/>
  <c r="I14" a="1"/>
  <c r="I14" s="1"/>
  <c r="I22" a="1"/>
  <c r="I22" s="1"/>
  <c r="I34" a="1"/>
  <c r="I34" s="1"/>
  <c r="I32" a="1"/>
  <c r="I32" s="1"/>
  <c r="I30" a="1"/>
  <c r="I30" s="1"/>
  <c r="I17" a="1"/>
  <c r="I17" s="1"/>
  <c r="I41" a="1"/>
  <c r="I41" s="1"/>
  <c r="I31" a="1"/>
  <c r="I31" s="1"/>
  <c r="I18" a="1"/>
  <c r="I18" s="1"/>
  <c r="I29" a="1"/>
  <c r="I29" s="1"/>
  <c r="I16" a="1"/>
  <c r="I16" s="1"/>
  <c r="I28" a="1"/>
  <c r="I28" s="1"/>
  <c r="I40" a="1"/>
  <c r="I40" s="1"/>
  <c r="I82" i="48" a="1"/>
  <c r="I82" s="1"/>
  <c r="CK109" i="37"/>
  <c r="CK108"/>
  <c r="CK107"/>
  <c r="CK106"/>
  <c r="CK105"/>
  <c r="CK104"/>
  <c r="CK103"/>
  <c r="CK102"/>
  <c r="CK101"/>
  <c r="CK100"/>
  <c r="CK99"/>
  <c r="CK98"/>
  <c r="CK97"/>
  <c r="CK96"/>
  <c r="CK95"/>
  <c r="CK94"/>
  <c r="CK93"/>
  <c r="CK92"/>
  <c r="CK91"/>
  <c r="CK90"/>
  <c r="CK89"/>
  <c r="CK88"/>
  <c r="CK87"/>
  <c r="CK86"/>
  <c r="CK85"/>
  <c r="CK84"/>
  <c r="CK83"/>
  <c r="CK82"/>
  <c r="CK81"/>
  <c r="CK80"/>
  <c r="CK79"/>
  <c r="CK78"/>
  <c r="CK77"/>
  <c r="CK76"/>
  <c r="CK75"/>
  <c r="CK74"/>
  <c r="CK73"/>
  <c r="CK72"/>
  <c r="CK71"/>
  <c r="CK70"/>
  <c r="CK69"/>
  <c r="CK68"/>
  <c r="CK67"/>
  <c r="CK66"/>
  <c r="CK65"/>
  <c r="CK64"/>
  <c r="CK63"/>
  <c r="CK62"/>
  <c r="CK61"/>
  <c r="CK60"/>
  <c r="CK59"/>
  <c r="CK58"/>
  <c r="CK57"/>
  <c r="CK56"/>
  <c r="CK55"/>
  <c r="CK54"/>
  <c r="CK53"/>
  <c r="CK52"/>
  <c r="CK51"/>
  <c r="CK50"/>
  <c r="CK49"/>
  <c r="CK48"/>
  <c r="CK47"/>
  <c r="CK46"/>
  <c r="CK45"/>
  <c r="CK44"/>
  <c r="CK43"/>
  <c r="CK42"/>
  <c r="CK41"/>
  <c r="CK40"/>
  <c r="CK39"/>
  <c r="CK38"/>
  <c r="CK37"/>
  <c r="CK36"/>
  <c r="CK35"/>
  <c r="CK34"/>
  <c r="CK33"/>
  <c r="CK32"/>
  <c r="CK31"/>
  <c r="CK30"/>
  <c r="CK29"/>
  <c r="CK28"/>
  <c r="CK27"/>
  <c r="CK26"/>
  <c r="CK25"/>
  <c r="CK24"/>
  <c r="CK23"/>
  <c r="CK22"/>
  <c r="CK21"/>
  <c r="CK20"/>
  <c r="CK19"/>
  <c r="CK18"/>
  <c r="CK17"/>
  <c r="CK16"/>
  <c r="CK15"/>
  <c r="CK14"/>
  <c r="CK13"/>
  <c r="CK12"/>
  <c r="CK11"/>
  <c r="CK10"/>
  <c r="CJ109"/>
  <c r="CJ108"/>
  <c r="CJ107"/>
  <c r="CJ106"/>
  <c r="CJ105"/>
  <c r="CJ104"/>
  <c r="CJ103"/>
  <c r="CJ102"/>
  <c r="CJ101"/>
  <c r="CJ100"/>
  <c r="CJ99"/>
  <c r="CJ98"/>
  <c r="CJ97"/>
  <c r="CJ96"/>
  <c r="CJ95"/>
  <c r="CJ94"/>
  <c r="CJ93"/>
  <c r="CJ92"/>
  <c r="CJ91"/>
  <c r="CJ90"/>
  <c r="CJ89"/>
  <c r="CJ88"/>
  <c r="CJ87"/>
  <c r="CJ86"/>
  <c r="CJ85"/>
  <c r="CJ84"/>
  <c r="CJ83"/>
  <c r="CJ82"/>
  <c r="CJ81"/>
  <c r="CJ80"/>
  <c r="CJ79"/>
  <c r="CJ78"/>
  <c r="CJ77"/>
  <c r="CJ76"/>
  <c r="CJ75"/>
  <c r="CJ74"/>
  <c r="CJ73"/>
  <c r="CJ72"/>
  <c r="CJ71"/>
  <c r="CJ70"/>
  <c r="CJ69"/>
  <c r="CJ68"/>
  <c r="CJ67"/>
  <c r="CJ66"/>
  <c r="CJ65"/>
  <c r="CJ64"/>
  <c r="CJ63"/>
  <c r="CJ62"/>
  <c r="CJ61"/>
  <c r="CJ60"/>
  <c r="CJ59"/>
  <c r="CJ58"/>
  <c r="CJ57"/>
  <c r="CJ56"/>
  <c r="CJ55"/>
  <c r="CJ54"/>
  <c r="CJ53"/>
  <c r="CJ52"/>
  <c r="CJ51"/>
  <c r="CJ50"/>
  <c r="CJ49"/>
  <c r="CJ48"/>
  <c r="CJ47"/>
  <c r="CJ46"/>
  <c r="CJ45"/>
  <c r="CJ44"/>
  <c r="CJ43"/>
  <c r="CJ42"/>
  <c r="CJ41"/>
  <c r="CJ40"/>
  <c r="CJ39"/>
  <c r="CJ38"/>
  <c r="CJ37"/>
  <c r="CJ36"/>
  <c r="CJ35"/>
  <c r="CJ34"/>
  <c r="CJ33"/>
  <c r="CJ32"/>
  <c r="CJ31"/>
  <c r="CJ30"/>
  <c r="CJ29"/>
  <c r="CJ28"/>
  <c r="CJ27"/>
  <c r="CJ26"/>
  <c r="CJ25"/>
  <c r="CJ24"/>
  <c r="CJ23"/>
  <c r="CJ22"/>
  <c r="CJ21"/>
  <c r="CJ20"/>
  <c r="CJ19"/>
  <c r="CJ18"/>
  <c r="CJ17"/>
  <c r="CJ16"/>
  <c r="CJ15"/>
  <c r="CJ14"/>
  <c r="CJ13"/>
  <c r="CJ12"/>
  <c r="CJ11"/>
  <c r="CJ10"/>
  <c r="CL11"/>
  <c r="CL12"/>
  <c r="CL13"/>
  <c r="I71" i="48" a="1"/>
  <c r="I71" s="1"/>
  <c r="CL14" i="37"/>
  <c r="I72" i="48" a="1"/>
  <c r="I72" s="1"/>
  <c r="CL15" i="37"/>
  <c r="I73" i="48" a="1"/>
  <c r="I73" s="1"/>
  <c r="CL16" i="37"/>
  <c r="I74" i="48" a="1"/>
  <c r="I74" s="1"/>
  <c r="CL17" i="37"/>
  <c r="I75" i="48" a="1"/>
  <c r="I75" s="1"/>
  <c r="CL18" i="37"/>
  <c r="I76" i="48" a="1"/>
  <c r="I76" s="1"/>
  <c r="CL19" i="37"/>
  <c r="I77" i="48" a="1"/>
  <c r="I77" s="1"/>
  <c r="CL20" i="37"/>
  <c r="I78" i="48" a="1"/>
  <c r="I78" s="1"/>
  <c r="CL21" i="37"/>
  <c r="I79" i="48" a="1"/>
  <c r="I79" s="1"/>
  <c r="CL22" i="37"/>
  <c r="I80" i="48" a="1"/>
  <c r="I80" s="1"/>
  <c r="CL23" i="37"/>
  <c r="I81" i="48" a="1"/>
  <c r="I81" s="1"/>
  <c r="CL24" i="37"/>
  <c r="CL25"/>
  <c r="I83" i="48" a="1"/>
  <c r="I83" s="1"/>
  <c r="CL26" i="37"/>
  <c r="I84" i="48" a="1"/>
  <c r="I84" s="1"/>
  <c r="CL27" i="37"/>
  <c r="I85" i="48" a="1"/>
  <c r="I85" s="1"/>
  <c r="CL28" i="37"/>
  <c r="I86" i="48" a="1"/>
  <c r="I86" s="1"/>
  <c r="CL29" i="37"/>
  <c r="I87" i="48" a="1"/>
  <c r="I87" s="1"/>
  <c r="CL30" i="37"/>
  <c r="I88" i="48" a="1"/>
  <c r="I88" s="1"/>
  <c r="CL31" i="37"/>
  <c r="I89" i="48" a="1"/>
  <c r="I89" s="1"/>
  <c r="CL32" i="37"/>
  <c r="I90" i="48" a="1"/>
  <c r="I90" s="1"/>
  <c r="CL33" i="37"/>
  <c r="CL34"/>
  <c r="CL35"/>
  <c r="CL36"/>
  <c r="CL37"/>
  <c r="CL38"/>
  <c r="CL39"/>
  <c r="CL40"/>
  <c r="CL41"/>
  <c r="CL42"/>
  <c r="CL43"/>
  <c r="CL44"/>
  <c r="CL45"/>
  <c r="CL46"/>
  <c r="CL47"/>
  <c r="CL48"/>
  <c r="CL49"/>
  <c r="CL50"/>
  <c r="CL51"/>
  <c r="CL52"/>
  <c r="CL53"/>
  <c r="CL54"/>
  <c r="CL55"/>
  <c r="CL56"/>
  <c r="CL57"/>
  <c r="CL58"/>
  <c r="CL59"/>
  <c r="CL60"/>
  <c r="CL61"/>
  <c r="CL62"/>
  <c r="CL63"/>
  <c r="CL64"/>
  <c r="CL65"/>
  <c r="CL66"/>
  <c r="CL67"/>
  <c r="CL68"/>
  <c r="CL69"/>
  <c r="CL70"/>
  <c r="CL71"/>
  <c r="CL72"/>
  <c r="CL73"/>
  <c r="CL74"/>
  <c r="CL75"/>
  <c r="CL76"/>
  <c r="CL77"/>
  <c r="CL78"/>
  <c r="CL79"/>
  <c r="CL80"/>
  <c r="CL81"/>
  <c r="CL82"/>
  <c r="CL83"/>
  <c r="CL84"/>
  <c r="CL85"/>
  <c r="CL86"/>
  <c r="CL87"/>
  <c r="CL88"/>
  <c r="CL89"/>
  <c r="CL90"/>
  <c r="CL91"/>
  <c r="CL92"/>
  <c r="CL93"/>
  <c r="CL94"/>
  <c r="CL95"/>
  <c r="CL96"/>
  <c r="CL97"/>
  <c r="CL98"/>
  <c r="CL99"/>
  <c r="CL100"/>
  <c r="CL101"/>
  <c r="CL102"/>
  <c r="CL103"/>
  <c r="CL104"/>
  <c r="CL105"/>
  <c r="CL106"/>
  <c r="CL107"/>
  <c r="CL108"/>
  <c r="CL109"/>
  <c r="CS14"/>
  <c r="CS13"/>
  <c r="CS15"/>
  <c r="CS16" s="1"/>
  <c r="CL10"/>
  <c r="I67" i="48" l="1" a="1"/>
  <c r="I67" s="1"/>
  <c r="I70" a="1"/>
  <c r="I70" s="1"/>
  <c r="I69" a="1"/>
  <c r="I69" s="1"/>
  <c r="I68" a="1"/>
  <c r="I68" s="1"/>
  <c r="H61" i="45"/>
  <c r="H67" s="1"/>
  <c r="H53" i="44"/>
  <c r="CS24" i="37"/>
  <c r="CS23"/>
  <c r="R10" a="1"/>
  <c r="R10" s="1"/>
  <c r="O10" a="1"/>
  <c r="O10" s="1"/>
  <c r="P10" a="1"/>
  <c r="P10" s="1"/>
  <c r="D63" i="45" l="1"/>
  <c r="H63"/>
  <c r="D55" i="44"/>
  <c r="H55"/>
  <c r="H59"/>
  <c r="S10" i="37" a="1"/>
  <c r="S10" s="1"/>
  <c r="V10" a="1"/>
  <c r="V10" s="1"/>
  <c r="U10" a="1"/>
  <c r="U10" s="1"/>
  <c r="Q10" a="1"/>
  <c r="Q10" s="1"/>
  <c r="N10" a="1"/>
  <c r="N10" s="1"/>
  <c r="M10" a="1"/>
  <c r="M10" s="1"/>
  <c r="BX9" l="1"/>
  <c r="BX11"/>
  <c r="DC11"/>
  <c r="FC11"/>
  <c r="F33"/>
  <c r="FC9"/>
  <c r="DC9"/>
  <c r="AO11"/>
  <c r="AO9"/>
  <c r="G39"/>
  <c r="I35"/>
  <c r="I37"/>
  <c r="AO13" l="1"/>
  <c r="BX13" s="1"/>
  <c r="FC13"/>
  <c r="DC13"/>
  <c r="DI13" s="1"/>
  <c r="G37"/>
  <c r="G35"/>
  <c r="G10"/>
  <c r="AA32" a="1"/>
  <c r="AA32" s="1"/>
  <c r="W32" a="1"/>
  <c r="W32" s="1"/>
  <c r="Z32" a="1"/>
  <c r="Z32" s="1"/>
  <c r="CO110"/>
  <c r="CN110"/>
  <c r="CM110"/>
  <c r="CA110"/>
  <c r="G28" l="1"/>
  <c r="I39"/>
  <c r="G41"/>
  <c r="I41"/>
  <c r="G14"/>
  <c r="G30"/>
  <c r="G20"/>
  <c r="G22"/>
  <c r="G23"/>
  <c r="G24"/>
  <c r="G27"/>
  <c r="G12"/>
  <c r="G26"/>
  <c r="G18"/>
  <c r="AJ78" i="31" l="1"/>
  <c r="AB78" s="1"/>
  <c r="AJ79"/>
  <c r="AL79" s="1"/>
  <c r="AJ80"/>
  <c r="AL80" s="1"/>
  <c r="AJ81"/>
  <c r="AK78"/>
  <c r="AC78" s="1"/>
  <c r="AK79"/>
  <c r="AC79" s="1"/>
  <c r="AK80"/>
  <c r="AC80" s="1"/>
  <c r="AK81"/>
  <c r="AC81" s="1"/>
  <c r="AL81" l="1"/>
  <c r="AE81" s="1"/>
  <c r="AD79"/>
  <c r="AG79"/>
  <c r="AF79"/>
  <c r="AI79"/>
  <c r="AE79"/>
  <c r="AH79"/>
  <c r="AD80"/>
  <c r="AG80"/>
  <c r="AF80"/>
  <c r="AI80"/>
  <c r="AE80"/>
  <c r="AH80"/>
  <c r="AB79"/>
  <c r="AB81"/>
  <c r="AB80"/>
  <c r="AL78"/>
  <c r="AI81" l="1"/>
  <c r="AH81"/>
  <c r="AF81"/>
  <c r="AD81"/>
  <c r="AG81"/>
  <c r="AD78"/>
  <c r="AG78"/>
  <c r="AF78"/>
  <c r="AI78"/>
  <c r="AH78"/>
  <c r="AE78"/>
  <c r="CS17" i="37" l="1"/>
  <c r="T50" i="30"/>
  <c r="CU11" i="37" l="1"/>
  <c r="CU17" s="1"/>
  <c r="CU10"/>
  <c r="CU14" l="1"/>
  <c r="CU13"/>
  <c r="Z1" i="33"/>
  <c r="B50" i="30" l="1"/>
  <c r="C50"/>
  <c r="D50"/>
  <c r="E50"/>
  <c r="F50"/>
  <c r="G50"/>
  <c r="H50"/>
  <c r="I50"/>
  <c r="J50"/>
  <c r="K50"/>
  <c r="L50"/>
  <c r="M50"/>
  <c r="N50"/>
  <c r="O50"/>
  <c r="P50"/>
  <c r="Q50"/>
  <c r="R50"/>
  <c r="S50"/>
  <c r="AX22" i="37" l="1"/>
  <c r="AR18"/>
  <c r="AR19"/>
  <c r="AE17" i="39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69" i="30"/>
  <c r="C70"/>
  <c r="AR20" i="37" l="1"/>
  <c r="AX19"/>
  <c r="AR21"/>
  <c r="AT20" s="1"/>
  <c r="T10" l="1" a="1"/>
  <c r="T10" s="1"/>
  <c r="A1" i="30" l="1"/>
  <c r="B2" i="37" l="1"/>
  <c r="B10" i="23" l="1" a="1"/>
  <c r="B10" s="1"/>
  <c r="B11" s="1" a="1"/>
  <c r="B11" s="1"/>
  <c r="A9"/>
  <c r="AJ76" i="31"/>
  <c r="AJ77"/>
  <c r="AK76"/>
  <c r="AC76" s="1"/>
  <c r="AK77"/>
  <c r="AC77" s="1"/>
  <c r="AL76" l="1"/>
  <c r="AF76" s="1"/>
  <c r="AL77"/>
  <c r="AI77" s="1"/>
  <c r="B12" i="23" a="1"/>
  <c r="B12" s="1"/>
  <c r="AB76" i="31"/>
  <c r="AB77"/>
  <c r="AG76" l="1"/>
  <c r="AI76"/>
  <c r="AF77"/>
  <c r="AG77"/>
  <c r="AE76"/>
  <c r="AH76"/>
  <c r="AD76"/>
  <c r="AE77"/>
  <c r="AH77"/>
  <c r="AD77"/>
  <c r="B13" i="23" a="1"/>
  <c r="B13" s="1"/>
  <c r="B14" l="1" a="1"/>
  <c r="B14" s="1"/>
  <c r="B15" l="1" a="1"/>
  <c r="B15" s="1"/>
  <c r="B16" l="1" a="1"/>
  <c r="B16" s="1"/>
  <c r="B17" s="1" a="1"/>
  <c r="B17" s="1"/>
  <c r="B18" l="1" a="1"/>
  <c r="B18" s="1"/>
  <c r="F17"/>
  <c r="G17"/>
  <c r="H17"/>
  <c r="M17"/>
  <c r="I17"/>
  <c r="J17"/>
  <c r="K17"/>
  <c r="L17"/>
  <c r="N17"/>
  <c r="C17"/>
  <c r="D17"/>
  <c r="E17"/>
  <c r="N14"/>
  <c r="M14"/>
  <c r="L14"/>
  <c r="K14"/>
  <c r="N11"/>
  <c r="M11"/>
  <c r="L11"/>
  <c r="K11"/>
  <c r="N10"/>
  <c r="M10"/>
  <c r="L10"/>
  <c r="K10"/>
  <c r="J16"/>
  <c r="I16"/>
  <c r="H16"/>
  <c r="G16"/>
  <c r="J15"/>
  <c r="I15"/>
  <c r="H15"/>
  <c r="G15"/>
  <c r="J13"/>
  <c r="I13"/>
  <c r="H13"/>
  <c r="G13"/>
  <c r="J12"/>
  <c r="I12"/>
  <c r="H12"/>
  <c r="G12"/>
  <c r="J11"/>
  <c r="I11"/>
  <c r="H11"/>
  <c r="G11"/>
  <c r="J10"/>
  <c r="I10"/>
  <c r="H10"/>
  <c r="G10"/>
  <c r="F16"/>
  <c r="E16"/>
  <c r="D16"/>
  <c r="C16"/>
  <c r="F15"/>
  <c r="E15"/>
  <c r="D15"/>
  <c r="C15"/>
  <c r="F14"/>
  <c r="E14"/>
  <c r="D14"/>
  <c r="C14"/>
  <c r="F13"/>
  <c r="E13"/>
  <c r="D13"/>
  <c r="C13"/>
  <c r="F12"/>
  <c r="E12"/>
  <c r="D12"/>
  <c r="C12"/>
  <c r="AK2" i="31"/>
  <c r="AC2" s="1"/>
  <c r="AK3"/>
  <c r="AC3" s="1"/>
  <c r="AK4"/>
  <c r="AC4" s="1"/>
  <c r="AK5"/>
  <c r="AC5" s="1"/>
  <c r="AK6"/>
  <c r="AC6" s="1"/>
  <c r="AK7"/>
  <c r="AC7" s="1"/>
  <c r="AK8"/>
  <c r="AC8" s="1"/>
  <c r="AK9"/>
  <c r="AC9" s="1"/>
  <c r="AK10"/>
  <c r="AC10" s="1"/>
  <c r="AK11"/>
  <c r="AC11" s="1"/>
  <c r="AK12"/>
  <c r="AC12" s="1"/>
  <c r="AK13"/>
  <c r="AC13" s="1"/>
  <c r="AK14"/>
  <c r="AC14" s="1"/>
  <c r="AK15"/>
  <c r="AC15" s="1"/>
  <c r="AK16"/>
  <c r="AC16" s="1"/>
  <c r="AK17"/>
  <c r="AC17" s="1"/>
  <c r="AK18"/>
  <c r="AC18" s="1"/>
  <c r="AK19"/>
  <c r="AC19" s="1"/>
  <c r="AK20"/>
  <c r="AC20" s="1"/>
  <c r="AK21"/>
  <c r="AK22"/>
  <c r="AC22" s="1"/>
  <c r="AK23"/>
  <c r="AC23" s="1"/>
  <c r="AK24"/>
  <c r="AC24" s="1"/>
  <c r="AK25"/>
  <c r="AC25" s="1"/>
  <c r="AK26"/>
  <c r="AC26" s="1"/>
  <c r="AK27"/>
  <c r="AC27" s="1"/>
  <c r="AK28"/>
  <c r="AC28" s="1"/>
  <c r="AK29"/>
  <c r="AC29" s="1"/>
  <c r="AK30"/>
  <c r="AC30" s="1"/>
  <c r="AK31"/>
  <c r="AC31" s="1"/>
  <c r="AK32"/>
  <c r="AC32" s="1"/>
  <c r="AK33"/>
  <c r="AC33" s="1"/>
  <c r="AK34"/>
  <c r="AC34" s="1"/>
  <c r="AK35"/>
  <c r="AC35" s="1"/>
  <c r="AK36"/>
  <c r="AC36" s="1"/>
  <c r="AK37"/>
  <c r="AC37" s="1"/>
  <c r="AK38"/>
  <c r="AC38" s="1"/>
  <c r="AK39"/>
  <c r="AC39" s="1"/>
  <c r="AK40"/>
  <c r="AC40" s="1"/>
  <c r="AK41"/>
  <c r="AC41" s="1"/>
  <c r="AK42"/>
  <c r="AC42" s="1"/>
  <c r="AK43"/>
  <c r="AC43" s="1"/>
  <c r="AK44"/>
  <c r="AC44" s="1"/>
  <c r="AK45"/>
  <c r="AC45" s="1"/>
  <c r="AK46"/>
  <c r="AC46" s="1"/>
  <c r="AK47"/>
  <c r="AC47" s="1"/>
  <c r="AK48"/>
  <c r="AC48" s="1"/>
  <c r="AK49"/>
  <c r="AC49" s="1"/>
  <c r="AK50"/>
  <c r="AC50" s="1"/>
  <c r="AK51"/>
  <c r="AC51" s="1"/>
  <c r="AK52"/>
  <c r="AC52" s="1"/>
  <c r="AK53"/>
  <c r="AC53" s="1"/>
  <c r="AK54"/>
  <c r="AC54" s="1"/>
  <c r="AK55"/>
  <c r="AC55" s="1"/>
  <c r="AK56"/>
  <c r="AC56" s="1"/>
  <c r="AK57"/>
  <c r="AC57" s="1"/>
  <c r="AK58"/>
  <c r="AC58" s="1"/>
  <c r="AK59"/>
  <c r="AC59" s="1"/>
  <c r="AK60"/>
  <c r="AC60" s="1"/>
  <c r="AK61"/>
  <c r="AC61" s="1"/>
  <c r="AK62"/>
  <c r="AC62" s="1"/>
  <c r="AK63"/>
  <c r="AC63" s="1"/>
  <c r="AK64"/>
  <c r="AC64" s="1"/>
  <c r="AK65"/>
  <c r="AC65" s="1"/>
  <c r="AK66"/>
  <c r="AC66" s="1"/>
  <c r="AK67"/>
  <c r="AC67" s="1"/>
  <c r="AK68"/>
  <c r="AC68" s="1"/>
  <c r="AK69"/>
  <c r="AC69" s="1"/>
  <c r="AK70"/>
  <c r="AC70" s="1"/>
  <c r="AK71"/>
  <c r="AC71" s="1"/>
  <c r="AK72"/>
  <c r="AC72" s="1"/>
  <c r="AK73"/>
  <c r="AC73" s="1"/>
  <c r="AK74"/>
  <c r="AC74" s="1"/>
  <c r="AK75"/>
  <c r="AC75" s="1"/>
  <c r="AJ2"/>
  <c r="AB2" s="1"/>
  <c r="AJ3"/>
  <c r="AB3" s="1"/>
  <c r="AJ4"/>
  <c r="AB4" s="1"/>
  <c r="AJ5"/>
  <c r="AJ6"/>
  <c r="AB6" s="1"/>
  <c r="AJ7"/>
  <c r="AJ8"/>
  <c r="AJ9"/>
  <c r="AB9" s="1"/>
  <c r="AJ10"/>
  <c r="AB10" s="1"/>
  <c r="AJ11"/>
  <c r="AB11" s="1"/>
  <c r="AJ12"/>
  <c r="AB12" s="1"/>
  <c r="AJ13"/>
  <c r="AJ14"/>
  <c r="AB14" s="1"/>
  <c r="AJ15"/>
  <c r="AJ16"/>
  <c r="AJ17"/>
  <c r="AB17" s="1"/>
  <c r="AJ18"/>
  <c r="AB18" s="1"/>
  <c r="AJ19"/>
  <c r="AB19" s="1"/>
  <c r="AJ20"/>
  <c r="AB20" s="1"/>
  <c r="AJ21"/>
  <c r="AJ22"/>
  <c r="AB22" s="1"/>
  <c r="AJ23"/>
  <c r="AJ24"/>
  <c r="AJ25"/>
  <c r="AB25" s="1"/>
  <c r="AJ26"/>
  <c r="AB26" s="1"/>
  <c r="AJ27"/>
  <c r="AJ28"/>
  <c r="AJ29"/>
  <c r="AJ30"/>
  <c r="AB30" s="1"/>
  <c r="AJ31"/>
  <c r="AB31" s="1"/>
  <c r="AJ32"/>
  <c r="AJ33"/>
  <c r="AJ34"/>
  <c r="AB34" s="1"/>
  <c r="AJ35"/>
  <c r="AJ36"/>
  <c r="AJ37"/>
  <c r="AB37" s="1"/>
  <c r="AJ38"/>
  <c r="AB38" s="1"/>
  <c r="AJ39"/>
  <c r="AJ40"/>
  <c r="AJ41"/>
  <c r="AB41" s="1"/>
  <c r="AJ42"/>
  <c r="AB42" s="1"/>
  <c r="AJ43"/>
  <c r="AB43" s="1"/>
  <c r="AJ44"/>
  <c r="AJ45"/>
  <c r="AB45" s="1"/>
  <c r="AJ46"/>
  <c r="AJ47"/>
  <c r="AB47" s="1"/>
  <c r="AJ48"/>
  <c r="AJ49"/>
  <c r="AJ50"/>
  <c r="AB50" s="1"/>
  <c r="AJ51"/>
  <c r="AB51" s="1"/>
  <c r="AJ52"/>
  <c r="AB52" s="1"/>
  <c r="AJ53"/>
  <c r="AJ54"/>
  <c r="AB54" s="1"/>
  <c r="AJ55"/>
  <c r="AB55" s="1"/>
  <c r="AJ56"/>
  <c r="AJ57"/>
  <c r="AJ58"/>
  <c r="AB58" s="1"/>
  <c r="AJ59"/>
  <c r="AJ60"/>
  <c r="AJ61"/>
  <c r="AJ62"/>
  <c r="AJ63"/>
  <c r="AB63" s="1"/>
  <c r="AJ64"/>
  <c r="AJ65"/>
  <c r="AJ66"/>
  <c r="AB66" s="1"/>
  <c r="AJ67"/>
  <c r="AJ68"/>
  <c r="AJ69"/>
  <c r="AB69" s="1"/>
  <c r="AJ70"/>
  <c r="AJ71"/>
  <c r="AJ72"/>
  <c r="AJ73"/>
  <c r="AJ74"/>
  <c r="AB74" s="1"/>
  <c r="AJ75"/>
  <c r="AB75" s="1"/>
  <c r="AC21"/>
  <c r="AL33" l="1"/>
  <c r="AG33" s="1"/>
  <c r="AL21"/>
  <c r="AG21" s="1"/>
  <c r="O17" i="23"/>
  <c r="B19" a="1"/>
  <c r="B19" s="1"/>
  <c r="F18"/>
  <c r="G18"/>
  <c r="H18"/>
  <c r="M18"/>
  <c r="N18"/>
  <c r="E18"/>
  <c r="I18"/>
  <c r="J18"/>
  <c r="K18"/>
  <c r="L18"/>
  <c r="C18"/>
  <c r="D18"/>
  <c r="AL57" i="31"/>
  <c r="AG57" s="1"/>
  <c r="AL72"/>
  <c r="AH72" s="1"/>
  <c r="AL60"/>
  <c r="AH60" s="1"/>
  <c r="AL48"/>
  <c r="AH48" s="1"/>
  <c r="AL36"/>
  <c r="AH36" s="1"/>
  <c r="AL24"/>
  <c r="AH24" s="1"/>
  <c r="AL12"/>
  <c r="AH12" s="1"/>
  <c r="AL73"/>
  <c r="AI73" s="1"/>
  <c r="AL61"/>
  <c r="AI61" s="1"/>
  <c r="AL49"/>
  <c r="AI49" s="1"/>
  <c r="AL13"/>
  <c r="AI13" s="1"/>
  <c r="AL67"/>
  <c r="AF67" s="1"/>
  <c r="AL7"/>
  <c r="AF7" s="1"/>
  <c r="AL68"/>
  <c r="AF68" s="1"/>
  <c r="AL56"/>
  <c r="AF56" s="1"/>
  <c r="AL44"/>
  <c r="AF44" s="1"/>
  <c r="AL32"/>
  <c r="AF32" s="1"/>
  <c r="AL8"/>
  <c r="AF8" s="1"/>
  <c r="AB13"/>
  <c r="AL34"/>
  <c r="AI34" s="1"/>
  <c r="AL22"/>
  <c r="AF22" s="1"/>
  <c r="AL10"/>
  <c r="AE10" s="1"/>
  <c r="AB8"/>
  <c r="AL70"/>
  <c r="AL58"/>
  <c r="AL46"/>
  <c r="AL64"/>
  <c r="AL40"/>
  <c r="AL28"/>
  <c r="AL16"/>
  <c r="AB56"/>
  <c r="AL65"/>
  <c r="AL53"/>
  <c r="AL29"/>
  <c r="AL5"/>
  <c r="AB68"/>
  <c r="AB32"/>
  <c r="AL71"/>
  <c r="AL59"/>
  <c r="AL47"/>
  <c r="AL35"/>
  <c r="AL23"/>
  <c r="AL11"/>
  <c r="H6" i="23"/>
  <c r="AB44" i="31"/>
  <c r="AB73"/>
  <c r="AB16"/>
  <c r="AL62"/>
  <c r="AB72"/>
  <c r="AB48"/>
  <c r="AL39"/>
  <c r="AL27"/>
  <c r="AL15"/>
  <c r="AL3"/>
  <c r="AL43"/>
  <c r="AB28"/>
  <c r="AB60"/>
  <c r="AB49"/>
  <c r="AB61"/>
  <c r="D6" i="23"/>
  <c r="AB24" i="31"/>
  <c r="AB64"/>
  <c r="AB36"/>
  <c r="AL37"/>
  <c r="AL25"/>
  <c r="AB7"/>
  <c r="AB65"/>
  <c r="AL20"/>
  <c r="AB67"/>
  <c r="AB70"/>
  <c r="AB29"/>
  <c r="AB71"/>
  <c r="AB33"/>
  <c r="AB57"/>
  <c r="AB35"/>
  <c r="AB21"/>
  <c r="AB5"/>
  <c r="AL66"/>
  <c r="AL42"/>
  <c r="AL30"/>
  <c r="L6" i="23"/>
  <c r="AL9" i="31"/>
  <c r="AL45"/>
  <c r="AL69"/>
  <c r="AL19"/>
  <c r="AL31"/>
  <c r="AL55"/>
  <c r="AB15"/>
  <c r="AL6"/>
  <c r="AL18"/>
  <c r="AL54"/>
  <c r="AB53"/>
  <c r="AB23"/>
  <c r="AB27"/>
  <c r="AL17"/>
  <c r="AL41"/>
  <c r="AB40"/>
  <c r="AB39"/>
  <c r="AL4"/>
  <c r="AL52"/>
  <c r="AB62"/>
  <c r="AL51"/>
  <c r="AL63"/>
  <c r="AL75"/>
  <c r="AL2"/>
  <c r="AL14"/>
  <c r="AL26"/>
  <c r="AL38"/>
  <c r="AL50"/>
  <c r="AL74"/>
  <c r="AB59"/>
  <c r="AB46"/>
  <c r="G73" i="32"/>
  <c r="A73"/>
  <c r="G72"/>
  <c r="A72"/>
  <c r="G71"/>
  <c r="A71"/>
  <c r="G70"/>
  <c r="A70"/>
  <c r="G69"/>
  <c r="A69"/>
  <c r="G68"/>
  <c r="A68"/>
  <c r="G67"/>
  <c r="A67"/>
  <c r="G66"/>
  <c r="A66"/>
  <c r="G65"/>
  <c r="A65"/>
  <c r="G64"/>
  <c r="A64"/>
  <c r="G63"/>
  <c r="A63"/>
  <c r="G62"/>
  <c r="A62"/>
  <c r="G61"/>
  <c r="A61"/>
  <c r="G60"/>
  <c r="A60"/>
  <c r="G59"/>
  <c r="A59"/>
  <c r="G58"/>
  <c r="A58"/>
  <c r="G57"/>
  <c r="A57"/>
  <c r="G56"/>
  <c r="A56"/>
  <c r="G55"/>
  <c r="A55"/>
  <c r="G54"/>
  <c r="A54"/>
  <c r="G53"/>
  <c r="A53"/>
  <c r="G52"/>
  <c r="A52"/>
  <c r="G51"/>
  <c r="A51"/>
  <c r="G50"/>
  <c r="A50"/>
  <c r="G49"/>
  <c r="A49"/>
  <c r="G48"/>
  <c r="A48"/>
  <c r="G47"/>
  <c r="A47"/>
  <c r="G46"/>
  <c r="A46"/>
  <c r="G45"/>
  <c r="A45"/>
  <c r="G44"/>
  <c r="A44"/>
  <c r="G43"/>
  <c r="A43"/>
  <c r="G42"/>
  <c r="A42"/>
  <c r="G41"/>
  <c r="A41"/>
  <c r="G40"/>
  <c r="A40"/>
  <c r="G39"/>
  <c r="A39"/>
  <c r="G38"/>
  <c r="A38"/>
  <c r="G37"/>
  <c r="A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A20"/>
  <c r="G19"/>
  <c r="A19"/>
  <c r="G18"/>
  <c r="A18"/>
  <c r="G17"/>
  <c r="A17"/>
  <c r="G16"/>
  <c r="A16"/>
  <c r="B73"/>
  <c r="B72"/>
  <c r="B71"/>
  <c r="B70"/>
  <c r="B69"/>
  <c r="B68"/>
  <c r="B67"/>
  <c r="B66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Q35" i="31"/>
  <c r="Q34"/>
  <c r="AD21" l="1"/>
  <c r="AI33"/>
  <c r="AF33"/>
  <c r="AF21"/>
  <c r="AH33"/>
  <c r="AH21"/>
  <c r="AE33"/>
  <c r="AI21"/>
  <c r="AE21"/>
  <c r="AD33"/>
  <c r="B20" i="23" a="1"/>
  <c r="B20" s="1"/>
  <c r="F19"/>
  <c r="G19"/>
  <c r="H19"/>
  <c r="E19"/>
  <c r="I19"/>
  <c r="J19"/>
  <c r="K19"/>
  <c r="L19"/>
  <c r="M19"/>
  <c r="N19"/>
  <c r="C19"/>
  <c r="D19"/>
  <c r="O18"/>
  <c r="AH57" i="31"/>
  <c r="AE57"/>
  <c r="AI57"/>
  <c r="AG12"/>
  <c r="AD57"/>
  <c r="AF57"/>
  <c r="F49" i="32"/>
  <c r="I49"/>
  <c r="J49"/>
  <c r="K49"/>
  <c r="H49"/>
  <c r="F67"/>
  <c r="H67"/>
  <c r="I67"/>
  <c r="J67"/>
  <c r="K67"/>
  <c r="J18"/>
  <c r="K18"/>
  <c r="H18"/>
  <c r="I18"/>
  <c r="H30"/>
  <c r="I30"/>
  <c r="J30"/>
  <c r="K30"/>
  <c r="J36"/>
  <c r="K36"/>
  <c r="H36"/>
  <c r="I36"/>
  <c r="H42"/>
  <c r="J42"/>
  <c r="I42"/>
  <c r="K42"/>
  <c r="K48"/>
  <c r="I48"/>
  <c r="J48"/>
  <c r="H48"/>
  <c r="H54"/>
  <c r="I54"/>
  <c r="J54"/>
  <c r="K54"/>
  <c r="J60"/>
  <c r="K60"/>
  <c r="H60"/>
  <c r="I60"/>
  <c r="H66"/>
  <c r="J66"/>
  <c r="I66"/>
  <c r="K66"/>
  <c r="K72"/>
  <c r="I72"/>
  <c r="J72"/>
  <c r="H72"/>
  <c r="F17"/>
  <c r="K17"/>
  <c r="H17"/>
  <c r="I17"/>
  <c r="J17"/>
  <c r="F23"/>
  <c r="J23"/>
  <c r="I23"/>
  <c r="K23"/>
  <c r="H23"/>
  <c r="F29"/>
  <c r="I29"/>
  <c r="H29"/>
  <c r="J29"/>
  <c r="K29"/>
  <c r="F35"/>
  <c r="J35"/>
  <c r="K35"/>
  <c r="H35"/>
  <c r="I35"/>
  <c r="F41"/>
  <c r="J41"/>
  <c r="I41"/>
  <c r="H41"/>
  <c r="K41"/>
  <c r="F47"/>
  <c r="J47"/>
  <c r="K47"/>
  <c r="H47"/>
  <c r="I47"/>
  <c r="F53"/>
  <c r="I53"/>
  <c r="J53"/>
  <c r="K53"/>
  <c r="H53"/>
  <c r="F59"/>
  <c r="J59"/>
  <c r="K59"/>
  <c r="H59"/>
  <c r="I59"/>
  <c r="F65"/>
  <c r="I65"/>
  <c r="J65"/>
  <c r="K65"/>
  <c r="H65"/>
  <c r="F71"/>
  <c r="J71"/>
  <c r="K71"/>
  <c r="H71"/>
  <c r="I71"/>
  <c r="F55"/>
  <c r="H55"/>
  <c r="I55"/>
  <c r="J55"/>
  <c r="K55"/>
  <c r="F37"/>
  <c r="I37"/>
  <c r="J37"/>
  <c r="K37"/>
  <c r="H37"/>
  <c r="F73"/>
  <c r="I73"/>
  <c r="J73"/>
  <c r="K73"/>
  <c r="H73"/>
  <c r="F16"/>
  <c r="K16"/>
  <c r="H16"/>
  <c r="I16"/>
  <c r="J16"/>
  <c r="F22"/>
  <c r="J22"/>
  <c r="I22"/>
  <c r="K22"/>
  <c r="H22"/>
  <c r="F34"/>
  <c r="K34"/>
  <c r="H34"/>
  <c r="J34"/>
  <c r="I34"/>
  <c r="F40"/>
  <c r="K40"/>
  <c r="I40"/>
  <c r="J40"/>
  <c r="H40"/>
  <c r="F46"/>
  <c r="H46"/>
  <c r="J46"/>
  <c r="K46"/>
  <c r="I46"/>
  <c r="F52"/>
  <c r="I52"/>
  <c r="K52"/>
  <c r="J52"/>
  <c r="H52"/>
  <c r="F58"/>
  <c r="K58"/>
  <c r="H58"/>
  <c r="I58"/>
  <c r="J58"/>
  <c r="F64"/>
  <c r="K64"/>
  <c r="I64"/>
  <c r="J64"/>
  <c r="H64"/>
  <c r="F70"/>
  <c r="K70"/>
  <c r="H70"/>
  <c r="J70"/>
  <c r="I70"/>
  <c r="F19"/>
  <c r="K19"/>
  <c r="I19"/>
  <c r="J19"/>
  <c r="H19"/>
  <c r="F61"/>
  <c r="I61"/>
  <c r="K61"/>
  <c r="J61"/>
  <c r="H61"/>
  <c r="F21"/>
  <c r="I21"/>
  <c r="J21"/>
  <c r="K21"/>
  <c r="H21"/>
  <c r="K33"/>
  <c r="H33"/>
  <c r="I33"/>
  <c r="J33"/>
  <c r="K39"/>
  <c r="I39"/>
  <c r="J39"/>
  <c r="H39"/>
  <c r="K45"/>
  <c r="H45"/>
  <c r="I45"/>
  <c r="J45"/>
  <c r="I51"/>
  <c r="J51"/>
  <c r="K51"/>
  <c r="H51"/>
  <c r="K57"/>
  <c r="H57"/>
  <c r="I57"/>
  <c r="J57"/>
  <c r="I63"/>
  <c r="K63"/>
  <c r="J63"/>
  <c r="H63"/>
  <c r="K69"/>
  <c r="H69"/>
  <c r="I69"/>
  <c r="J69"/>
  <c r="F43"/>
  <c r="H43"/>
  <c r="I43"/>
  <c r="J43"/>
  <c r="K43"/>
  <c r="F31"/>
  <c r="H31"/>
  <c r="I31"/>
  <c r="J31"/>
  <c r="K31"/>
  <c r="F20"/>
  <c r="I20"/>
  <c r="J20"/>
  <c r="K20"/>
  <c r="H20"/>
  <c r="F32"/>
  <c r="K32"/>
  <c r="H32"/>
  <c r="I32"/>
  <c r="J32"/>
  <c r="F38"/>
  <c r="I38"/>
  <c r="J38"/>
  <c r="K38"/>
  <c r="H38"/>
  <c r="F44"/>
  <c r="H44"/>
  <c r="I44"/>
  <c r="J44"/>
  <c r="K44"/>
  <c r="F50"/>
  <c r="K50"/>
  <c r="I50"/>
  <c r="J50"/>
  <c r="H50"/>
  <c r="F56"/>
  <c r="H56"/>
  <c r="K56"/>
  <c r="I56"/>
  <c r="J56"/>
  <c r="F62"/>
  <c r="I62"/>
  <c r="J62"/>
  <c r="K62"/>
  <c r="H62"/>
  <c r="F68"/>
  <c r="H68"/>
  <c r="K68"/>
  <c r="I68"/>
  <c r="J68"/>
  <c r="AE49" i="31"/>
  <c r="AE61"/>
  <c r="AF13"/>
  <c r="AD49"/>
  <c r="AD13"/>
  <c r="AF49"/>
  <c r="AD61"/>
  <c r="AF61"/>
  <c r="AF73"/>
  <c r="AE13"/>
  <c r="AG61"/>
  <c r="AD8"/>
  <c r="AF12"/>
  <c r="AG32"/>
  <c r="AG8"/>
  <c r="AI36"/>
  <c r="AD48"/>
  <c r="AI8"/>
  <c r="AH61"/>
  <c r="AD36"/>
  <c r="AE73"/>
  <c r="AH73"/>
  <c r="AD24"/>
  <c r="AD32"/>
  <c r="AD72"/>
  <c r="AG49"/>
  <c r="AD60"/>
  <c r="AG13"/>
  <c r="AE12"/>
  <c r="AE32"/>
  <c r="AI24"/>
  <c r="AD12"/>
  <c r="AE8"/>
  <c r="AH13"/>
  <c r="AI12"/>
  <c r="AD73"/>
  <c r="AG24"/>
  <c r="AH49"/>
  <c r="AG72"/>
  <c r="AG60"/>
  <c r="AI72"/>
  <c r="AG48"/>
  <c r="AI60"/>
  <c r="AF72"/>
  <c r="AG36"/>
  <c r="F28" i="32"/>
  <c r="H28"/>
  <c r="J28"/>
  <c r="K28"/>
  <c r="I28"/>
  <c r="AI48" i="31"/>
  <c r="AE72"/>
  <c r="AF60"/>
  <c r="AE60"/>
  <c r="AF48"/>
  <c r="AE24"/>
  <c r="K27" i="32"/>
  <c r="H27"/>
  <c r="I27"/>
  <c r="J27"/>
  <c r="AE48" i="31"/>
  <c r="AF36"/>
  <c r="F25" i="32"/>
  <c r="I25"/>
  <c r="H25"/>
  <c r="J25"/>
  <c r="K25"/>
  <c r="AE36" i="31"/>
  <c r="AF24"/>
  <c r="F26" i="32"/>
  <c r="H26"/>
  <c r="K26"/>
  <c r="I26"/>
  <c r="J26"/>
  <c r="AI44" i="31"/>
  <c r="AE56"/>
  <c r="AI32"/>
  <c r="AG73"/>
  <c r="AE44"/>
  <c r="AH32"/>
  <c r="AH8"/>
  <c r="G6" i="23"/>
  <c r="I6" s="1"/>
  <c r="B37" i="28" s="1"/>
  <c r="AD44" i="31"/>
  <c r="AG56"/>
  <c r="AG44"/>
  <c r="AH44"/>
  <c r="AG68"/>
  <c r="AD7"/>
  <c r="AI10"/>
  <c r="AE68"/>
  <c r="AI67"/>
  <c r="AI7"/>
  <c r="AH34"/>
  <c r="AH67"/>
  <c r="AH22"/>
  <c r="AG67"/>
  <c r="AH7"/>
  <c r="AE7"/>
  <c r="AH10"/>
  <c r="AG7"/>
  <c r="AH68"/>
  <c r="AI68"/>
  <c r="AD68"/>
  <c r="AD67"/>
  <c r="AH56"/>
  <c r="AI56"/>
  <c r="AD56"/>
  <c r="AE67"/>
  <c r="K12" i="23"/>
  <c r="AF10" i="31"/>
  <c r="AI22"/>
  <c r="AG34"/>
  <c r="AD34"/>
  <c r="AG22"/>
  <c r="AD22"/>
  <c r="AG10"/>
  <c r="AD10"/>
  <c r="AE34"/>
  <c r="AE22"/>
  <c r="AF34"/>
  <c r="AE53"/>
  <c r="AF53"/>
  <c r="AG53"/>
  <c r="AD53"/>
  <c r="AH53"/>
  <c r="AI53"/>
  <c r="AI14"/>
  <c r="AD14"/>
  <c r="AE14"/>
  <c r="AF14"/>
  <c r="AG14"/>
  <c r="AH14"/>
  <c r="AG9"/>
  <c r="AH9"/>
  <c r="AI9"/>
  <c r="AD9"/>
  <c r="AE9"/>
  <c r="AF9"/>
  <c r="AE29"/>
  <c r="AF29"/>
  <c r="AG29"/>
  <c r="AH29"/>
  <c r="AI29"/>
  <c r="AD29"/>
  <c r="AI26"/>
  <c r="AD26"/>
  <c r="AE26"/>
  <c r="AF26"/>
  <c r="AG26"/>
  <c r="AH26"/>
  <c r="AE17"/>
  <c r="AF17"/>
  <c r="AD17"/>
  <c r="AG17"/>
  <c r="AH17"/>
  <c r="AI17"/>
  <c r="AG45"/>
  <c r="AH45"/>
  <c r="AI45"/>
  <c r="AD45"/>
  <c r="AE45"/>
  <c r="AF45"/>
  <c r="AE5"/>
  <c r="AF5"/>
  <c r="AG5"/>
  <c r="AH5"/>
  <c r="AI5"/>
  <c r="AD5"/>
  <c r="AD64"/>
  <c r="AE64"/>
  <c r="AF64"/>
  <c r="AG64"/>
  <c r="AH64"/>
  <c r="AI64"/>
  <c r="AI38"/>
  <c r="N16" i="23" s="1"/>
  <c r="I46" i="28" s="1"/>
  <c r="AD38" i="31"/>
  <c r="AE38"/>
  <c r="AF38"/>
  <c r="K16" i="23"/>
  <c r="AG38" i="31"/>
  <c r="AH38"/>
  <c r="AE41"/>
  <c r="AF41"/>
  <c r="AG41"/>
  <c r="AH41"/>
  <c r="AI41"/>
  <c r="AD41"/>
  <c r="AG69"/>
  <c r="AH69"/>
  <c r="AI69"/>
  <c r="AD69"/>
  <c r="AE69"/>
  <c r="AF69"/>
  <c r="AI62"/>
  <c r="AD62"/>
  <c r="AE62"/>
  <c r="AF62"/>
  <c r="AG62"/>
  <c r="AH62"/>
  <c r="AD40"/>
  <c r="AE40"/>
  <c r="AF40"/>
  <c r="AG40"/>
  <c r="AH40"/>
  <c r="AI40"/>
  <c r="AI50"/>
  <c r="AD50"/>
  <c r="AE50"/>
  <c r="AF50"/>
  <c r="AG50"/>
  <c r="AH50"/>
  <c r="AF19"/>
  <c r="AG19"/>
  <c r="AH19"/>
  <c r="AI19"/>
  <c r="AD19"/>
  <c r="AE19"/>
  <c r="AD28"/>
  <c r="AE28"/>
  <c r="AF28"/>
  <c r="AG28"/>
  <c r="AH28"/>
  <c r="AI28"/>
  <c r="AI74"/>
  <c r="AD74"/>
  <c r="AE74"/>
  <c r="AF74"/>
  <c r="AG74"/>
  <c r="AH74"/>
  <c r="AF31"/>
  <c r="AG31"/>
  <c r="AH31"/>
  <c r="AI31"/>
  <c r="AD31"/>
  <c r="AE31"/>
  <c r="AH71"/>
  <c r="AI71"/>
  <c r="AD71"/>
  <c r="AE71"/>
  <c r="AF71"/>
  <c r="AG71"/>
  <c r="AD16"/>
  <c r="AE16"/>
  <c r="AF16"/>
  <c r="AG16"/>
  <c r="AH16"/>
  <c r="AI16"/>
  <c r="AD4"/>
  <c r="AE4"/>
  <c r="AF4"/>
  <c r="AG4"/>
  <c r="AH4"/>
  <c r="AI4"/>
  <c r="AF55"/>
  <c r="AG55"/>
  <c r="AH55"/>
  <c r="AI55"/>
  <c r="AD55"/>
  <c r="AE55"/>
  <c r="AD39"/>
  <c r="AE39"/>
  <c r="K15" i="23"/>
  <c r="AF39" i="31"/>
  <c r="AG39"/>
  <c r="AH39"/>
  <c r="AI39"/>
  <c r="AH59"/>
  <c r="AI59"/>
  <c r="AG59"/>
  <c r="AD59"/>
  <c r="AE59"/>
  <c r="AF59"/>
  <c r="AD52"/>
  <c r="AE52"/>
  <c r="AF52"/>
  <c r="AG52"/>
  <c r="AH52"/>
  <c r="AI52"/>
  <c r="AI37"/>
  <c r="AD37"/>
  <c r="AE37"/>
  <c r="AF37"/>
  <c r="AG37"/>
  <c r="AH37"/>
  <c r="AD27"/>
  <c r="AE27"/>
  <c r="AF27"/>
  <c r="AG27"/>
  <c r="AI27"/>
  <c r="AH27"/>
  <c r="AH47"/>
  <c r="AI47"/>
  <c r="AD47"/>
  <c r="AG47"/>
  <c r="AE47"/>
  <c r="AF47"/>
  <c r="AG70"/>
  <c r="AH70"/>
  <c r="AI70"/>
  <c r="AD70"/>
  <c r="AE70"/>
  <c r="AF70"/>
  <c r="AE6"/>
  <c r="AF6"/>
  <c r="AG6"/>
  <c r="AH6"/>
  <c r="K13" i="23"/>
  <c r="AI6" i="31"/>
  <c r="AD6"/>
  <c r="AI25"/>
  <c r="AD25"/>
  <c r="AE25"/>
  <c r="AF25"/>
  <c r="AG25"/>
  <c r="AH25"/>
  <c r="AD15"/>
  <c r="AE15"/>
  <c r="AF15"/>
  <c r="AG15"/>
  <c r="AH15"/>
  <c r="AI15"/>
  <c r="AH35"/>
  <c r="AI35"/>
  <c r="AD35"/>
  <c r="AE35"/>
  <c r="AF35"/>
  <c r="AG35"/>
  <c r="AG58"/>
  <c r="AH58"/>
  <c r="AI58"/>
  <c r="AD58"/>
  <c r="AE58"/>
  <c r="AF58"/>
  <c r="C11" i="23"/>
  <c r="AD51" i="31"/>
  <c r="AE51"/>
  <c r="AF51"/>
  <c r="AG51"/>
  <c r="AH51"/>
  <c r="AI51"/>
  <c r="AE18"/>
  <c r="AF18"/>
  <c r="AG18"/>
  <c r="AH18"/>
  <c r="AI18"/>
  <c r="AD18"/>
  <c r="AE66"/>
  <c r="AF66"/>
  <c r="AG66"/>
  <c r="AH66"/>
  <c r="AI66"/>
  <c r="AD66"/>
  <c r="AD3"/>
  <c r="AE3"/>
  <c r="AF3"/>
  <c r="AG3"/>
  <c r="AH3"/>
  <c r="AI3"/>
  <c r="AH23"/>
  <c r="AI23"/>
  <c r="AG23"/>
  <c r="AD23"/>
  <c r="AE23"/>
  <c r="AF23"/>
  <c r="AG46"/>
  <c r="AH46"/>
  <c r="AI46"/>
  <c r="AD46"/>
  <c r="AE46"/>
  <c r="AF46"/>
  <c r="AD63"/>
  <c r="AE63"/>
  <c r="AF63"/>
  <c r="AG63"/>
  <c r="AH63"/>
  <c r="AI63"/>
  <c r="AE54"/>
  <c r="AF54"/>
  <c r="AG54"/>
  <c r="AH54"/>
  <c r="AI54"/>
  <c r="AD54"/>
  <c r="AE42"/>
  <c r="AF42"/>
  <c r="AG42"/>
  <c r="AH42"/>
  <c r="AI42"/>
  <c r="AD42"/>
  <c r="AF43"/>
  <c r="AG43"/>
  <c r="AH43"/>
  <c r="AI43"/>
  <c r="AD43"/>
  <c r="AE43"/>
  <c r="AH11"/>
  <c r="AG11"/>
  <c r="AI11"/>
  <c r="AD11"/>
  <c r="AE11"/>
  <c r="AF11"/>
  <c r="AI2"/>
  <c r="AD2"/>
  <c r="AE2"/>
  <c r="AF2"/>
  <c r="G14" i="23"/>
  <c r="AG2" i="31"/>
  <c r="AH2"/>
  <c r="AD75"/>
  <c r="AE75"/>
  <c r="AF75"/>
  <c r="AG75"/>
  <c r="AH75"/>
  <c r="AI75"/>
  <c r="AE30"/>
  <c r="AF30"/>
  <c r="AG30"/>
  <c r="AH30"/>
  <c r="AI30"/>
  <c r="AD30"/>
  <c r="AF20"/>
  <c r="AG20"/>
  <c r="AH20"/>
  <c r="AI20"/>
  <c r="AD20"/>
  <c r="AE20"/>
  <c r="AE65"/>
  <c r="AF65"/>
  <c r="AD65"/>
  <c r="AG65"/>
  <c r="AH65"/>
  <c r="AI65"/>
  <c r="K6" i="23"/>
  <c r="M6" s="1"/>
  <c r="B42" i="28" s="1"/>
  <c r="B65" i="32"/>
  <c r="H24"/>
  <c r="K24"/>
  <c r="I24"/>
  <c r="J24"/>
  <c r="C6" i="23"/>
  <c r="E6" s="1"/>
  <c r="B31" i="28" s="1"/>
  <c r="C10" i="23"/>
  <c r="F39" i="32"/>
  <c r="F48"/>
  <c r="F66"/>
  <c r="F30"/>
  <c r="F57"/>
  <c r="F24"/>
  <c r="F33"/>
  <c r="F42"/>
  <c r="F51"/>
  <c r="F60"/>
  <c r="F69"/>
  <c r="F18"/>
  <c r="F27"/>
  <c r="F36"/>
  <c r="F45"/>
  <c r="F54"/>
  <c r="F63"/>
  <c r="F72"/>
  <c r="B21" i="23" l="1" a="1"/>
  <c r="B21" s="1"/>
  <c r="F20"/>
  <c r="G20"/>
  <c r="H20"/>
  <c r="I20"/>
  <c r="J20"/>
  <c r="K20"/>
  <c r="L20"/>
  <c r="M20"/>
  <c r="N20"/>
  <c r="C20"/>
  <c r="E20"/>
  <c r="D20"/>
  <c r="O19"/>
  <c r="E168" i="32"/>
  <c r="C168"/>
  <c r="A166"/>
  <c r="O11" i="23"/>
  <c r="B33" i="28"/>
  <c r="O15" i="23"/>
  <c r="B45" i="28"/>
  <c r="O10" i="23"/>
  <c r="B32" i="28"/>
  <c r="O14" i="23"/>
  <c r="B38" i="28"/>
  <c r="O13" i="23"/>
  <c r="B44" i="28"/>
  <c r="O16" i="23"/>
  <c r="B46" i="28"/>
  <c r="O12" i="23"/>
  <c r="B43" i="28"/>
  <c r="L15" i="23"/>
  <c r="G45" i="28" s="1"/>
  <c r="L16" i="23"/>
  <c r="G46" i="28" s="1"/>
  <c r="E11" i="23"/>
  <c r="H33" i="28" s="1"/>
  <c r="L13" i="23"/>
  <c r="G44" i="28" s="1"/>
  <c r="N12" i="23"/>
  <c r="I43" i="28" s="1"/>
  <c r="M15" i="23"/>
  <c r="H45" i="28" s="1"/>
  <c r="M16" i="23"/>
  <c r="H46" i="28" s="1"/>
  <c r="F11" i="23"/>
  <c r="I33" i="28" s="1"/>
  <c r="N15" i="23"/>
  <c r="I45" i="28" s="1"/>
  <c r="F10" i="23"/>
  <c r="I32" i="28" s="1"/>
  <c r="M12" i="23"/>
  <c r="H43" i="28" s="1"/>
  <c r="I14" i="23"/>
  <c r="H38" i="28" s="1"/>
  <c r="D11" i="23"/>
  <c r="G33" i="28" s="1"/>
  <c r="D10" i="23"/>
  <c r="G32" i="28" s="1"/>
  <c r="J14" i="23"/>
  <c r="I38" i="28" s="1"/>
  <c r="L12" i="23"/>
  <c r="G43" i="28" s="1"/>
  <c r="E10" i="23"/>
  <c r="H32" i="28" s="1"/>
  <c r="M13" i="23"/>
  <c r="H44" i="28" s="1"/>
  <c r="N13" i="23"/>
  <c r="I44" i="28" s="1"/>
  <c r="H14" i="23"/>
  <c r="G38" i="28" s="1"/>
  <c r="F21" i="23" l="1"/>
  <c r="G21"/>
  <c r="H21"/>
  <c r="E21"/>
  <c r="I21"/>
  <c r="J21"/>
  <c r="K21"/>
  <c r="L21"/>
  <c r="M21"/>
  <c r="N21"/>
  <c r="C21"/>
  <c r="D21"/>
  <c r="B22" a="1"/>
  <c r="B22" s="1"/>
  <c r="O20"/>
  <c r="H55" i="28"/>
  <c r="I55"/>
  <c r="C166" i="32"/>
  <c r="A168"/>
  <c r="F22" i="23" l="1"/>
  <c r="G22"/>
  <c r="H22"/>
  <c r="I22"/>
  <c r="J22"/>
  <c r="K22"/>
  <c r="L22"/>
  <c r="M22"/>
  <c r="N22"/>
  <c r="C22"/>
  <c r="D22"/>
  <c r="E22"/>
  <c r="B23" a="1"/>
  <c r="B23" s="1"/>
  <c r="O21"/>
  <c r="B24" l="1" a="1"/>
  <c r="B24" s="1"/>
  <c r="F23"/>
  <c r="G23"/>
  <c r="H23"/>
  <c r="E23"/>
  <c r="I23"/>
  <c r="J23"/>
  <c r="K23"/>
  <c r="L23"/>
  <c r="M23"/>
  <c r="N23"/>
  <c r="C23"/>
  <c r="D23"/>
  <c r="O22"/>
  <c r="B16" i="32"/>
  <c r="B25" i="23" l="1" a="1"/>
  <c r="B25" s="1"/>
  <c r="F24"/>
  <c r="G24"/>
  <c r="H24"/>
  <c r="E24"/>
  <c r="I24"/>
  <c r="J24"/>
  <c r="K24"/>
  <c r="L24"/>
  <c r="M24"/>
  <c r="N24"/>
  <c r="C24"/>
  <c r="D24"/>
  <c r="O23"/>
  <c r="F25" l="1"/>
  <c r="G25"/>
  <c r="H25"/>
  <c r="I25"/>
  <c r="J25"/>
  <c r="K25"/>
  <c r="L25"/>
  <c r="M25"/>
  <c r="N25"/>
  <c r="C25"/>
  <c r="D25"/>
  <c r="E25"/>
  <c r="O24"/>
  <c r="O25" l="1"/>
  <c r="AX17" i="37" l="1" a="1"/>
  <c r="AX17" s="1"/>
  <c r="AZ17"/>
  <c r="AX15" l="1"/>
  <c r="AX11"/>
  <c r="AX13"/>
  <c r="CS21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Stephane</author>
    <author>Stephane Ducci</author>
  </authors>
  <commentList>
    <comment ref="CN9" authorId="0">
      <text>
        <r>
          <rPr>
            <b/>
            <sz val="9"/>
            <color indexed="81"/>
            <rFont val="Tahoma"/>
            <family val="2"/>
          </rPr>
          <t xml:space="preserve">Stephane:
</t>
        </r>
        <r>
          <rPr>
            <sz val="9"/>
            <color indexed="81"/>
            <rFont val="Tahoma"/>
            <family val="2"/>
          </rPr>
          <t>Per ora il prezzo di costo è hardcoddato, i</t>
        </r>
        <r>
          <rPr>
            <sz val="9"/>
            <color indexed="81"/>
            <rFont val="Tahoma"/>
            <family val="2"/>
          </rPr>
          <t>nserire una query per ottenere l'ultimo prezzo di acquisto (o il prezzo medio di acquisto) del prodotto.
Servirà un export da Geko.</t>
        </r>
      </text>
    </comment>
    <comment ref="AT13" authorId="1">
      <text>
        <r>
          <rPr>
            <b/>
            <sz val="9"/>
            <color indexed="81"/>
            <rFont val="Tahoma"/>
            <family val="2"/>
          </rPr>
          <t>Stephane Ducci:</t>
        </r>
        <r>
          <rPr>
            <sz val="9"/>
            <color indexed="81"/>
            <rFont val="Tahoma"/>
            <family val="2"/>
          </rPr>
          <t xml:space="preserve">
Questo flag permette di riconoscere se un'ordine è inserito solo a scopo "identificativ" ma non deve essere registrato contabilmente. Il classico esempio sono le proforma in valuta estera che poi vanno registrate con valori in euro convertiti.</t>
        </r>
      </text>
    </comment>
    <comment ref="CR21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  <comment ref="AR25" authorId="0">
      <text>
        <r>
          <rPr>
            <sz val="9"/>
            <color indexed="81"/>
            <rFont val="Tahoma"/>
            <family val="2"/>
          </rPr>
          <t>Quello visualizzato è l'ultimo incoterms utilizzato per il cliente in questione.</t>
        </r>
      </text>
    </comment>
  </commentList>
</comments>
</file>

<file path=xl/sharedStrings.xml><?xml version="1.0" encoding="utf-8"?>
<sst xmlns="http://schemas.openxmlformats.org/spreadsheetml/2006/main" count="24120" uniqueCount="13183">
  <si>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</si>
  <si>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</si>
  <si>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</si>
  <si>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</si>
  <si>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</si>
  <si>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</si>
  <si>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</si>
  <si>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</si>
  <si>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</si>
  <si>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</si>
  <si>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</si>
  <si>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</si>
  <si>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cif_price_per_unit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</si>
  <si>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</si>
  <si>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</si>
  <si>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</si>
  <si>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</si>
  <si>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</si>
  <si>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</si>
  <si>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</si>
  <si>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</si>
  <si>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</si>
  <si>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</si>
  <si>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</si>
  <si>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</si>
  <si>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</si>
  <si>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</si>
  <si>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</si>
  <si>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</si>
  <si>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</si>
  <si>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</si>
  <si>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</si>
  <si>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</si>
  <si>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</si>
  <si>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</si>
  <si>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</si>
  <si>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</si>
  <si>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</si>
  <si>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</si>
  <si>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</si>
  <si>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</si>
  <si>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</si>
  <si>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</si>
  <si>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</si>
  <si>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</si>
  <si>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</si>
  <si>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</si>
  <si>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</si>
  <si>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</si>
  <si>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</si>
  <si>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</si>
  <si>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</si>
  <si>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</si>
  <si>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</si>
  <si>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</si>
  <si>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</si>
  <si>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</si>
  <si>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</si>
  <si>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</si>
  <si>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</si>
  <si>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</si>
  <si>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</si>
  <si>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</si>
  <si>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</si>
  <si>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</si>
  <si>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</si>
  <si>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</si>
  <si>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</si>
  <si>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</si>
  <si>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</si>
  <si>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</si>
  <si>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</si>
  <si>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</si>
  <si>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</si>
  <si>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</si>
  <si>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</si>
  <si>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</si>
  <si>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</si>
  <si>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</si>
  <si>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</si>
  <si>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</si>
  <si>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</si>
  <si>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</si>
  <si>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</si>
  <si>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</si>
  <si>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</si>
  <si>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</si>
  <si>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</si>
  <si>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</si>
  <si>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</si>
  <si>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</si>
  <si>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</si>
  <si>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</si>
  <si>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</si>
  <si>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</si>
  <si>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</si>
  <si>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</si>
  <si>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</si>
  <si>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</si>
  <si>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</si>
  <si>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</si>
  <si>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</si>
  <si>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</si>
  <si>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</si>
  <si>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</si>
  <si>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</si>
  <si>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</si>
  <si>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</si>
  <si>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</si>
  <si>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</si>
  <si>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</si>
  <si>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</si>
  <si>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</si>
  <si>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</si>
  <si>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</si>
  <si>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</si>
  <si>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</si>
  <si>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</si>
  <si>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</si>
  <si>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</si>
  <si>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</si>
  <si>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</si>
  <si>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</si>
  <si>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</si>
  <si>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</si>
  <si>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</si>
  <si>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</si>
  <si>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</si>
  <si>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</si>
  <si>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</si>
  <si>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</si>
  <si>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</si>
  <si>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</si>
  <si>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</si>
  <si>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</si>
  <si>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</si>
  <si>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</si>
  <si>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</si>
  <si>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</si>
  <si>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</si>
  <si>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</si>
  <si>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</si>
  <si>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</si>
  <si>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</si>
  <si>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</si>
  <si>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</si>
  <si>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</si>
  <si>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</si>
  <si>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</si>
  <si>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</si>
  <si>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</si>
  <si>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</si>
  <si>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</si>
  <si>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</si>
  <si>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</si>
  <si>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</si>
  <si>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</si>
  <si>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</si>
  <si>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</si>
  <si>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</si>
  <si>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</si>
  <si>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</si>
  <si>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</si>
  <si>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</si>
  <si>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</si>
  <si>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</si>
  <si>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</si>
  <si>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</si>
  <si>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</si>
  <si>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</si>
  <si>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</si>
  <si>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</si>
  <si>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</si>
  <si>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</si>
  <si>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</si>
  <si>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</si>
  <si>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</si>
  <si>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</si>
  <si>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</si>
  <si>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</si>
  <si>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</si>
  <si>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</si>
  <si>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</si>
  <si>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</si>
  <si>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</si>
  <si>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</si>
  <si>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</si>
  <si>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</si>
  <si>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</si>
  <si>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</si>
  <si>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</si>
  <si>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</si>
  <si>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</si>
  <si>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</si>
  <si>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</si>
  <si>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</si>
  <si>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</si>
  <si>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</si>
  <si>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</si>
  <si>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</si>
  <si>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</si>
  <si>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</si>
  <si>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</si>
  <si>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</si>
  <si>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</si>
  <si>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</si>
  <si>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</si>
  <si>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</si>
  <si>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</si>
  <si>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</si>
  <si>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</si>
  <si>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</si>
  <si>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</si>
  <si>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</si>
  <si>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</si>
  <si>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</si>
  <si>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</si>
  <si>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</si>
  <si>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</si>
  <si>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</si>
  <si>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</si>
  <si>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</si>
  <si>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</si>
  <si>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</si>
  <si>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</si>
  <si>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</si>
  <si>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</si>
  <si>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</si>
  <si>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</si>
  <si>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D13</t>
  </si>
  <si>
    <t>D15</t>
  </si>
  <si>
    <t>D11</t>
  </si>
  <si>
    <t>D12</t>
  </si>
  <si>
    <t>D24</t>
  </si>
  <si>
    <t>D25</t>
  </si>
  <si>
    <t>D26</t>
  </si>
  <si>
    <t>D19</t>
  </si>
  <si>
    <t>D17</t>
  </si>
  <si>
    <t>P11</t>
  </si>
  <si>
    <t>J17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</si>
  <si>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</si>
  <si>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</si>
  <si>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</si>
  <si>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</si>
  <si>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</si>
  <si>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</si>
  <si>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</si>
  <si>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</si>
  <si>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</si>
  <si>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logistic_address5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</si>
  <si>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</si>
  <si>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</si>
  <si>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</si>
  <si>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</si>
  <si>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</si>
  <si>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</si>
  <si>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</si>
  <si>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</si>
  <si>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</si>
  <si>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</si>
  <si>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</si>
  <si>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</si>
  <si>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"BANCO DI SARDEGNA SPA" - IBAN: IT58 R010 1510 6000 0007 0659 040 - (BIC) SWIFT: BPMOIT22XXX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</si>
  <si>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</si>
  <si>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</si>
  <si>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</si>
  <si>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</si>
  <si>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</si>
  <si>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</si>
  <si>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</si>
  <si>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</si>
  <si>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</si>
  <si>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</si>
  <si>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</si>
  <si>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</si>
  <si>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</si>
  <si>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</si>
  <si>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</si>
  <si>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</si>
  <si>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</si>
  <si>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</si>
  <si>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</si>
  <si>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</si>
  <si>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</si>
  <si>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</si>
  <si>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EXW VENTIMIGLIA, ITALY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</si>
  <si>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</si>
  <si>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</si>
  <si>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</si>
  <si>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</si>
  <si>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</si>
  <si>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</si>
  <si>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</si>
  <si>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</si>
  <si>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</si>
  <si>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</si>
  <si>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</si>
  <si>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</si>
  <si>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</si>
  <si>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</si>
  <si>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</si>
  <si>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</si>
  <si>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</si>
  <si>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</si>
  <si>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</si>
  <si>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</si>
  <si>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</si>
  <si>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</si>
  <si>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</si>
  <si>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</si>
  <si>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</si>
  <si>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</si>
  <si>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Vake district,1</t>
  </si>
  <si>
    <t>Chavchavadze ave n 78</t>
  </si>
  <si>
    <t>TBILISI 0179, GEORGIA</t>
  </si>
  <si>
    <t>APPAREL FZCO</t>
  </si>
  <si>
    <t>UAE</t>
  </si>
  <si>
    <t>PO. Box 261873,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</si>
  <si>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</si>
  <si>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</si>
  <si>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</si>
  <si>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</si>
  <si>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</si>
  <si>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</si>
  <si>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</si>
  <si>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</si>
  <si>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</si>
  <si>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</si>
  <si>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</si>
  <si>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/>
  </si>
  <si>
    <t>BEAUTIFUL DISTRIBUIDORA E VARIACOES LTDA</t>
  </si>
  <si>
    <t>ROD GOVERNADOR MÁRIO COVAS, 1941</t>
  </si>
  <si>
    <t>Stato Espírito Santo, 29157-275, Brazil</t>
  </si>
  <si>
    <t>BEAUTY &amp; LUXURY</t>
  </si>
  <si>
    <t>ITALY</t>
  </si>
  <si>
    <t>BEAUTY AND LUXURY SPA</t>
  </si>
  <si>
    <t>c/o LOGIP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</si>
  <si>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</si>
  <si>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</si>
  <si>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</si>
  <si>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</si>
  <si>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</si>
  <si>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</si>
  <si>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</si>
  <si>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</si>
  <si>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</si>
  <si>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</si>
  <si>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</si>
  <si>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>c/o HERFURTH LOGISTICS NV</t>
  </si>
  <si>
    <t>c/o FOJCIK TRANSPORT SP. Z O.O.</t>
  </si>
  <si>
    <t xml:space="preserve">UL. WIOSNY LUDOW 21 </t>
  </si>
  <si>
    <t>PL, 44-321 MARKLOWICE</t>
  </si>
  <si>
    <t>Cassiersstraat, 19</t>
  </si>
  <si>
    <t>B-2060 ANTWERP - BELGIUM</t>
  </si>
  <si>
    <t>Fiscal Representative BE 0746419651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</si>
  <si>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</si>
  <si>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</si>
  <si>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</si>
  <si>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</si>
  <si>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</si>
  <si>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</si>
  <si>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</si>
  <si>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Tel: 04 5468454</t>
  </si>
  <si>
    <t>Light Industrial Unit, Phase - 4 Unit - A07</t>
  </si>
  <si>
    <t>DUBAI SILICON OASIS</t>
  </si>
  <si>
    <t>P.O. BOX 938558 - DUBAI - U.A.E.</t>
  </si>
  <si>
    <t>BHPC ISTANBUL</t>
  </si>
  <si>
    <t>TURKEY</t>
  </si>
  <si>
    <t>"BANCO DI SARDEGNA SPA" - IBAN: IT58 R010 1510 6000 0007 0659 040 (BIC) - SWIFT: BPMOIT22XXX</t>
  </si>
  <si>
    <t xml:space="preserve">BHPC ISTANBUL </t>
  </si>
  <si>
    <t>GİYİM SANAYİ ANONİM ŞİRKETİ</t>
  </si>
  <si>
    <t>Mahmutbey Mah Dilmenler Cad. No 19-/31</t>
  </si>
  <si>
    <t>Bağcılar/İSTANBUL</t>
  </si>
  <si>
    <t>C&amp;F INSTANBUL - TURKEY</t>
  </si>
  <si>
    <t>BLUE OCEAN 1</t>
  </si>
  <si>
    <t>UK</t>
  </si>
  <si>
    <t>BLUE OCEAN 2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</si>
  <si>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</si>
  <si>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</si>
  <si>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</si>
  <si>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</si>
  <si>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</si>
  <si>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</si>
  <si>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</si>
  <si>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</si>
  <si>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</si>
  <si>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</si>
  <si>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EXW VENTIMIGLIA, VIA GALLARDI 204, 18039 (ITALY)</t>
  </si>
  <si>
    <t>DIACOSMO</t>
  </si>
  <si>
    <t>"BANCO DESIO" - IBAN: IT 59 M 03440 49110 000047251833 - (BIC)  SWIFT: BDBDIT22</t>
  </si>
  <si>
    <t>DIACOSMO BELGIUM NV</t>
  </si>
  <si>
    <t>De Lange Beemden 27</t>
  </si>
  <si>
    <t>3550 Heusden Zolder</t>
  </si>
  <si>
    <t>BE0436751606</t>
  </si>
  <si>
    <t>EXW VENTIMIGLIA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</si>
  <si>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</si>
  <si>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</si>
  <si>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</si>
  <si>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</si>
  <si>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</si>
  <si>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</si>
  <si>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</si>
  <si>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034            60GG. DATA CONSEGNA</t>
  </si>
  <si>
    <t>CIP Carretera Cruz Negra, 15, 46240 Carlet, Valencia SPAIN</t>
  </si>
  <si>
    <t>DUNSTAN</t>
  </si>
  <si>
    <t>DENMARK</t>
  </si>
  <si>
    <t>DUNSTAN APS</t>
  </si>
  <si>
    <t>Voldbjergvej 16A</t>
  </si>
  <si>
    <t>8240 Risskov, Denmark</t>
  </si>
  <si>
    <t>DK37860441</t>
  </si>
  <si>
    <t>024        ANTICIPATO / IN ADVANCE</t>
  </si>
  <si>
    <t>CPT Odense SØ - DENMARK</t>
  </si>
  <si>
    <t>ESSENCE CORP.</t>
  </si>
  <si>
    <t>CARIBBEAN</t>
  </si>
  <si>
    <t>FACES GROUP</t>
  </si>
  <si>
    <t>GLOBAL BEAUTY</t>
  </si>
  <si>
    <t>H. COS Global Beauty</t>
  </si>
  <si>
    <t>Immeuble Enakhill</t>
  </si>
  <si>
    <t>17 Rue du Lac Biwa</t>
  </si>
  <si>
    <t>1053 Les Berges Du Lac</t>
  </si>
  <si>
    <t>Tunis - Tunisie</t>
  </si>
  <si>
    <t>EXW VENTIMIGLIA - ITALY</t>
  </si>
  <si>
    <t>HEALTH &amp; BEAUTY INT.</t>
  </si>
  <si>
    <t>ILM</t>
  </si>
  <si>
    <t>CHILE</t>
  </si>
  <si>
    <t>INVERSIONES LA MUNDIAL LIMITADA</t>
  </si>
  <si>
    <t>Libertad No 790, Local 1,</t>
  </si>
  <si>
    <t>8320000 Santiago, Cile</t>
  </si>
  <si>
    <t>R.U.T. : 78.146.900-9</t>
  </si>
  <si>
    <t>NET60</t>
  </si>
  <si>
    <t>INTERNATIONAL CELEBRITY BRANDS</t>
  </si>
  <si>
    <t>GREECE</t>
  </si>
  <si>
    <t>LINDO CHAIN</t>
  </si>
  <si>
    <t>ISRAEL</t>
  </si>
  <si>
    <t>LUXUM BEAUTY</t>
  </si>
  <si>
    <t>"BANCO DESIO" - IBAN: IT 74 T 03440 10601 000070659040</t>
  </si>
  <si>
    <t>LUXUM BEAUTY GMBH</t>
  </si>
  <si>
    <t>LANDHAUSSTRAßE 97</t>
  </si>
  <si>
    <t>70190 STUTTGART, GERMANY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</si>
  <si>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</si>
  <si>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</si>
  <si>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</si>
  <si>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</si>
  <si>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</si>
  <si>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</si>
  <si>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</si>
  <si>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</si>
  <si>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PANABEL</t>
  </si>
  <si>
    <t>PARFUMOOV</t>
  </si>
  <si>
    <t>FRANCE</t>
  </si>
  <si>
    <t>PER SCENT</t>
  </si>
  <si>
    <t>PRESTIGE BRANDS</t>
  </si>
  <si>
    <t>"BANCO DESIO" - IBAN: IT 59 M 03440 49110 000047251833 - (BIC) SWIFT: BDBDIT22</t>
  </si>
  <si>
    <t>PRESTIGE BRANDS S.A.</t>
  </si>
  <si>
    <t>305, VOULIAGMENIS AVE.17236</t>
  </si>
  <si>
    <t>AGIOS DIMITRIOS, ATHENS - GREECE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</si>
  <si>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</si>
  <si>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</si>
  <si>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</si>
  <si>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</si>
  <si>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</si>
  <si>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</si>
  <si>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</si>
  <si>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</si>
  <si>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</si>
  <si>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</si>
  <si>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</si>
  <si>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</si>
  <si>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</si>
  <si>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</si>
  <si>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</si>
  <si>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</si>
  <si>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</si>
  <si>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</si>
  <si>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</si>
  <si>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mastige</t>
  </si>
  <si>
    <t>prestige</t>
  </si>
  <si>
    <t>tester</t>
  </si>
  <si>
    <t>giftset</t>
  </si>
  <si>
    <t>bodymist</t>
  </si>
  <si>
    <t>deodorant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</si>
  <si>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</si>
  <si>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</si>
  <si>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</si>
  <si>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</si>
  <si>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</si>
  <si>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</si>
  <si>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</si>
  <si>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</si>
  <si>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</si>
  <si>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</si>
  <si>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</si>
  <si>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</si>
  <si>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</si>
  <si>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</si>
  <si>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</si>
  <si>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</si>
  <si>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</si>
  <si>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</si>
  <si>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</si>
  <si>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sale_price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</si>
  <si>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</si>
  <si>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</si>
  <si>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</si>
  <si>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</si>
  <si>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</si>
  <si>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</si>
  <si>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</si>
  <si>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</si>
  <si>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</si>
  <si>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</si>
  <si>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</si>
  <si>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</si>
  <si>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</si>
  <si>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</si>
  <si>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</si>
  <si>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</si>
  <si>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</si>
  <si>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</si>
  <si>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</si>
  <si>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</si>
  <si>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</si>
  <si>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</si>
  <si>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</si>
  <si>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</si>
  <si>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</si>
  <si>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</si>
  <si>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</si>
  <si>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</si>
  <si>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</si>
  <si>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</si>
  <si>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</si>
  <si>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</si>
  <si>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</si>
  <si>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</si>
  <si>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</si>
  <si>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</si>
  <si>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</si>
  <si>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</si>
  <si>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100x120</t>
  </si>
  <si>
    <t>ON GOING</t>
  </si>
  <si>
    <t>Documents Ready</t>
  </si>
  <si>
    <t>FLIGHT</t>
  </si>
  <si>
    <t>Pallets Ready</t>
  </si>
  <si>
    <t>ON WAITING</t>
  </si>
  <si>
    <t>Order Confirmed</t>
  </si>
  <si>
    <t>DELIVERED</t>
  </si>
  <si>
    <t>Closed</t>
  </si>
  <si>
    <t>TRUCK</t>
  </si>
  <si>
    <t>tot. Cost</t>
  </si>
  <si>
    <t>tot. Sold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</si>
  <si>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</si>
  <si>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</si>
  <si>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</si>
  <si>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</si>
  <si>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</si>
  <si>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</si>
  <si>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</si>
  <si>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</si>
  <si>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</si>
  <si>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</si>
  <si>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</si>
  <si>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</si>
  <si>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</si>
  <si>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LIMONCINO 0,50 30gr GRAP.DECOR</t>
  </si>
  <si>
    <t>BOT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</si>
  <si>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</si>
  <si>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</si>
  <si>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</si>
  <si>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</si>
  <si>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</si>
  <si>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</si>
  <si>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</si>
  <si>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</si>
  <si>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</si>
  <si>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</si>
  <si>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</si>
  <si>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</si>
  <si>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</si>
  <si>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</si>
  <si>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</si>
  <si>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</si>
  <si>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</si>
  <si>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</si>
  <si>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</si>
  <si>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</si>
  <si>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</si>
  <si>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</si>
  <si>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</si>
  <si>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</si>
  <si>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</si>
  <si>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</si>
  <si>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</si>
  <si>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</si>
  <si>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</si>
  <si>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</si>
  <si>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</si>
  <si>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</si>
  <si>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</si>
  <si>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</si>
  <si>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</si>
  <si>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</si>
  <si>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</si>
  <si>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</si>
  <si>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</si>
  <si>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</si>
  <si>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</si>
  <si>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</si>
  <si>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</si>
  <si>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</si>
  <si>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</si>
  <si>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</si>
  <si>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</si>
  <si>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</si>
  <si>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</si>
  <si>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</si>
  <si>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</si>
  <si>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</si>
  <si>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</si>
  <si>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</si>
  <si>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</si>
  <si>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</si>
  <si>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</si>
  <si>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</si>
  <si>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</si>
  <si>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</si>
  <si>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</si>
  <si>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</si>
  <si>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</si>
  <si>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</si>
  <si>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</si>
  <si>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</si>
  <si>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</si>
  <si>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</si>
  <si>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</si>
  <si>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</si>
  <si>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</si>
  <si>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</si>
  <si>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</si>
  <si>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</si>
  <si>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</si>
  <si>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</si>
  <si>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</si>
  <si>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</si>
  <si>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</si>
  <si>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</si>
  <si>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</si>
  <si>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</si>
  <si>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</si>
  <si>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</si>
  <si>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</si>
  <si>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</si>
  <si>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</si>
  <si>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</si>
  <si>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</si>
  <si>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</si>
  <si>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</si>
  <si>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</si>
  <si>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</si>
  <si>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</si>
  <si>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</si>
  <si>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</si>
  <si>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</si>
  <si>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</si>
  <si>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</si>
  <si>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</si>
  <si>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</si>
  <si>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</si>
  <si>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</si>
  <si>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</si>
  <si>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</si>
  <si>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</si>
  <si>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</si>
  <si>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</si>
  <si>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</si>
  <si>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</si>
  <si>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</si>
  <si>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</si>
  <si>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</si>
  <si>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PZ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</si>
  <si>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</si>
  <si>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</si>
  <si>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</si>
  <si>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</si>
  <si>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</si>
  <si>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</si>
  <si>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</si>
  <si>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</si>
  <si>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</si>
  <si>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</si>
  <si>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</si>
  <si>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</si>
  <si>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</si>
  <si>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</si>
  <si>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</si>
  <si>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</si>
  <si>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</si>
  <si>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</si>
  <si>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</si>
  <si>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</si>
  <si>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</si>
  <si>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</si>
  <si>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</si>
  <si>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</si>
  <si>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</si>
  <si>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</si>
  <si>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</si>
  <si>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</si>
  <si>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</si>
  <si>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</si>
  <si>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</si>
  <si>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</si>
  <si>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</si>
  <si>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</si>
  <si>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</si>
  <si>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BAR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</si>
  <si>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</si>
  <si>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</si>
  <si>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</si>
  <si>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</si>
  <si>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</si>
  <si>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</si>
  <si>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</si>
  <si>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</si>
  <si>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</si>
  <si>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</si>
  <si>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</si>
  <si>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</si>
  <si>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</si>
  <si>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</si>
  <si>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</si>
  <si>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</si>
  <si>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</si>
  <si>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</si>
  <si>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</si>
  <si>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</si>
  <si>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</si>
  <si>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</si>
  <si>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</si>
  <si>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</si>
  <si>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</si>
  <si>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</si>
  <si>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</si>
  <si>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</si>
  <si>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</si>
  <si>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</si>
  <si>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</si>
  <si>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</si>
  <si>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</si>
  <si>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</si>
  <si>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</si>
  <si>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</si>
  <si>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</si>
  <si>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</si>
  <si>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</si>
  <si>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</si>
  <si>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</si>
  <si>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</si>
  <si>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</si>
  <si>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</si>
  <si>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</si>
  <si>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</si>
  <si>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</si>
  <si>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</si>
  <si>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</si>
  <si>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</si>
  <si>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</si>
  <si>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</si>
  <si>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</si>
  <si>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</si>
  <si>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</si>
  <si>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</si>
  <si>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</si>
  <si>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</si>
  <si>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</si>
  <si>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</si>
  <si>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</si>
  <si>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</si>
  <si>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</si>
  <si>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</si>
  <si>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</si>
  <si>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</si>
  <si>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</si>
  <si>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</si>
  <si>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</si>
  <si>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</si>
  <si>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</si>
  <si>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</si>
  <si>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</si>
  <si>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</si>
  <si>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</si>
  <si>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</si>
  <si>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</si>
  <si>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</si>
  <si>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</si>
  <si>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</si>
  <si>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</si>
  <si>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</si>
  <si>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</si>
  <si>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</si>
  <si>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</si>
  <si>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</si>
  <si>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</si>
  <si>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</si>
  <si>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</si>
  <si>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</si>
  <si>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</si>
  <si>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</si>
  <si>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</si>
  <si>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</si>
  <si>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</si>
  <si>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</si>
  <si>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</si>
  <si>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</si>
  <si>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</si>
  <si>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</si>
  <si>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</si>
  <si>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</si>
  <si>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</si>
  <si>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</si>
  <si>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</si>
  <si>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</si>
  <si>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</si>
  <si>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</si>
  <si>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</si>
  <si>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</si>
  <si>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</si>
  <si>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</si>
  <si>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</si>
  <si>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</si>
  <si>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</si>
  <si>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</si>
  <si>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</si>
  <si>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</si>
  <si>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</si>
  <si>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</si>
  <si>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</si>
  <si>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</si>
  <si>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</si>
  <si>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</si>
  <si>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</si>
  <si>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</si>
  <si>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</si>
  <si>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</si>
  <si>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</si>
  <si>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</si>
  <si>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</si>
  <si>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</si>
  <si>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</si>
  <si>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</si>
  <si>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</si>
  <si>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</si>
  <si>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</si>
  <si>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</si>
  <si>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</si>
  <si>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</si>
  <si>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</si>
  <si>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</si>
  <si>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</si>
  <si>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</si>
  <si>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</si>
  <si>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</si>
  <si>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</si>
  <si>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</si>
  <si>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</si>
  <si>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</si>
  <si>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</si>
  <si>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</si>
  <si>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</si>
  <si>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</si>
  <si>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</si>
  <si>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</si>
  <si>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</si>
  <si>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</si>
  <si>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</si>
  <si>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</si>
  <si>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</si>
  <si>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</si>
  <si>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</si>
  <si>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</si>
  <si>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</si>
  <si>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</si>
  <si>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</si>
  <si>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</si>
  <si>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</si>
  <si>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</si>
  <si>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</si>
  <si>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</si>
  <si>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</si>
  <si>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</si>
  <si>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</si>
  <si>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</si>
  <si>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</si>
  <si>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</si>
  <si>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</si>
  <si>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</si>
  <si>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</si>
  <si>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</si>
  <si>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</si>
  <si>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</si>
  <si>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</si>
  <si>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</si>
  <si>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</si>
  <si>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</si>
  <si>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</si>
  <si>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</si>
  <si>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</si>
  <si>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</si>
  <si>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</si>
  <si>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</si>
  <si>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</si>
  <si>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</si>
  <si>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</si>
  <si>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</si>
  <si>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</si>
  <si>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</si>
  <si>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</si>
  <si>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</si>
  <si>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</si>
  <si>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</si>
  <si>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</si>
  <si>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</si>
  <si>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</si>
  <si>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</si>
  <si>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</si>
  <si>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</si>
  <si>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</si>
  <si>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</si>
  <si>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</si>
  <si>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</si>
  <si>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</si>
  <si>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</si>
  <si>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</si>
  <si>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</si>
  <si>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</si>
  <si>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</si>
  <si>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</si>
  <si>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</si>
  <si>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</si>
  <si>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</si>
  <si>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</si>
  <si>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</si>
  <si>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</si>
  <si>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</si>
  <si>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</si>
  <si>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</si>
  <si>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</si>
  <si>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</si>
  <si>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</si>
  <si>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</si>
  <si>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</si>
  <si>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</si>
  <si>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</si>
  <si>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</si>
  <si>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</si>
  <si>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</si>
  <si>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</si>
  <si>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</si>
  <si>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</si>
  <si>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</si>
  <si>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</si>
  <si>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</si>
  <si>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</si>
  <si>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</si>
  <si>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</si>
  <si>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</si>
  <si>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</si>
  <si>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</si>
  <si>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</si>
  <si>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</si>
  <si>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</si>
  <si>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</si>
  <si>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</si>
  <si>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</si>
  <si>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</si>
  <si>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</si>
  <si>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</si>
  <si>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</si>
  <si>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</si>
  <si>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</si>
  <si>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</si>
  <si>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</si>
  <si>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</si>
  <si>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</si>
  <si>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</si>
  <si>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</si>
  <si>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</si>
  <si>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</si>
  <si>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</si>
  <si>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</si>
  <si>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</si>
  <si>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</si>
  <si>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</si>
  <si>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</si>
  <si>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</si>
  <si>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</si>
  <si>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</si>
  <si>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</si>
  <si>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</si>
  <si>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</si>
  <si>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</si>
  <si>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</si>
  <si>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</si>
  <si>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</si>
  <si>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</si>
  <si>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</si>
  <si>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</si>
  <si>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</si>
  <si>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</si>
  <si>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</si>
  <si>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</si>
  <si>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</si>
  <si>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</si>
  <si>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</si>
  <si>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</si>
  <si>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</si>
  <si>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</si>
  <si>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</si>
  <si>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</si>
  <si>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</si>
  <si>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</si>
  <si>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</si>
  <si>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</si>
  <si>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</si>
  <si>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</si>
  <si>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</si>
  <si>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</si>
  <si>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</si>
  <si>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</si>
  <si>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</si>
  <si>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</si>
  <si>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</si>
  <si>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</si>
  <si>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</si>
  <si>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</si>
  <si>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</si>
  <si>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</si>
  <si>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</si>
  <si>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</si>
  <si>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</si>
  <si>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</si>
  <si>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</si>
  <si>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</si>
  <si>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</si>
  <si>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</si>
  <si>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</si>
  <si>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</si>
  <si>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</si>
  <si>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</si>
  <si>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</si>
  <si>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</si>
  <si>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</si>
  <si>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</si>
  <si>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</si>
  <si>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</si>
  <si>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</si>
  <si>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</si>
  <si>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</si>
  <si>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</si>
  <si>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</si>
  <si>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</si>
  <si>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</si>
  <si>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</si>
  <si>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</si>
  <si>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</si>
  <si>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</si>
  <si>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</si>
  <si>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</si>
  <si>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</si>
  <si>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</si>
  <si>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</si>
  <si>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</si>
  <si>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</si>
  <si>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</si>
  <si>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</si>
  <si>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</si>
  <si>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</si>
  <si>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</si>
  <si>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</si>
  <si>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</si>
  <si>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</si>
  <si>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</si>
  <si>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</si>
  <si>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</si>
  <si>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</si>
  <si>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</si>
  <si>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</si>
  <si>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</si>
  <si>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</si>
  <si>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</si>
  <si>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</si>
  <si>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</si>
  <si>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</si>
  <si>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</si>
  <si>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</si>
  <si>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</si>
  <si>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</si>
  <si>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</si>
  <si>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</si>
  <si>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</si>
  <si>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</si>
  <si>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</si>
  <si>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</si>
  <si>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</si>
  <si>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</si>
  <si>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</si>
  <si>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</si>
  <si>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</si>
  <si>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</si>
  <si>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</si>
  <si>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</si>
  <si>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</si>
  <si>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</si>
  <si>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</si>
  <si>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</si>
  <si>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</si>
  <si>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</si>
  <si>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</si>
  <si>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</si>
  <si>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</si>
  <si>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</si>
  <si>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</si>
  <si>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</si>
  <si>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</si>
  <si>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</si>
  <si>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</si>
  <si>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</si>
  <si>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</si>
  <si>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</si>
  <si>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</si>
  <si>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</si>
  <si>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</si>
  <si>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</si>
  <si>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</si>
  <si>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</si>
  <si>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</si>
  <si>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</si>
  <si>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</si>
  <si>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</si>
  <si>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</si>
  <si>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</si>
  <si>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</si>
  <si>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</si>
  <si>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</si>
  <si>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</si>
  <si>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</si>
  <si>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</si>
  <si>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</si>
  <si>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</si>
  <si>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</si>
  <si>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</si>
  <si>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</si>
  <si>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</si>
  <si>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</si>
  <si>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</si>
  <si>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</si>
  <si>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</si>
  <si>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</si>
  <si>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</si>
  <si>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</si>
  <si>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</si>
  <si>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</si>
  <si>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</si>
  <si>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</si>
  <si>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</si>
  <si>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</si>
  <si>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</si>
  <si>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</si>
  <si>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</si>
  <si>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</si>
  <si>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</si>
  <si>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</si>
  <si>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</si>
  <si>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</si>
  <si>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</si>
  <si>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</si>
  <si>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</si>
  <si>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</si>
  <si>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</si>
  <si>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</si>
  <si>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</si>
  <si>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</si>
  <si>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</si>
  <si>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</si>
  <si>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</si>
  <si>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</si>
  <si>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</si>
  <si>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</si>
  <si>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</si>
  <si>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</si>
  <si>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</si>
  <si>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</si>
  <si>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</si>
  <si>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</si>
  <si>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</si>
  <si>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</si>
  <si>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</si>
  <si>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</si>
  <si>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</si>
  <si>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</si>
  <si>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</si>
  <si>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</si>
  <si>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</si>
  <si>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</si>
  <si>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</si>
  <si>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</si>
  <si>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</si>
  <si>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</si>
  <si>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</si>
  <si>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</si>
  <si>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</si>
  <si>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</si>
  <si>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</si>
  <si>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</si>
  <si>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</si>
  <si>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</si>
  <si>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</si>
  <si>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</si>
  <si>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</si>
  <si>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</si>
  <si>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</si>
  <si>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</si>
  <si>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</si>
  <si>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</si>
  <si>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</si>
  <si>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</si>
  <si>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</si>
  <si>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</si>
  <si>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</si>
  <si>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</si>
  <si>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</si>
  <si>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</si>
  <si>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</si>
  <si>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</si>
  <si>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</si>
  <si>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</si>
  <si>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</si>
  <si>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</si>
  <si>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</si>
  <si>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</si>
  <si>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</si>
  <si>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</si>
  <si>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</si>
  <si>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</si>
  <si>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</si>
  <si>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</si>
  <si>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</si>
  <si>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</si>
  <si>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</si>
  <si>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</si>
  <si>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</si>
  <si>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</si>
  <si>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</si>
  <si>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</si>
  <si>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</si>
  <si>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</si>
  <si>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</si>
  <si>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</si>
  <si>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</si>
  <si>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</si>
  <si>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</si>
  <si>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</si>
  <si>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</si>
  <si>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</si>
  <si>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</si>
  <si>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</si>
  <si>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</si>
  <si>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</si>
  <si>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</si>
  <si>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</si>
  <si>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</si>
  <si>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</si>
  <si>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</si>
  <si>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</si>
  <si>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</si>
  <si>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</si>
  <si>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</si>
  <si>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</si>
  <si>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</si>
  <si>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</si>
  <si>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</si>
  <si>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</si>
  <si>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</si>
  <si>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</si>
  <si>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</si>
  <si>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</si>
  <si>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</si>
  <si>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</si>
  <si>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</si>
  <si>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</si>
  <si>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</si>
  <si>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</si>
  <si>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</si>
  <si>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</si>
  <si>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</si>
  <si>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</si>
  <si>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</si>
  <si>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</si>
  <si>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</si>
  <si>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</si>
  <si>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</si>
  <si>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</si>
  <si>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</si>
  <si>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</si>
  <si>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</si>
  <si>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</si>
  <si>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</si>
  <si>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</si>
  <si>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</si>
  <si>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</si>
  <si>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</si>
  <si>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</si>
  <si>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</si>
  <si>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</si>
  <si>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</si>
  <si>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</si>
  <si>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</si>
  <si>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</si>
  <si>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</si>
  <si>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</si>
  <si>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</si>
  <si>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</si>
  <si>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</si>
  <si>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</si>
  <si>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</si>
  <si>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</si>
  <si>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</si>
  <si>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</si>
  <si>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</si>
  <si>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</si>
  <si>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</si>
  <si>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</si>
  <si>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</si>
  <si>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</si>
  <si>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</si>
  <si>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</si>
  <si>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</si>
  <si>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</si>
  <si>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</si>
  <si>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</si>
  <si>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</si>
  <si>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</si>
  <si>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</si>
  <si>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</si>
  <si>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</si>
  <si>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</si>
  <si>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</si>
  <si>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</si>
  <si>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</si>
  <si>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</si>
  <si>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</si>
  <si>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</si>
  <si>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</si>
  <si>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</si>
  <si>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</si>
  <si>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</si>
  <si>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</si>
  <si>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</si>
  <si>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</si>
  <si>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</si>
  <si>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</si>
  <si>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</si>
  <si>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</si>
  <si>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</si>
  <si>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</si>
  <si>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</si>
  <si>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</si>
  <si>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</si>
  <si>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</si>
  <si>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</si>
  <si>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</si>
  <si>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</si>
  <si>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</si>
  <si>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</si>
  <si>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</si>
  <si>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</si>
  <si>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</si>
  <si>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</si>
  <si>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</si>
  <si>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</si>
  <si>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</si>
  <si>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</si>
  <si>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</si>
  <si>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</si>
  <si>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</si>
  <si>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</si>
  <si>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</si>
  <si>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</si>
  <si>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</si>
  <si>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</si>
  <si>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</si>
  <si>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</si>
  <si>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</si>
  <si>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</si>
  <si>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</si>
  <si>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</si>
  <si>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</si>
  <si>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</si>
  <si>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</si>
  <si>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</si>
  <si>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</si>
  <si>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</si>
  <si>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</si>
  <si>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</si>
  <si>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</si>
  <si>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</si>
  <si>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</si>
  <si>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</si>
  <si>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</si>
  <si>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</si>
  <si>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</si>
  <si>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</si>
  <si>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</si>
  <si>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</si>
  <si>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</si>
  <si>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</si>
  <si>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</si>
  <si>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</si>
  <si>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</si>
  <si>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</si>
  <si>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</si>
  <si>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</si>
  <si>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</si>
  <si>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</si>
  <si>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</si>
  <si>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</si>
  <si>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</si>
  <si>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</si>
  <si>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</si>
  <si>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</si>
  <si>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</si>
  <si>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</si>
  <si>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</si>
  <si>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</si>
  <si>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</si>
  <si>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</si>
  <si>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</si>
  <si>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</si>
  <si>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</si>
  <si>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</si>
  <si>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</si>
  <si>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</si>
  <si>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</si>
  <si>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</si>
  <si>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</si>
  <si>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</si>
  <si>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</si>
  <si>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</si>
  <si>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</si>
  <si>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</si>
  <si>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</si>
  <si>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</si>
  <si>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</si>
  <si>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</si>
  <si>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</si>
  <si>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</si>
  <si>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</si>
  <si>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</si>
  <si>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</si>
  <si>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</si>
  <si>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</si>
  <si>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</si>
  <si>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</si>
  <si>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</si>
  <si>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</si>
  <si>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</si>
  <si>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</si>
  <si>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</si>
  <si>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</si>
  <si>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</si>
  <si>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</si>
  <si>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</si>
  <si>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</si>
  <si>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</si>
  <si>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</si>
  <si>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</si>
  <si>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</si>
  <si>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</si>
  <si>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</si>
  <si>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</si>
  <si>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</si>
  <si>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</si>
  <si>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</si>
  <si>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</si>
  <si>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</si>
  <si>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</si>
  <si>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</si>
  <si>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</si>
  <si>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</si>
  <si>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</si>
  <si>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</si>
  <si>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</si>
  <si>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</si>
  <si>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</si>
  <si>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</si>
  <si>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</si>
  <si>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</si>
  <si>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</si>
  <si>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</si>
  <si>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</si>
  <si>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</si>
  <si>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</si>
  <si>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</si>
  <si>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</si>
  <si>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</si>
  <si>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</si>
  <si>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</si>
  <si>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</si>
  <si>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</si>
  <si>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</si>
  <si>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</si>
  <si>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</si>
  <si>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</si>
  <si>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</si>
  <si>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</si>
  <si>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</si>
  <si>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</si>
  <si>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</si>
  <si>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</si>
  <si>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</si>
  <si>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</si>
  <si>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</si>
  <si>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</si>
  <si>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</si>
  <si>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</si>
  <si>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</si>
  <si>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</si>
  <si>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</si>
  <si>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</si>
  <si>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</si>
  <si>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</si>
  <si>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</si>
  <si>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</si>
  <si>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</si>
  <si>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</si>
  <si>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</si>
  <si>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</si>
  <si>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</si>
  <si>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</si>
  <si>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</si>
  <si>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</si>
  <si>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</si>
  <si>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</si>
  <si>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</si>
  <si>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</si>
  <si>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</si>
  <si>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</si>
  <si>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</si>
  <si>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</si>
  <si>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</si>
  <si>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</si>
  <si>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</si>
  <si>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</si>
  <si>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</si>
  <si>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</si>
  <si>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</si>
  <si>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</si>
  <si>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</si>
  <si>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</si>
  <si>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</si>
  <si>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</si>
  <si>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</si>
  <si>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</si>
  <si>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</si>
  <si>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</si>
  <si>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</si>
  <si>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</si>
  <si>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</si>
  <si>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</si>
  <si>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</si>
  <si>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</si>
  <si>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</si>
  <si>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</si>
  <si>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</si>
  <si>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</si>
  <si>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</si>
  <si>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</si>
  <si>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</si>
  <si>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</si>
  <si>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</si>
  <si>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</si>
  <si>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</si>
  <si>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</si>
  <si>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</si>
  <si>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</si>
  <si>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</si>
  <si>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</si>
  <si>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</si>
  <si>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</si>
  <si>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</si>
  <si>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</si>
  <si>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</si>
  <si>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</si>
  <si>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</si>
  <si>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</si>
  <si>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</si>
  <si>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</si>
  <si>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</si>
  <si>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</si>
  <si>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</si>
  <si>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</si>
  <si>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</si>
  <si>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</si>
  <si>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</si>
  <si>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</si>
  <si>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</si>
  <si>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</si>
  <si>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</si>
  <si>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</si>
  <si>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</si>
  <si>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</si>
  <si>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</si>
  <si>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</si>
  <si>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</si>
  <si>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</si>
  <si>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</si>
  <si>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</si>
  <si>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</si>
  <si>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</si>
  <si>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</si>
  <si>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</si>
  <si>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</si>
  <si>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</si>
  <si>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</si>
  <si>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</si>
  <si>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</si>
  <si>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</si>
  <si>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</si>
  <si>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</si>
  <si>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</si>
  <si>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</si>
  <si>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</si>
  <si>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</si>
  <si>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</si>
  <si>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</si>
  <si>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</si>
  <si>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</si>
  <si>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</si>
  <si>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</si>
  <si>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</si>
  <si>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</si>
  <si>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</si>
  <si>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</si>
  <si>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</si>
  <si>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</si>
  <si>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</si>
  <si>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</si>
  <si>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</si>
  <si>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</si>
  <si>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</si>
  <si>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</si>
  <si>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</si>
  <si>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</si>
  <si>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</si>
  <si>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</si>
  <si>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</si>
  <si>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</si>
  <si>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</si>
  <si>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</si>
  <si>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</si>
  <si>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</si>
  <si>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</si>
  <si>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</si>
  <si>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</si>
  <si>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</si>
  <si>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</si>
  <si>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</si>
  <si>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</si>
  <si>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</si>
  <si>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</si>
  <si>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</si>
  <si>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</si>
  <si>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</si>
  <si>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</si>
  <si>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</si>
  <si>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</si>
  <si>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</si>
  <si>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</si>
  <si>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</si>
  <si>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</si>
  <si>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</si>
  <si>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</si>
  <si>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</si>
  <si>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</si>
  <si>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</si>
  <si>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</si>
  <si>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</si>
  <si>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</si>
  <si>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</si>
  <si>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</si>
  <si>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</si>
  <si>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</si>
  <si>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</si>
  <si>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</si>
  <si>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</si>
  <si>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</si>
  <si>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</si>
  <si>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</si>
  <si>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</si>
  <si>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</si>
  <si>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</si>
  <si>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</si>
  <si>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</si>
  <si>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</si>
  <si>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</si>
  <si>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</si>
  <si>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</si>
  <si>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</si>
  <si>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</si>
  <si>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</si>
  <si>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</si>
  <si>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</si>
  <si>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</si>
  <si>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</si>
  <si>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</si>
  <si>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</si>
  <si>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</si>
  <si>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</si>
  <si>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</si>
  <si>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</si>
  <si>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</si>
  <si>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</si>
  <si>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</si>
  <si>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</si>
  <si>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</si>
  <si>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</si>
  <si>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</si>
  <si>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</si>
  <si>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</si>
  <si>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</si>
  <si>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</si>
  <si>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</si>
  <si>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</si>
  <si>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</si>
  <si>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</si>
  <si>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</si>
  <si>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</si>
  <si>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</si>
  <si>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</si>
  <si>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</si>
  <si>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</si>
  <si>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</si>
  <si>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</si>
  <si>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</si>
  <si>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</si>
  <si>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</si>
  <si>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</si>
  <si>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</si>
  <si>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</si>
  <si>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</si>
  <si>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</si>
  <si>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</si>
  <si>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</si>
  <si>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</si>
  <si>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</si>
  <si>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</si>
  <si>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</si>
  <si>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</si>
  <si>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</si>
  <si>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</si>
  <si>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</si>
  <si>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</si>
  <si>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</si>
  <si>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</si>
  <si>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</si>
  <si>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</si>
  <si>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</si>
  <si>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</si>
  <si>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</si>
  <si>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</si>
  <si>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</si>
  <si>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</si>
  <si>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</si>
  <si>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</si>
  <si>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</si>
  <si>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</si>
  <si>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</si>
  <si>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</si>
  <si>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</si>
  <si>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</si>
  <si>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</si>
  <si>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</si>
  <si>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</si>
  <si>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</si>
  <si>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</si>
  <si>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</si>
  <si>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</si>
  <si>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</si>
  <si>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</si>
  <si>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</si>
  <si>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</si>
  <si>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</si>
  <si>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</si>
  <si>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</si>
  <si>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</si>
  <si>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</si>
  <si>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</si>
  <si>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</si>
  <si>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</si>
  <si>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</si>
  <si>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</si>
  <si>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</si>
  <si>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</si>
  <si>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</si>
  <si>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</si>
  <si>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</si>
  <si>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</si>
  <si>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</si>
  <si>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</si>
  <si>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</si>
  <si>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</si>
  <si>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</si>
  <si>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</si>
  <si>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</si>
  <si>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</si>
  <si>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</si>
  <si>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</si>
  <si>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</si>
  <si>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</si>
  <si>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</si>
  <si>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</si>
  <si>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</si>
  <si>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</si>
  <si>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</si>
  <si>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</si>
  <si>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</si>
  <si>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</si>
  <si>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</si>
  <si>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</si>
  <si>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</si>
  <si>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</si>
  <si>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</si>
  <si>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</si>
  <si>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</si>
  <si>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</si>
  <si>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</si>
  <si>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</si>
  <si>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</si>
  <si>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</si>
  <si>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</si>
  <si>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</si>
  <si>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</si>
  <si>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</si>
  <si>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</si>
  <si>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</si>
  <si>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</si>
  <si>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</si>
  <si>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</si>
  <si>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</si>
  <si>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</si>
  <si>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</si>
  <si>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</si>
  <si>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</si>
  <si>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</si>
  <si>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</si>
  <si>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</si>
  <si>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</si>
  <si>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</si>
  <si>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</si>
  <si>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</si>
  <si>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</si>
  <si>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</si>
  <si>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</si>
  <si>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</si>
  <si>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</si>
  <si>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</si>
  <si>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</si>
  <si>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</si>
  <si>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</si>
  <si>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</si>
  <si>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</si>
  <si>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</si>
  <si>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</si>
  <si>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</si>
  <si>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</si>
  <si>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</si>
  <si>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</si>
  <si>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</si>
  <si>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</si>
  <si>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</si>
  <si>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</si>
  <si>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</si>
  <si>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</si>
  <si>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</si>
  <si>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</si>
  <si>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</si>
  <si>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</si>
  <si>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</si>
  <si>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</si>
  <si>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</si>
  <si>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</si>
  <si>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</si>
  <si>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</si>
  <si>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</si>
  <si>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</si>
  <si>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</si>
  <si>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</si>
  <si>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</si>
  <si>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</si>
  <si>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</si>
  <si>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</si>
  <si>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</si>
  <si>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</si>
  <si>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</si>
  <si>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</si>
  <si>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</si>
  <si>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</si>
  <si>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</si>
  <si>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</si>
  <si>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</si>
  <si>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</si>
  <si>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</si>
  <si>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</si>
  <si>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</si>
  <si>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</si>
  <si>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</si>
  <si>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</si>
  <si>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</si>
  <si>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</si>
  <si>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</si>
  <si>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</si>
  <si>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</si>
  <si>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</si>
  <si>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</si>
  <si>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</si>
  <si>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</si>
  <si>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</si>
  <si>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</si>
  <si>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</si>
  <si>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</si>
  <si>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</si>
  <si>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</si>
  <si>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</si>
  <si>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</si>
  <si>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</si>
  <si>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</si>
  <si>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</si>
  <si>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</si>
  <si>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</si>
  <si>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</si>
  <si>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</si>
  <si>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</si>
  <si>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</si>
  <si>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</si>
  <si>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</si>
  <si>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</si>
  <si>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</si>
  <si>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</si>
  <si>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</si>
  <si>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</si>
  <si>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</si>
  <si>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</si>
  <si>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</si>
  <si>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</si>
  <si>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</si>
  <si>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</si>
  <si>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</si>
  <si>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</si>
  <si>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</si>
  <si>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</si>
  <si>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</si>
  <si>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</si>
  <si>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</si>
  <si>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</si>
  <si>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</si>
  <si>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</si>
  <si>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</si>
  <si>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</si>
  <si>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</si>
  <si>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</si>
  <si>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</si>
  <si>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</si>
  <si>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</si>
  <si>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</si>
  <si>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</si>
  <si>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</si>
  <si>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</si>
  <si>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</si>
  <si>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</si>
  <si>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</si>
  <si>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</si>
  <si>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</si>
  <si>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</si>
  <si>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</si>
  <si>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</si>
  <si>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</si>
  <si>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</si>
  <si>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</si>
  <si>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</si>
  <si>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</si>
  <si>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</si>
  <si>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</si>
  <si>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</si>
  <si>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</si>
  <si>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</si>
  <si>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</si>
  <si>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</si>
  <si>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</si>
  <si>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</si>
  <si>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</si>
  <si>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</si>
  <si>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</si>
  <si>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</si>
  <si>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</si>
  <si>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</si>
  <si>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</si>
  <si>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</si>
  <si>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</si>
  <si>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</si>
  <si>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</si>
  <si>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</si>
  <si>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</si>
  <si>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</si>
  <si>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</si>
  <si>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</si>
  <si>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</si>
  <si>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</si>
  <si>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</si>
  <si>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</si>
  <si>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</si>
  <si>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</si>
  <si>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</si>
  <si>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</si>
  <si>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</si>
  <si>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</si>
  <si>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</si>
  <si>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</si>
  <si>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</si>
  <si>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</si>
  <si>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</si>
  <si>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</si>
  <si>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</si>
  <si>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</si>
  <si>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</si>
  <si>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</si>
  <si>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</si>
  <si>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</si>
  <si>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</si>
  <si>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</si>
  <si>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</si>
  <si>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</si>
  <si>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</si>
  <si>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</si>
  <si>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</si>
  <si>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</si>
  <si>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</si>
  <si>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</si>
  <si>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</si>
  <si>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</si>
  <si>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</si>
  <si>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</si>
  <si>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</si>
  <si>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</si>
  <si>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</si>
  <si>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</si>
  <si>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</si>
  <si>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</si>
  <si>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</si>
  <si>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</si>
  <si>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</si>
  <si>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</si>
  <si>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</si>
  <si>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</si>
  <si>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</si>
  <si>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</si>
  <si>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</si>
  <si>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</si>
  <si>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</si>
  <si>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</si>
  <si>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</si>
  <si>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</si>
  <si>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</si>
  <si>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</si>
  <si>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</si>
  <si>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</si>
  <si>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</si>
  <si>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</si>
  <si>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</si>
  <si>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</si>
  <si>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</si>
  <si>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</si>
  <si>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</si>
  <si>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</si>
  <si>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</si>
  <si>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</si>
  <si>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</si>
  <si>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</si>
  <si>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</si>
  <si>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</si>
  <si>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</si>
  <si>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</si>
  <si>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</si>
  <si>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</si>
  <si>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</si>
  <si>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</si>
  <si>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</si>
  <si>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</si>
  <si>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</si>
  <si>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</si>
  <si>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</si>
  <si>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</si>
  <si>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</si>
  <si>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</si>
  <si>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</si>
  <si>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</si>
  <si>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</si>
  <si>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</si>
  <si>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</si>
  <si>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</si>
  <si>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</si>
  <si>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</si>
  <si>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</si>
  <si>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</si>
  <si>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</si>
  <si>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</si>
  <si>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</si>
  <si>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</si>
  <si>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</si>
  <si>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</si>
  <si>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</si>
  <si>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</si>
  <si>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</si>
  <si>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</si>
  <si>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</si>
  <si>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</si>
  <si>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</si>
  <si>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</si>
  <si>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</si>
  <si>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</si>
  <si>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</si>
  <si>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</si>
  <si>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</si>
  <si>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</si>
  <si>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</si>
  <si>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</si>
  <si>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</si>
  <si>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</si>
  <si>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</si>
  <si>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</si>
  <si>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</si>
  <si>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</si>
  <si>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</si>
  <si>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</si>
  <si>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</si>
  <si>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</si>
  <si>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</si>
  <si>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</si>
  <si>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</si>
  <si>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</si>
  <si>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</si>
  <si>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</si>
  <si>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</si>
  <si>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</si>
  <si>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</si>
  <si>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</si>
  <si>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</si>
  <si>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</si>
  <si>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</si>
  <si>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</si>
  <si>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</si>
  <si>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</si>
  <si>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</si>
  <si>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</si>
  <si>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</si>
  <si>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</si>
  <si>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</si>
  <si>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</si>
  <si>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</si>
  <si>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</si>
  <si>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</si>
  <si>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</si>
  <si>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</si>
  <si>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</si>
  <si>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</si>
  <si>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</si>
  <si>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</si>
  <si>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</si>
  <si>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</si>
  <si>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</si>
  <si>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</si>
  <si>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</si>
  <si>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</si>
  <si>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</si>
  <si>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</si>
  <si>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</si>
  <si>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</si>
  <si>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</si>
  <si>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</si>
  <si>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</si>
  <si>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</si>
  <si>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</si>
  <si>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</si>
  <si>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</si>
  <si>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</si>
  <si>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</si>
  <si>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</si>
  <si>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</si>
  <si>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</si>
  <si>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</si>
  <si>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</si>
  <si>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</si>
  <si>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</si>
  <si>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</si>
  <si>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</si>
  <si>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</si>
  <si>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</si>
  <si>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</si>
  <si>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</si>
  <si>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</si>
  <si>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</si>
  <si>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</si>
  <si>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</si>
  <si>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</si>
  <si>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</si>
  <si>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</si>
  <si>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</si>
  <si>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</si>
  <si>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</si>
  <si>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</si>
  <si>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</si>
  <si>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</si>
  <si>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</si>
  <si>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</si>
  <si>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</si>
  <si>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</si>
  <si>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</si>
  <si>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</si>
  <si>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</si>
  <si>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</si>
  <si>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</si>
  <si>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</si>
  <si>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</si>
  <si>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</si>
  <si>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</si>
  <si>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</si>
  <si>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</si>
  <si>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</si>
  <si>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</si>
  <si>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</si>
  <si>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</si>
  <si>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</si>
  <si>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</si>
  <si>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</si>
  <si>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</si>
  <si>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</si>
  <si>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</si>
  <si>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</si>
  <si>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</si>
  <si>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</si>
  <si>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</si>
  <si>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</si>
  <si>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</si>
  <si>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</si>
  <si>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</si>
  <si>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</si>
  <si>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</si>
  <si>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</si>
  <si>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</si>
  <si>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</si>
  <si>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</si>
  <si>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</si>
  <si>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</si>
  <si>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</si>
  <si>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</si>
  <si>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</si>
  <si>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</si>
  <si>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</si>
  <si>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</si>
  <si>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</si>
  <si>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</si>
  <si>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</si>
  <si>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</si>
  <si>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</si>
  <si>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</si>
  <si>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</si>
  <si>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</si>
  <si>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</si>
  <si>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</si>
  <si>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</si>
  <si>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</si>
  <si>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</si>
  <si>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</si>
  <si>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</si>
  <si>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</si>
  <si>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</si>
  <si>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</si>
  <si>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</si>
  <si>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</si>
  <si>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</si>
  <si>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</si>
  <si>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</si>
  <si>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</si>
  <si>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</si>
  <si>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</si>
  <si>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</si>
  <si>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</si>
  <si>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</si>
  <si>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</si>
  <si>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</si>
  <si>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</si>
  <si>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</si>
  <si>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</si>
  <si>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</si>
  <si>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</si>
  <si>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</si>
  <si>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</si>
  <si>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</si>
  <si>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</si>
  <si>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</si>
  <si>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</si>
  <si>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</si>
  <si>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</si>
  <si>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</si>
  <si>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</si>
  <si>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</si>
  <si>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</si>
  <si>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</si>
  <si>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</si>
  <si>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</si>
  <si>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</si>
  <si>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</si>
  <si>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</si>
  <si>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</si>
  <si>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</si>
  <si>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</si>
  <si>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</si>
  <si>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</si>
  <si>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</si>
  <si>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</si>
  <si>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</si>
  <si>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</si>
  <si>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</si>
  <si>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</si>
  <si>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</si>
  <si>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</si>
  <si>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</si>
  <si>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</si>
  <si>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</si>
  <si>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</si>
  <si>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</si>
  <si>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</si>
  <si>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</si>
  <si>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</si>
  <si>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</si>
  <si>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</si>
  <si>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</si>
  <si>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</si>
  <si>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</si>
  <si>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</si>
  <si>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</si>
  <si>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</si>
  <si>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</si>
  <si>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</si>
  <si>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</si>
  <si>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</si>
  <si>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</si>
  <si>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</si>
  <si>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</si>
  <si>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</si>
  <si>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</si>
  <si>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</si>
  <si>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</si>
  <si>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</si>
  <si>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</si>
  <si>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</si>
  <si>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</si>
  <si>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</si>
  <si>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</si>
  <si>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</si>
  <si>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</si>
  <si>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</si>
  <si>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</si>
  <si>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</si>
  <si>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</si>
  <si>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</si>
  <si>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</si>
  <si>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</si>
  <si>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</si>
  <si>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</si>
  <si>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</si>
  <si>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</si>
  <si>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</si>
  <si>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</si>
  <si>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</si>
  <si>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</si>
  <si>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</si>
  <si>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</si>
  <si>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</si>
  <si>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</si>
  <si>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</si>
  <si>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</si>
  <si>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</si>
  <si>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</si>
  <si>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</si>
  <si>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</si>
  <si>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</si>
  <si>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</si>
  <si>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</si>
  <si>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</si>
  <si>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</si>
  <si>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</si>
  <si>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</si>
  <si>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</si>
  <si>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</si>
  <si>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</si>
  <si>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</si>
  <si>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</si>
  <si>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</si>
  <si>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</si>
  <si>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</si>
  <si>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</si>
  <si>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</si>
  <si>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FS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</si>
  <si>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</si>
  <si>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</si>
  <si>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</si>
  <si>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</si>
  <si>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</si>
  <si>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</si>
  <si>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</si>
  <si>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</si>
  <si>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</si>
  <si>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</si>
  <si>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</si>
  <si>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</si>
  <si>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</si>
  <si>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</si>
  <si>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</si>
  <si>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</si>
  <si>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</si>
  <si>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</si>
  <si>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</si>
  <si>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</si>
  <si>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</si>
  <si>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</si>
  <si>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</si>
  <si>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</si>
  <si>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</si>
  <si>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</si>
  <si>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</si>
  <si>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</si>
  <si>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</si>
  <si>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</si>
  <si>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</si>
  <si>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</si>
  <si>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</si>
  <si>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</si>
  <si>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</si>
  <si>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</si>
  <si>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</si>
  <si>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</si>
  <si>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</si>
  <si>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</si>
  <si>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</si>
  <si>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</si>
  <si>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</si>
  <si>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</si>
  <si>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</si>
  <si>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</si>
  <si>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</si>
  <si>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</si>
  <si>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</si>
  <si>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</si>
  <si>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</si>
  <si>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</si>
  <si>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</si>
  <si>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</si>
  <si>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</si>
  <si>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</si>
  <si>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</si>
  <si>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</si>
  <si>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</si>
  <si>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</si>
  <si>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</si>
  <si>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</si>
  <si>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</si>
  <si>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</si>
  <si>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</si>
  <si>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</si>
  <si>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</si>
  <si>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</si>
  <si>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</si>
  <si>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</si>
  <si>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</si>
  <si>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</si>
  <si>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</si>
  <si>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</si>
  <si>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</si>
  <si>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</si>
  <si>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</si>
  <si>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</si>
  <si>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</si>
  <si>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</si>
  <si>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</si>
  <si>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</si>
  <si>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</si>
  <si>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</si>
  <si>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</si>
  <si>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</si>
  <si>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</si>
  <si>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</si>
  <si>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</si>
  <si>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</si>
  <si>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</si>
  <si>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</si>
  <si>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</si>
  <si>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</si>
  <si>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</si>
  <si>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</si>
  <si>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</si>
  <si>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</si>
  <si>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</si>
  <si>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</si>
  <si>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</si>
  <si>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</si>
  <si>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</si>
  <si>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</si>
  <si>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</si>
  <si>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</si>
  <si>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</si>
  <si>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</si>
  <si>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</si>
  <si>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</si>
  <si>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</si>
  <si>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</si>
  <si>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</si>
  <si>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</si>
  <si>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</si>
  <si>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</si>
  <si>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</si>
  <si>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</si>
  <si>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</si>
  <si>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</si>
  <si>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</si>
  <si>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</si>
  <si>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</si>
  <si>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</si>
  <si>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</si>
  <si>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</si>
  <si>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</si>
  <si>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</si>
  <si>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</si>
  <si>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</si>
  <si>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</si>
  <si>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</si>
  <si>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</si>
  <si>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</si>
  <si>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</si>
  <si>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</si>
  <si>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</si>
  <si>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</si>
  <si>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</si>
  <si>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</si>
  <si>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</si>
  <si>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</si>
  <si>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</si>
  <si>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</si>
  <si>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</si>
  <si>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</si>
  <si>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</si>
  <si>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</si>
  <si>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</si>
  <si>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</si>
  <si>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</si>
  <si>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</si>
  <si>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</si>
  <si>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</si>
  <si>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</si>
  <si>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</si>
  <si>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</si>
  <si>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</si>
  <si>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</si>
  <si>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</si>
  <si>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</si>
  <si>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</si>
  <si>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</si>
  <si>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</si>
  <si>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</si>
  <si>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</si>
  <si>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</si>
  <si>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</si>
  <si>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</si>
  <si>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</si>
  <si>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</si>
  <si>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</si>
  <si>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</si>
  <si>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</si>
  <si>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</si>
  <si>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</si>
  <si>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</si>
  <si>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</si>
  <si>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</si>
  <si>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</si>
  <si>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</si>
  <si>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</si>
  <si>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</si>
  <si>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</si>
  <si>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</si>
  <si>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</si>
  <si>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</si>
  <si>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</si>
  <si>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</si>
  <si>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</si>
  <si>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</si>
  <si>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</si>
  <si>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</si>
  <si>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</si>
  <si>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</si>
  <si>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</si>
  <si>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</si>
  <si>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</si>
  <si>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</si>
  <si>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</si>
  <si>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</si>
  <si>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</si>
  <si>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</si>
  <si>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</si>
  <si>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</si>
  <si>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</si>
  <si>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</si>
  <si>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</si>
  <si>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</si>
  <si>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</si>
  <si>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</si>
  <si>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</si>
  <si>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</si>
  <si>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</si>
  <si>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</si>
  <si>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</si>
  <si>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</si>
  <si>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</si>
  <si>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</si>
  <si>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</si>
  <si>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</si>
  <si>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</si>
  <si>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</si>
  <si>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</si>
  <si>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</si>
  <si>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</si>
  <si>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</si>
  <si>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</si>
  <si>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</si>
  <si>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</si>
  <si>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</si>
  <si>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</si>
  <si>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</si>
  <si>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</si>
  <si>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</si>
  <si>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</si>
  <si>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</si>
  <si>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</si>
  <si>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</si>
  <si>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</si>
  <si>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</si>
  <si>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</si>
  <si>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</si>
  <si>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</si>
  <si>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</si>
  <si>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</si>
  <si>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</si>
  <si>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</si>
  <si>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</si>
  <si>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</si>
  <si>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</si>
  <si>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</si>
  <si>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</si>
  <si>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</si>
  <si>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</si>
  <si>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</si>
  <si>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</si>
  <si>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</si>
  <si>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</si>
  <si>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</si>
  <si>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</si>
  <si>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</si>
  <si>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</si>
  <si>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</si>
  <si>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</si>
  <si>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</si>
  <si>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</si>
  <si>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</si>
  <si>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</si>
  <si>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</si>
  <si>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</si>
  <si>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</si>
  <si>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</si>
  <si>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</si>
  <si>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</si>
  <si>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</si>
  <si>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</si>
  <si>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</si>
  <si>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</si>
  <si>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</si>
  <si>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</si>
  <si>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</si>
  <si>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</si>
  <si>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</si>
  <si>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</si>
  <si>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</si>
  <si>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</si>
  <si>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</si>
  <si>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</si>
  <si>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</si>
  <si>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</si>
  <si>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</si>
  <si>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</si>
  <si>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</si>
  <si>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</si>
  <si>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</si>
  <si>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</si>
  <si>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</si>
  <si>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</si>
  <si>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</si>
  <si>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</si>
  <si>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</si>
  <si>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</si>
  <si>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</si>
  <si>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</si>
  <si>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</si>
  <si>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</si>
  <si>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</si>
  <si>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</si>
  <si>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</si>
  <si>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</si>
  <si>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</si>
  <si>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</si>
  <si>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</si>
  <si>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</si>
  <si>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</si>
  <si>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</si>
  <si>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</si>
  <si>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</si>
  <si>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</si>
  <si>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</si>
  <si>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</si>
  <si>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</si>
  <si>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</si>
  <si>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</si>
  <si>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</si>
  <si>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</si>
  <si>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</si>
  <si>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</si>
  <si>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</si>
  <si>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</si>
  <si>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</si>
  <si>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</si>
  <si>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</si>
  <si>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</si>
  <si>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</si>
  <si>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</si>
  <si>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</si>
  <si>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</si>
  <si>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</si>
  <si>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</si>
  <si>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</si>
  <si>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</si>
  <si>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</si>
  <si>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</si>
  <si>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</si>
  <si>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</si>
  <si>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</si>
  <si>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</si>
  <si>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</si>
  <si>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</si>
  <si>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</si>
  <si>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</si>
  <si>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</si>
  <si>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</si>
  <si>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</si>
  <si>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</si>
  <si>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</si>
  <si>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</si>
  <si>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</si>
  <si>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</si>
  <si>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</si>
  <si>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</si>
  <si>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</si>
  <si>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</si>
  <si>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</si>
  <si>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</si>
  <si>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</si>
  <si>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</si>
  <si>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</si>
  <si>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</si>
  <si>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</si>
  <si>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</si>
  <si>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</si>
  <si>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</si>
  <si>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</si>
  <si>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</si>
  <si>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</si>
  <si>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</si>
  <si>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</si>
  <si>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</si>
  <si>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</si>
  <si>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</si>
  <si>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</si>
  <si>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</si>
  <si>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</si>
  <si>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</si>
  <si>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</si>
  <si>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</si>
  <si>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</si>
  <si>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</si>
  <si>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</si>
  <si>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</si>
  <si>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</si>
  <si>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</si>
  <si>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</si>
  <si>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</si>
  <si>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</si>
  <si>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</si>
  <si>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</si>
  <si>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</si>
  <si>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</si>
  <si>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</si>
  <si>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</si>
  <si>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</si>
  <si>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</si>
  <si>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</si>
  <si>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</si>
  <si>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</si>
  <si>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</si>
  <si>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</si>
  <si>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</si>
  <si>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</si>
  <si>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</si>
  <si>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</si>
  <si>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</si>
  <si>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</si>
  <si>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</si>
  <si>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</si>
  <si>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</si>
  <si>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</si>
  <si>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</si>
  <si>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</si>
  <si>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</si>
  <si>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</si>
  <si>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</si>
  <si>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</si>
  <si>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</si>
  <si>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</si>
  <si>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</si>
  <si>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</si>
  <si>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</si>
  <si>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</si>
  <si>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</si>
  <si>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</si>
  <si>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</si>
  <si>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</si>
  <si>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</si>
  <si>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</si>
  <si>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</si>
  <si>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</si>
  <si>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</si>
  <si>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</si>
  <si>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</si>
  <si>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</si>
  <si>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</si>
  <si>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</si>
  <si>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</si>
  <si>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</si>
  <si>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</si>
  <si>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</si>
  <si>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</si>
  <si>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</si>
  <si>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</si>
  <si>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</si>
  <si>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</si>
  <si>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</si>
  <si>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</si>
  <si>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</si>
  <si>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</si>
  <si>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</si>
  <si>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</si>
  <si>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</si>
  <si>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</si>
  <si>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</si>
  <si>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</si>
  <si>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</si>
  <si>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</si>
  <si>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</si>
  <si>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</si>
  <si>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</si>
  <si>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</si>
  <si>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</si>
  <si>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</si>
  <si>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</si>
  <si>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</si>
  <si>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</si>
  <si>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</si>
  <si>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</si>
  <si>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</si>
  <si>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</si>
  <si>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</si>
  <si>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</si>
  <si>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</si>
  <si>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</si>
  <si>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</si>
  <si>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</si>
  <si>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</si>
  <si>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</si>
  <si>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</si>
  <si>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</si>
  <si>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</si>
  <si>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</si>
  <si>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</si>
  <si>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</si>
  <si>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</si>
  <si>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</si>
  <si>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</si>
  <si>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</si>
  <si>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</si>
  <si>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</si>
  <si>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</si>
  <si>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</si>
  <si>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</si>
  <si>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</si>
  <si>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</si>
  <si>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</si>
  <si>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</si>
  <si>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</si>
  <si>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</si>
  <si>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</si>
  <si>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</si>
  <si>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</si>
  <si>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</si>
  <si>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</si>
  <si>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</si>
  <si>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</si>
  <si>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</si>
  <si>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</si>
  <si>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</si>
  <si>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</si>
  <si>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</si>
  <si>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</si>
  <si>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</si>
  <si>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</si>
  <si>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</si>
  <si>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</si>
  <si>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</si>
  <si>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</si>
  <si>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</si>
  <si>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</si>
  <si>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</si>
  <si>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</si>
  <si>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</si>
  <si>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</si>
  <si>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</si>
  <si>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</si>
  <si>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</si>
  <si>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</si>
  <si>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</si>
  <si>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</si>
  <si>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</si>
  <si>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</si>
  <si>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</si>
  <si>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</si>
  <si>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</si>
  <si>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</si>
  <si>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</si>
  <si>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</si>
  <si>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</si>
  <si>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</si>
  <si>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</si>
  <si>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</si>
  <si>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</si>
  <si>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</si>
  <si>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</si>
  <si>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</si>
  <si>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</si>
  <si>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</si>
  <si>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</si>
  <si>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</si>
  <si>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</si>
  <si>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</si>
  <si>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</si>
  <si>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</si>
  <si>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</si>
  <si>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</si>
  <si>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</si>
  <si>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</si>
  <si>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</si>
  <si>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</si>
  <si>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</si>
  <si>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</si>
  <si>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</si>
  <si>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</si>
  <si>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</si>
  <si>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</si>
  <si>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</si>
  <si>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</si>
  <si>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</si>
  <si>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</si>
  <si>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</si>
  <si>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</si>
  <si>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</si>
  <si>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</si>
  <si>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</si>
  <si>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</si>
  <si>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</si>
  <si>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</si>
  <si>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</si>
  <si>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</si>
  <si>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</si>
  <si>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</si>
  <si>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</si>
  <si>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</si>
  <si>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</si>
  <si>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</si>
  <si>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</si>
  <si>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</si>
  <si>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</si>
  <si>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</si>
  <si>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</si>
  <si>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</si>
  <si>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</si>
  <si>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</si>
  <si>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</si>
  <si>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</si>
  <si>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</si>
  <si>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</si>
  <si>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</si>
  <si>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</si>
  <si>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</si>
  <si>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</si>
  <si>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</si>
  <si>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</si>
  <si>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</si>
  <si>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</si>
  <si>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</si>
  <si>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</si>
  <si>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</si>
  <si>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</si>
  <si>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</si>
  <si>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</si>
  <si>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</si>
  <si>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</si>
  <si>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</si>
  <si>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</si>
  <si>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</si>
  <si>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</si>
  <si>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</si>
  <si>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</si>
  <si>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</si>
  <si>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</si>
  <si>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</si>
  <si>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</si>
  <si>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</si>
  <si>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</si>
  <si>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</si>
  <si>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</si>
  <si>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</si>
  <si>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</si>
  <si>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</si>
  <si>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</si>
  <si>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</si>
  <si>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</si>
  <si>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</si>
  <si>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</si>
  <si>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</si>
  <si>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</si>
  <si>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</si>
  <si>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</si>
  <si>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</si>
  <si>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</si>
  <si>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</si>
  <si>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</si>
  <si>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</si>
  <si>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</si>
  <si>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</si>
  <si>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</si>
  <si>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</si>
  <si>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</si>
  <si>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</si>
  <si>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</si>
  <si>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</si>
  <si>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</si>
  <si>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</si>
  <si>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</si>
  <si>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</si>
  <si>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</si>
  <si>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</si>
  <si>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</si>
  <si>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</si>
  <si>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</si>
  <si>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</si>
  <si>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</si>
  <si>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</si>
  <si>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</si>
  <si>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</si>
  <si>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</si>
  <si>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</si>
  <si>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</si>
  <si>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</si>
  <si>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</si>
  <si>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</si>
  <si>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</si>
  <si>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</si>
  <si>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</si>
  <si>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</si>
  <si>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</si>
  <si>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</si>
  <si>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</si>
  <si>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</si>
  <si>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</si>
  <si>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</si>
  <si>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</si>
  <si>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</si>
  <si>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</si>
  <si>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</si>
  <si>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</si>
  <si>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</si>
  <si>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</si>
  <si>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</si>
  <si>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</si>
  <si>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</si>
  <si>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</si>
  <si>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</si>
  <si>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</si>
  <si>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</si>
  <si>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</si>
  <si>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</si>
  <si>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</si>
  <si>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</si>
  <si>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</si>
  <si>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</si>
  <si>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</si>
  <si>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</si>
  <si>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</si>
  <si>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</si>
  <si>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</si>
  <si>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</si>
  <si>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</si>
  <si>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</si>
  <si>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</si>
  <si>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</si>
  <si>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</si>
  <si>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</si>
  <si>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</si>
  <si>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</si>
  <si>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</si>
  <si>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</si>
  <si>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</si>
  <si>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</si>
  <si>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</si>
  <si>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</si>
  <si>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</si>
  <si>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</si>
  <si>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</si>
  <si>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</si>
  <si>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</si>
  <si>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</si>
  <si>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</si>
  <si>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</si>
  <si>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</si>
  <si>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</si>
  <si>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</si>
  <si>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</si>
  <si>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</si>
  <si>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</si>
  <si>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</si>
  <si>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</si>
  <si>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</si>
  <si>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</si>
  <si>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</si>
  <si>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</si>
  <si>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</si>
  <si>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</si>
  <si>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</si>
  <si>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</si>
  <si>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</si>
  <si>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</si>
  <si>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</si>
  <si>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</si>
  <si>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</si>
  <si>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</si>
  <si>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</si>
  <si>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</si>
  <si>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</si>
  <si>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</si>
  <si>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</si>
  <si>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</si>
  <si>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</si>
  <si>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</si>
  <si>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</si>
  <si>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</si>
  <si>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</si>
  <si>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</si>
  <si>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</si>
  <si>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</si>
  <si>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</si>
  <si>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</si>
  <si>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</si>
  <si>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</si>
  <si>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</si>
  <si>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</si>
  <si>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</si>
  <si>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</si>
  <si>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</si>
  <si>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</si>
  <si>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</si>
  <si>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</si>
  <si>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</si>
  <si>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</si>
  <si>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</si>
  <si>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</si>
  <si>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</si>
  <si>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</si>
  <si>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</si>
  <si>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</si>
  <si>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</si>
  <si>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</si>
  <si>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</si>
  <si>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</si>
  <si>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</si>
  <si>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</si>
  <si>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</si>
  <si>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</si>
  <si>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</si>
  <si>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</si>
  <si>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</si>
  <si>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</si>
  <si>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</si>
  <si>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</si>
  <si>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</si>
  <si>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</si>
  <si>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</si>
  <si>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</si>
  <si>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</si>
  <si>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</si>
  <si>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</si>
  <si>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</si>
  <si>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</si>
  <si>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</si>
  <si>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</si>
  <si>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</si>
  <si>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</si>
  <si>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</si>
  <si>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</si>
  <si>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</si>
  <si>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</si>
  <si>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</si>
  <si>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</si>
  <si>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</si>
  <si>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</si>
  <si>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</si>
  <si>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</si>
  <si>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</si>
  <si>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</si>
  <si>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</si>
  <si>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</si>
  <si>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</si>
  <si>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</si>
  <si>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</si>
  <si>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</si>
  <si>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</si>
  <si>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</si>
  <si>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</si>
  <si>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</si>
  <si>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</si>
  <si>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</si>
  <si>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</si>
  <si>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</si>
  <si>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</si>
  <si>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</si>
  <si>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</si>
  <si>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</si>
  <si>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</si>
  <si>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</si>
  <si>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</si>
  <si>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</si>
  <si>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</si>
  <si>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</si>
  <si>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</si>
  <si>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</si>
  <si>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</si>
  <si>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</si>
  <si>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</si>
  <si>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</si>
  <si>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</si>
  <si>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</si>
  <si>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</si>
  <si>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</si>
  <si>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</si>
  <si>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</si>
  <si>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</si>
  <si>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</si>
  <si>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</si>
  <si>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</si>
  <si>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</si>
  <si>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</si>
  <si>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</si>
  <si>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</si>
  <si>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</si>
  <si>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</si>
  <si>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</si>
  <si>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</si>
  <si>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</si>
  <si>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</si>
  <si>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</si>
  <si>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</si>
  <si>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</si>
  <si>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</si>
  <si>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</si>
  <si>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</si>
  <si>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</si>
  <si>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</si>
  <si>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</si>
  <si>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</si>
  <si>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</si>
  <si>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</si>
  <si>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</si>
  <si>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</si>
  <si>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</si>
  <si>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</si>
  <si>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</si>
  <si>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</si>
  <si>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</si>
  <si>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</si>
  <si>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</si>
  <si>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</si>
  <si>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</si>
  <si>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</si>
  <si>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</si>
  <si>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</si>
  <si>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</si>
  <si>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</si>
  <si>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</si>
  <si>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</si>
  <si>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</si>
  <si>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</si>
  <si>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</si>
  <si>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</si>
  <si>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</si>
  <si>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</si>
  <si>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</si>
  <si>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</si>
  <si>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</si>
  <si>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</si>
  <si>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</si>
  <si>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</si>
  <si>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</si>
  <si>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</si>
  <si>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</si>
  <si>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</si>
  <si>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</si>
  <si>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</si>
  <si>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</si>
  <si>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</si>
  <si>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</si>
  <si>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</si>
  <si>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</si>
  <si>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</si>
  <si>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</si>
  <si>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</si>
  <si>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</si>
  <si>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</si>
  <si>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</si>
  <si>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</si>
  <si>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</si>
  <si>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</si>
  <si>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</si>
  <si>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</si>
  <si>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</si>
  <si>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</si>
  <si>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</si>
  <si>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</si>
  <si>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</si>
  <si>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</si>
  <si>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</si>
  <si>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</si>
  <si>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</si>
  <si>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</si>
  <si>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</si>
  <si>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</si>
  <si>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</si>
  <si>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</si>
  <si>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</si>
  <si>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</si>
  <si>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</si>
  <si>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</si>
  <si>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</si>
  <si>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</si>
  <si>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</si>
  <si>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</si>
  <si>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</si>
  <si>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</si>
  <si>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</si>
  <si>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</si>
  <si>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</si>
  <si>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</si>
  <si>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</si>
  <si>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</si>
  <si>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</si>
  <si>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</si>
  <si>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</si>
  <si>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</si>
  <si>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</si>
  <si>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</si>
  <si>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</si>
  <si>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</si>
  <si>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</si>
  <si>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</si>
  <si>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</si>
  <si>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</si>
  <si>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</si>
  <si>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</si>
  <si>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</si>
  <si>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</si>
  <si>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</si>
  <si>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</si>
  <si>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</si>
  <si>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</si>
  <si>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</si>
  <si>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</si>
  <si>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</si>
  <si>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</si>
  <si>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</si>
  <si>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</si>
  <si>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</si>
  <si>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</si>
  <si>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</si>
  <si>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</si>
  <si>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</si>
  <si>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</si>
  <si>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</si>
  <si>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</si>
  <si>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</si>
  <si>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</si>
  <si>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</si>
  <si>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</si>
  <si>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</si>
  <si>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</si>
  <si>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</si>
  <si>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</si>
  <si>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</si>
  <si>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</si>
  <si>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</si>
  <si>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</si>
  <si>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</si>
  <si>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</si>
  <si>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</si>
  <si>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</si>
  <si>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</si>
  <si>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</si>
  <si>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</si>
  <si>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</si>
  <si>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</si>
  <si>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</si>
  <si>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</si>
  <si>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</si>
  <si>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</si>
  <si>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</si>
  <si>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</si>
  <si>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</si>
  <si>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</si>
  <si>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</si>
  <si>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</si>
  <si>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</si>
  <si>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</si>
  <si>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</si>
  <si>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</si>
  <si>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</si>
  <si>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</si>
  <si>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</si>
  <si>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</si>
  <si>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</si>
  <si>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</si>
  <si>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</si>
  <si>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</si>
  <si>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</si>
  <si>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</si>
  <si>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</si>
  <si>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</si>
  <si>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</si>
  <si>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</si>
  <si>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</si>
  <si>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</si>
  <si>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</si>
  <si>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</si>
  <si>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</si>
  <si>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</si>
  <si>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</si>
  <si>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</si>
  <si>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</si>
  <si>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</si>
  <si>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</si>
  <si>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</si>
  <si>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</si>
  <si>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</si>
  <si>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</si>
  <si>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</si>
  <si>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</si>
  <si>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</si>
  <si>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</si>
  <si>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</si>
  <si>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</si>
  <si>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</si>
  <si>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</si>
  <si>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</si>
  <si>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</si>
  <si>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</si>
  <si>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</si>
  <si>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</si>
  <si>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</si>
  <si>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</si>
  <si>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</si>
  <si>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</si>
  <si>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</si>
  <si>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</si>
  <si>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</si>
  <si>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</si>
  <si>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</si>
  <si>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</si>
  <si>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</si>
  <si>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</si>
  <si>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</si>
  <si>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</si>
  <si>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</si>
  <si>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</si>
  <si>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</si>
  <si>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</si>
  <si>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</si>
  <si>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</si>
  <si>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</si>
  <si>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</si>
  <si>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</si>
  <si>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</si>
  <si>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</si>
  <si>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</si>
  <si>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</si>
  <si>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</si>
  <si>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</si>
  <si>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</si>
  <si>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</si>
  <si>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</si>
  <si>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</si>
  <si>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</si>
  <si>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</si>
  <si>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</si>
  <si>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</si>
  <si>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</si>
  <si>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</si>
  <si>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</si>
  <si>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</si>
  <si>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</si>
  <si>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</si>
  <si>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</si>
  <si>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</si>
  <si>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</si>
  <si>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</si>
  <si>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</si>
  <si>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</si>
  <si>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</si>
  <si>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</si>
  <si>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</si>
  <si>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</si>
  <si>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</si>
  <si>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</si>
  <si>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</si>
  <si>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</si>
  <si>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</si>
  <si>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</si>
  <si>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</si>
  <si>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</si>
  <si>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</si>
  <si>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</si>
  <si>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</si>
  <si>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</si>
  <si>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</si>
  <si>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</si>
  <si>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</si>
  <si>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</si>
  <si>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</si>
  <si>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</si>
  <si>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</si>
  <si>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</si>
  <si>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</si>
  <si>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</si>
  <si>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</si>
  <si>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</si>
  <si>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</si>
  <si>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</si>
  <si>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</si>
  <si>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</si>
  <si>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</si>
  <si>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</si>
  <si>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</si>
  <si>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</si>
  <si>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</si>
  <si>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</si>
  <si>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</si>
  <si>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</si>
  <si>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</si>
  <si>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</si>
  <si>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</si>
  <si>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</si>
  <si>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</si>
  <si>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</si>
  <si>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</si>
  <si>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</si>
  <si>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</si>
  <si>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</si>
  <si>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</si>
  <si>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</si>
  <si>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</si>
  <si>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</si>
  <si>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</si>
  <si>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</si>
  <si>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</si>
  <si>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</si>
  <si>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</si>
  <si>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</si>
  <si>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</si>
  <si>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</si>
  <si>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</si>
  <si>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</si>
  <si>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</si>
  <si>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</si>
  <si>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</si>
  <si>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</si>
  <si>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</si>
  <si>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</si>
  <si>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</si>
  <si>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</si>
  <si>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</si>
  <si>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</si>
  <si>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</si>
  <si>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</si>
  <si>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</si>
  <si>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</si>
  <si>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</si>
  <si>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</si>
  <si>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</si>
  <si>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</si>
  <si>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</si>
  <si>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</si>
  <si>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</si>
  <si>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</si>
  <si>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</si>
  <si>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</si>
  <si>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</si>
  <si>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</si>
  <si>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</si>
  <si>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</si>
  <si>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</si>
  <si>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</si>
  <si>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</si>
  <si>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</si>
  <si>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</si>
  <si>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</si>
  <si>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</si>
  <si>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</si>
  <si>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</si>
  <si>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</si>
  <si>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</si>
  <si>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</si>
  <si>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</si>
  <si>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</si>
  <si>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</si>
  <si>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</si>
  <si>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</si>
  <si>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</si>
  <si>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</si>
  <si>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</si>
  <si>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</si>
  <si>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</si>
  <si>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</si>
  <si>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</si>
  <si>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</si>
  <si>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</si>
  <si>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</si>
  <si>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</si>
  <si>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</si>
  <si>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</si>
  <si>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</si>
  <si>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</si>
  <si>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</si>
  <si>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</si>
  <si>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</si>
  <si>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</si>
  <si>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</si>
  <si>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</si>
  <si>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</si>
  <si>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</si>
  <si>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</si>
  <si>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</si>
  <si>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</si>
  <si>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</si>
  <si>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</si>
  <si>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</si>
  <si>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</si>
  <si>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</si>
  <si>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</si>
  <si>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</si>
  <si>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</si>
  <si>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</si>
  <si>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</si>
  <si>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</si>
  <si>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</si>
  <si>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</si>
  <si>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</si>
  <si>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</si>
  <si>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</si>
  <si>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</si>
  <si>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</si>
  <si>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</si>
  <si>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</si>
  <si>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</si>
  <si>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</si>
  <si>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</si>
  <si>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</si>
  <si>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</si>
  <si>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</si>
  <si>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</si>
  <si>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</si>
  <si>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</si>
  <si>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</si>
  <si>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</si>
  <si>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</si>
  <si>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</si>
  <si>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</si>
  <si>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</si>
  <si>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</si>
  <si>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</si>
  <si>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</si>
  <si>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</si>
  <si>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</si>
  <si>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</si>
  <si>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</si>
  <si>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</si>
  <si>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</si>
  <si>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</si>
  <si>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</si>
  <si>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</si>
  <si>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</si>
  <si>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</si>
  <si>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</si>
  <si>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</si>
  <si>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</si>
  <si>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</si>
  <si>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</si>
  <si>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</si>
  <si>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</si>
  <si>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</si>
  <si>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</si>
  <si>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</si>
  <si>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</si>
  <si>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</si>
  <si>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</si>
  <si>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</si>
  <si>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</si>
  <si>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</si>
  <si>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</si>
  <si>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</si>
  <si>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</si>
  <si>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</si>
  <si>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</si>
  <si>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</si>
  <si>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</si>
  <si>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</si>
  <si>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</si>
  <si>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</si>
  <si>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</si>
  <si>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</si>
  <si>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</si>
  <si>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</si>
  <si>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</si>
  <si>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</si>
  <si>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</si>
  <si>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</si>
  <si>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</si>
  <si>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</si>
  <si>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</si>
  <si>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</si>
  <si>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</si>
  <si>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</si>
  <si>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</si>
  <si>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</si>
  <si>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</si>
  <si>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</si>
  <si>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</si>
  <si>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</si>
  <si>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</si>
  <si>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</si>
  <si>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</si>
  <si>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</si>
  <si>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</si>
  <si>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</si>
  <si>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</si>
  <si>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</si>
  <si>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</si>
  <si>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</si>
  <si>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</si>
  <si>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</si>
  <si>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</si>
  <si>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</si>
  <si>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</si>
  <si>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</si>
  <si>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</si>
  <si>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</si>
  <si>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</si>
  <si>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</si>
  <si>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</si>
  <si>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</si>
  <si>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</si>
  <si>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</si>
  <si>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</si>
  <si>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</si>
  <si>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</si>
  <si>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</si>
  <si>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</si>
  <si>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</si>
  <si>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</si>
  <si>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</si>
  <si>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</si>
  <si>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</si>
  <si>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</si>
  <si>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</si>
  <si>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</si>
  <si>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</si>
  <si>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</si>
  <si>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</si>
  <si>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</si>
  <si>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</si>
  <si>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</si>
  <si>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</si>
  <si>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</si>
  <si>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</si>
  <si>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</si>
  <si>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</si>
  <si>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</si>
  <si>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</si>
  <si>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</si>
  <si>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</si>
  <si>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</si>
  <si>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</si>
  <si>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</si>
  <si>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</si>
  <si>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</si>
  <si>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</si>
  <si>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</si>
  <si>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</si>
  <si>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</si>
  <si>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</si>
  <si>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</si>
  <si>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</si>
  <si>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</si>
  <si>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</si>
  <si>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</si>
  <si>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</si>
  <si>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</si>
  <si>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</si>
  <si>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</si>
  <si>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</si>
  <si>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</si>
  <si>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</si>
  <si>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</si>
  <si>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</si>
  <si>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</si>
  <si>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</si>
  <si>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</si>
  <si>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</si>
  <si>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</si>
  <si>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</si>
  <si>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</si>
  <si>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</si>
  <si>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</si>
  <si>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</si>
  <si>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</si>
  <si>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</si>
  <si>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</si>
  <si>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</si>
  <si>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</si>
  <si>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</si>
  <si>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</si>
  <si>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</si>
  <si>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</si>
  <si>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</si>
  <si>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</si>
  <si>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</si>
  <si>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</si>
  <si>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</si>
  <si>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</si>
  <si>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</si>
  <si>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</si>
  <si>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</si>
  <si>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</si>
  <si>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</si>
  <si>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</si>
  <si>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</si>
  <si>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</si>
  <si>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</si>
  <si>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</si>
  <si>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</si>
  <si>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</si>
  <si>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</si>
  <si>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</si>
  <si>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</si>
  <si>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</si>
  <si>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</si>
  <si>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</si>
  <si>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</si>
  <si>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</si>
  <si>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</si>
  <si>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</si>
  <si>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</si>
  <si>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</si>
  <si>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</si>
  <si>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</si>
  <si>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</si>
  <si>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</si>
  <si>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</si>
  <si>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</si>
  <si>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</si>
  <si>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</si>
  <si>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</si>
  <si>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</si>
  <si>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</si>
  <si>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</si>
  <si>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</si>
  <si>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</si>
  <si>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</si>
  <si>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</si>
  <si>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</si>
  <si>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</si>
  <si>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</si>
  <si>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</si>
  <si>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</si>
  <si>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</si>
  <si>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</si>
  <si>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</si>
  <si>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</si>
  <si>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</si>
  <si>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</si>
  <si>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</si>
  <si>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</si>
  <si>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</si>
  <si>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</si>
  <si>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</si>
  <si>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</si>
  <si>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</si>
  <si>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</si>
  <si>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</si>
  <si>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</si>
  <si>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</si>
  <si>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</si>
  <si>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</si>
  <si>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</si>
  <si>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</si>
  <si>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</si>
  <si>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</si>
  <si>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</si>
  <si>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</si>
  <si>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</si>
  <si>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</si>
  <si>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</si>
  <si>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</si>
  <si>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</si>
  <si>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</si>
  <si>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</si>
  <si>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</si>
  <si>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</si>
  <si>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</si>
  <si>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</si>
  <si>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</si>
  <si>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</si>
  <si>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</si>
  <si>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</si>
  <si>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</si>
  <si>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</si>
  <si>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</si>
  <si>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</si>
  <si>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</si>
  <si>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</si>
  <si>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</si>
  <si>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</si>
  <si>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</si>
  <si>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</si>
  <si>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</si>
  <si>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</si>
  <si>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</si>
  <si>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</si>
  <si>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</si>
  <si>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</si>
  <si>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</si>
  <si>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</si>
  <si>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</si>
  <si>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</si>
  <si>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</si>
  <si>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</si>
  <si>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</si>
  <si>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</si>
  <si>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</si>
  <si>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</si>
  <si>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</si>
  <si>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</si>
  <si>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</si>
  <si>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</si>
  <si>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</si>
  <si>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</si>
  <si>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</si>
  <si>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</si>
  <si>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</si>
  <si>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</si>
  <si>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</si>
  <si>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</si>
  <si>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</si>
  <si>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</si>
  <si>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</si>
  <si>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</si>
  <si>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</si>
  <si>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</si>
  <si>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</si>
  <si>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</si>
  <si>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</si>
  <si>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</si>
  <si>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</si>
  <si>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</si>
  <si>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</si>
  <si>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</si>
  <si>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</si>
  <si>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</si>
  <si>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</si>
  <si>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</si>
  <si>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</si>
  <si>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</si>
  <si>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</si>
  <si>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</si>
  <si>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</si>
  <si>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</si>
  <si>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</si>
  <si>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</si>
  <si>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</si>
  <si>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</si>
  <si>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</si>
  <si>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</si>
  <si>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</si>
  <si>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</si>
  <si>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</si>
  <si>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</si>
  <si>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</si>
  <si>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</si>
  <si>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</si>
  <si>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</si>
  <si>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</si>
  <si>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</si>
  <si>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</si>
  <si>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</si>
  <si>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</si>
  <si>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</si>
  <si>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</si>
  <si>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</si>
  <si>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</si>
  <si>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</si>
  <si>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</si>
  <si>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</si>
  <si>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</si>
  <si>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</si>
  <si>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</si>
  <si>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</si>
  <si>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</si>
  <si>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</si>
  <si>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</si>
  <si>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</si>
  <si>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</si>
  <si>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</si>
  <si>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</si>
  <si>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</si>
  <si>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</si>
  <si>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</si>
  <si>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</si>
  <si>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</si>
  <si>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</si>
  <si>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</si>
  <si>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</si>
  <si>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</si>
  <si>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</si>
  <si>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</si>
  <si>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</si>
  <si>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</si>
  <si>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</si>
  <si>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</si>
  <si>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</si>
  <si>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</si>
  <si>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</si>
  <si>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</si>
  <si>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</si>
  <si>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</si>
  <si>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</si>
  <si>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</si>
  <si>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</si>
  <si>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</si>
  <si>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</si>
  <si>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</si>
  <si>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</si>
  <si>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</si>
  <si>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</si>
  <si>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</si>
  <si>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</si>
  <si>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</si>
  <si>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</si>
  <si>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</si>
  <si>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</si>
  <si>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</si>
  <si>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</si>
  <si>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</si>
  <si>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</si>
  <si>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</si>
  <si>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</si>
  <si>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</si>
  <si>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</si>
  <si>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</si>
  <si>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</si>
  <si>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</si>
  <si>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</si>
  <si>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</si>
  <si>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</si>
  <si>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</si>
  <si>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</si>
  <si>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</si>
  <si>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</si>
  <si>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</si>
  <si>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</si>
  <si>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</si>
  <si>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</si>
  <si>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</si>
  <si>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</si>
  <si>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</si>
  <si>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</si>
  <si>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</si>
  <si>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</si>
  <si>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</si>
  <si>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</si>
  <si>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</si>
  <si>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</si>
  <si>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</si>
  <si>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</si>
  <si>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</si>
  <si>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</si>
  <si>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</si>
  <si>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</si>
  <si>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</si>
  <si>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</si>
  <si>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</si>
  <si>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</si>
  <si>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</si>
  <si>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</si>
  <si>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</si>
  <si>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</si>
  <si>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</si>
  <si>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</si>
  <si>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</si>
  <si>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</si>
  <si>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</si>
  <si>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</si>
  <si>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</si>
  <si>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</si>
  <si>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</si>
  <si>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</si>
  <si>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</si>
  <si>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</si>
  <si>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</si>
  <si>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</si>
  <si>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</si>
  <si>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</si>
  <si>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</si>
  <si>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</si>
  <si>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</si>
  <si>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</si>
  <si>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</si>
  <si>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</si>
  <si>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</si>
  <si>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</si>
  <si>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</si>
  <si>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</si>
  <si>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</si>
  <si>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</si>
  <si>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</si>
  <si>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</si>
  <si>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</si>
  <si>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</si>
  <si>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</si>
  <si>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</si>
  <si>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</si>
  <si>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</si>
  <si>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</si>
  <si>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</si>
  <si>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</si>
  <si>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</si>
  <si>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</si>
  <si>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</si>
  <si>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</si>
  <si>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</si>
  <si>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</si>
  <si>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</si>
  <si>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</si>
  <si>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</si>
  <si>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</si>
  <si>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</si>
  <si>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</si>
  <si>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</si>
  <si>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</si>
  <si>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</si>
  <si>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</si>
  <si>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</si>
  <si>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</si>
  <si>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</si>
  <si>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</si>
  <si>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</si>
  <si>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</si>
  <si>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</si>
  <si>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</si>
  <si>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</si>
  <si>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</si>
  <si>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</si>
  <si>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</si>
  <si>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</si>
  <si>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</si>
  <si>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</si>
  <si>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</si>
  <si>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</si>
  <si>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</si>
  <si>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</si>
  <si>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</si>
  <si>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</si>
  <si>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</si>
  <si>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</si>
  <si>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</si>
  <si>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</si>
  <si>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</si>
  <si>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</si>
  <si>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</si>
  <si>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</si>
  <si>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</si>
  <si>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</si>
  <si>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</si>
  <si>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</si>
  <si>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</si>
  <si>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</si>
  <si>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</si>
  <si>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</si>
  <si>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</si>
  <si>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</si>
  <si>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</si>
  <si>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</si>
  <si>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</si>
  <si>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</si>
  <si>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</si>
  <si>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</si>
  <si>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</si>
  <si>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</si>
  <si>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</si>
  <si>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</si>
  <si>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</si>
  <si>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</si>
  <si>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</si>
  <si>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</si>
  <si>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</si>
  <si>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</si>
  <si>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</si>
  <si>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</si>
  <si>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</si>
  <si>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</si>
  <si>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</si>
  <si>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</si>
  <si>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</si>
  <si>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</si>
  <si>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</si>
  <si>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</si>
  <si>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</si>
  <si>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</si>
  <si>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</si>
  <si>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</si>
  <si>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</si>
  <si>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</si>
  <si>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</si>
  <si>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</si>
  <si>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</si>
  <si>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</si>
  <si>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</si>
  <si>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</si>
  <si>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</si>
  <si>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</si>
  <si>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</si>
  <si>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</si>
  <si>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</si>
  <si>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</si>
  <si>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</si>
  <si>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</si>
  <si>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</si>
  <si>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</si>
  <si>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</si>
  <si>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</si>
  <si>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</si>
  <si>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</si>
  <si>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</si>
  <si>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</si>
  <si>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</si>
  <si>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</si>
  <si>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</si>
  <si>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</si>
  <si>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</si>
  <si>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</si>
  <si>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</si>
  <si>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</si>
  <si>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</si>
  <si>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</si>
  <si>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</si>
  <si>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</si>
  <si>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</si>
  <si>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</si>
  <si>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</si>
  <si>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</si>
  <si>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</si>
  <si>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</si>
  <si>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</si>
  <si>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</si>
  <si>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</si>
  <si>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</si>
  <si>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</si>
  <si>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</si>
  <si>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</si>
  <si>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</si>
  <si>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</si>
  <si>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</si>
  <si>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</si>
  <si>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</si>
  <si>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</si>
  <si>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</si>
  <si>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</si>
  <si>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</si>
  <si>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</si>
  <si>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</si>
  <si>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</si>
  <si>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</si>
  <si>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</si>
  <si>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</si>
  <si>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</si>
  <si>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</si>
  <si>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</si>
  <si>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</si>
  <si>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</si>
  <si>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</si>
  <si>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</si>
  <si>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</si>
  <si>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</si>
  <si>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</si>
  <si>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</si>
  <si>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</si>
  <si>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</si>
  <si>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</si>
  <si>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</si>
  <si>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</si>
  <si>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</si>
  <si>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</si>
  <si>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</si>
  <si>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</si>
  <si>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</si>
  <si>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</si>
  <si>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</si>
  <si>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</si>
  <si>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</si>
  <si>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</si>
  <si>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</si>
  <si>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</si>
  <si>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</si>
  <si>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</si>
  <si>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</si>
  <si>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</si>
  <si>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</si>
  <si>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</si>
  <si>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</si>
  <si>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</si>
  <si>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</si>
  <si>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</si>
  <si>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</si>
  <si>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</si>
  <si>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</si>
  <si>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</si>
  <si>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</si>
  <si>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</si>
  <si>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</si>
  <si>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</si>
  <si>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</si>
  <si>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</si>
  <si>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</si>
  <si>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</si>
  <si>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</si>
  <si>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</si>
  <si>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</si>
  <si>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</si>
  <si>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</si>
  <si>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</si>
  <si>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</si>
  <si>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</si>
  <si>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</si>
  <si>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</si>
  <si>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</si>
  <si>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</si>
  <si>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</si>
  <si>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</si>
  <si>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</si>
  <si>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</si>
  <si>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</si>
  <si>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</si>
  <si>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</si>
  <si>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</si>
  <si>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</si>
  <si>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</si>
  <si>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</si>
  <si>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</si>
  <si>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</si>
  <si>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</si>
  <si>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</si>
  <si>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</si>
  <si>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</si>
  <si>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</si>
  <si>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</si>
  <si>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</si>
  <si>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</si>
  <si>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</si>
  <si>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</si>
  <si>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</si>
  <si>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</si>
  <si>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</si>
  <si>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</si>
  <si>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</si>
  <si>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</si>
  <si>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</si>
  <si>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</si>
  <si>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</si>
  <si>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</si>
  <si>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</si>
  <si>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</si>
  <si>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</si>
  <si>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</si>
  <si>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</si>
  <si>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</si>
  <si>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</si>
  <si>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</si>
  <si>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</si>
  <si>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</si>
  <si>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</si>
  <si>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</si>
  <si>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</si>
  <si>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</si>
  <si>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</si>
  <si>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</si>
  <si>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</si>
  <si>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</si>
  <si>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</si>
  <si>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</si>
  <si>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</si>
  <si>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</si>
  <si>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</si>
  <si>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</si>
  <si>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</si>
  <si>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</si>
  <si>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</si>
  <si>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</si>
  <si>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</si>
  <si>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</si>
  <si>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</si>
  <si>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</si>
  <si>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</si>
  <si>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</si>
  <si>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</si>
  <si>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</si>
  <si>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</si>
  <si>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</si>
  <si>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</si>
  <si>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</si>
  <si>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</si>
  <si>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</si>
  <si>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</si>
  <si>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</si>
  <si>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</si>
  <si>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</si>
  <si>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</si>
  <si>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</si>
  <si>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</si>
  <si>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</si>
  <si>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</si>
  <si>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</si>
  <si>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</si>
  <si>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</si>
  <si>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</si>
  <si>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</si>
  <si>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</si>
  <si>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</si>
  <si>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</si>
  <si>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</si>
  <si>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</si>
  <si>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</si>
  <si>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</si>
  <si>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</si>
  <si>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</si>
  <si>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</si>
  <si>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</si>
  <si>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</si>
  <si>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</si>
  <si>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</si>
  <si>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</si>
  <si>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</si>
  <si>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</si>
  <si>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</si>
  <si>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</si>
  <si>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</si>
  <si>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</si>
  <si>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</si>
  <si>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</si>
  <si>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</si>
  <si>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</si>
  <si>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</si>
  <si>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</si>
  <si>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</si>
  <si>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</si>
  <si>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</si>
  <si>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</si>
  <si>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</si>
  <si>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</si>
  <si>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</si>
  <si>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</si>
  <si>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</si>
  <si>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</si>
  <si>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</si>
  <si>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</si>
  <si>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</si>
  <si>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</si>
  <si>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</si>
  <si>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</si>
  <si>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</si>
  <si>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</si>
  <si>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</si>
  <si>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</si>
  <si>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</si>
  <si>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</si>
  <si>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</si>
  <si>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</si>
  <si>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</si>
  <si>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</si>
  <si>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</si>
  <si>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</si>
  <si>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</si>
  <si>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</si>
  <si>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</si>
  <si>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</si>
  <si>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</si>
  <si>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</si>
  <si>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</si>
  <si>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</si>
  <si>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</si>
  <si>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</si>
  <si>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</si>
  <si>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</si>
  <si>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</si>
  <si>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</si>
  <si>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</si>
  <si>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</si>
  <si>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</si>
  <si>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</si>
  <si>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</si>
  <si>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</si>
  <si>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</si>
  <si>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</si>
  <si>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</si>
  <si>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</si>
  <si>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</si>
  <si>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</si>
  <si>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</si>
  <si>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</si>
  <si>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</si>
  <si>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</si>
  <si>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</si>
  <si>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</si>
  <si>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</si>
  <si>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</si>
  <si>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</si>
  <si>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</si>
  <si>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</si>
  <si>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</si>
  <si>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</si>
  <si>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</si>
  <si>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</si>
  <si>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</si>
  <si>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</si>
  <si>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</si>
  <si>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</si>
  <si>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</si>
  <si>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</si>
  <si>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</si>
  <si>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</si>
  <si>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</si>
  <si>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</si>
  <si>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</si>
  <si>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</si>
  <si>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</si>
  <si>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</si>
  <si>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</si>
  <si>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</si>
  <si>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</si>
  <si>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</si>
  <si>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</si>
  <si>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</si>
  <si>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</si>
  <si>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</si>
  <si>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</si>
  <si>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</si>
  <si>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</si>
  <si>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</si>
  <si>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</si>
  <si>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</si>
  <si>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</si>
  <si>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</si>
  <si>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</si>
  <si>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</si>
  <si>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</si>
  <si>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</si>
  <si>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</si>
  <si>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</si>
  <si>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</si>
  <si>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</si>
  <si>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</si>
  <si>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</si>
  <si>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</si>
  <si>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</si>
  <si>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</si>
  <si>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</si>
  <si>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</si>
  <si>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</si>
  <si>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</si>
  <si>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</si>
  <si>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</si>
  <si>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</si>
  <si>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</si>
  <si>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</si>
  <si>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</si>
  <si>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</si>
  <si>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</si>
  <si>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</si>
  <si>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</si>
  <si>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</si>
  <si>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</si>
  <si>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</si>
  <si>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</si>
  <si>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</si>
  <si>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</si>
  <si>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</si>
  <si>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</si>
  <si>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</si>
  <si>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</si>
  <si>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</si>
  <si>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</si>
  <si>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</si>
  <si>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</si>
  <si>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</si>
  <si>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</si>
  <si>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</si>
  <si>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</si>
  <si>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</si>
  <si>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</si>
  <si>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</si>
  <si>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</si>
  <si>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</si>
  <si>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</si>
  <si>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</si>
  <si>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</si>
  <si>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</si>
  <si>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</si>
  <si>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</si>
  <si>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</si>
  <si>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</si>
  <si>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</si>
  <si>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</si>
  <si>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</si>
  <si>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</si>
  <si>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</si>
  <si>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</si>
  <si>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</si>
  <si>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</si>
  <si>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</si>
  <si>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</si>
  <si>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</si>
  <si>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</si>
  <si>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</si>
  <si>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</si>
  <si>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</si>
  <si>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</si>
  <si>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</si>
  <si>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</si>
  <si>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</si>
  <si>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</si>
  <si>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</si>
  <si>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</si>
  <si>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</si>
  <si>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</si>
  <si>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</si>
  <si>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</si>
  <si>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</si>
  <si>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</si>
  <si>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</si>
  <si>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</si>
  <si>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</si>
  <si>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</si>
  <si>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</si>
  <si>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</si>
  <si>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</si>
  <si>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</si>
  <si>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</si>
  <si>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</si>
  <si>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</si>
  <si>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</si>
  <si>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</si>
  <si>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</si>
  <si>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</si>
  <si>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</si>
  <si>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</si>
  <si>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</si>
  <si>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</si>
  <si>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</si>
  <si>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</si>
  <si>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</si>
  <si>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</si>
  <si>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</si>
  <si>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</si>
  <si>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</si>
  <si>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</si>
  <si>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</si>
  <si>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</si>
  <si>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</si>
  <si>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</si>
  <si>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</si>
  <si>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</si>
  <si>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</si>
  <si>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</si>
  <si>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</si>
  <si>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</si>
  <si>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</si>
  <si>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</si>
  <si>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</si>
  <si>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</si>
  <si>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</si>
  <si>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</si>
  <si>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</si>
  <si>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</si>
  <si>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</si>
  <si>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</si>
  <si>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</si>
  <si>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</si>
  <si>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</si>
  <si>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</si>
  <si>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</si>
  <si>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</si>
  <si>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</si>
  <si>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</si>
  <si>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</si>
  <si>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</si>
  <si>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</si>
  <si>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</si>
  <si>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</si>
  <si>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</si>
  <si>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</si>
  <si>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</si>
  <si>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</si>
  <si>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</si>
  <si>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</si>
  <si>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</si>
  <si>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</si>
  <si>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</si>
  <si>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</si>
  <si>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</si>
  <si>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</si>
  <si>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</si>
  <si>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</si>
  <si>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</si>
  <si>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</si>
  <si>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</si>
  <si>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</si>
  <si>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</si>
  <si>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</si>
  <si>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</si>
  <si>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</si>
  <si>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</si>
  <si>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</si>
  <si>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</si>
  <si>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</si>
  <si>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</si>
  <si>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</si>
  <si>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</si>
  <si>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</si>
  <si>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</si>
  <si>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</si>
  <si>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</si>
  <si>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</si>
  <si>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</si>
  <si>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</si>
  <si>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</si>
  <si>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</si>
  <si>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</si>
  <si>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</si>
  <si>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</si>
  <si>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</si>
  <si>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</si>
  <si>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</si>
  <si>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</si>
  <si>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</si>
  <si>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</si>
  <si>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</si>
  <si>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</si>
  <si>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</si>
  <si>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</si>
  <si>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</si>
  <si>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</si>
  <si>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</si>
  <si>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</si>
  <si>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</si>
  <si>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</si>
  <si>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</si>
  <si>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</si>
  <si>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</si>
  <si>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</si>
  <si>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</si>
  <si>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</si>
  <si>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</si>
  <si>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</si>
  <si>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</si>
  <si>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</si>
  <si>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</si>
  <si>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</si>
  <si>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</si>
  <si>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</si>
  <si>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</si>
  <si>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</si>
  <si>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</si>
  <si>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</si>
  <si>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</si>
  <si>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</si>
  <si>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</si>
  <si>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</si>
  <si>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</si>
  <si>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</si>
  <si>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</si>
  <si>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</si>
  <si>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</si>
  <si>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</si>
  <si>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</si>
  <si>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</si>
  <si>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</si>
  <si>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</si>
  <si>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</si>
  <si>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</si>
  <si>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</si>
  <si>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</si>
  <si>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</si>
  <si>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</si>
  <si>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</si>
  <si>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</si>
  <si>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</si>
  <si>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</si>
  <si>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</si>
  <si>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</si>
  <si>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</si>
  <si>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</si>
  <si>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</si>
  <si>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</si>
  <si>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</si>
  <si>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</si>
  <si>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</si>
  <si>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</si>
  <si>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</si>
  <si>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</si>
  <si>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</si>
  <si>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</si>
  <si>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</si>
  <si>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</si>
  <si>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</si>
  <si>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</si>
  <si>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</si>
  <si>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</si>
  <si>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</si>
  <si>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</si>
  <si>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</si>
  <si>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</si>
  <si>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</si>
  <si>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</si>
  <si>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</si>
  <si>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</si>
  <si>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</si>
  <si>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</si>
  <si>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</si>
  <si>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</si>
  <si>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</si>
  <si>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</si>
  <si>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</si>
  <si>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</si>
  <si>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</si>
  <si>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</si>
  <si>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</si>
  <si>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</si>
  <si>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</si>
  <si>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</si>
  <si>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</si>
  <si>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</si>
  <si>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</si>
  <si>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</si>
  <si>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</si>
  <si>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</si>
  <si>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</si>
  <si>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</si>
  <si>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</si>
  <si>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</si>
  <si>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</si>
  <si>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</si>
  <si>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</si>
  <si>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</si>
  <si>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</si>
  <si>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</si>
  <si>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</si>
  <si>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</si>
  <si>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</si>
  <si>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</si>
  <si>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</si>
  <si>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</si>
  <si>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</si>
  <si>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</si>
  <si>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</si>
  <si>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</si>
  <si>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</si>
  <si>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</si>
  <si>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</si>
  <si>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</si>
  <si>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</si>
  <si>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</si>
  <si>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</si>
  <si>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</si>
  <si>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</si>
  <si>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</si>
  <si>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</si>
  <si>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</si>
  <si>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</si>
  <si>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</si>
  <si>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</si>
  <si>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</si>
  <si>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</si>
  <si>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</si>
  <si>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</si>
  <si>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</si>
  <si>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</si>
  <si>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</si>
  <si>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</si>
  <si>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</si>
  <si>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</si>
  <si>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</si>
  <si>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</si>
  <si>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</si>
  <si>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</si>
  <si>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</si>
  <si>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</si>
  <si>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</si>
  <si>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</si>
  <si>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</si>
  <si>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</si>
  <si>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</si>
  <si>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</si>
  <si>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</si>
  <si>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</si>
  <si>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</si>
  <si>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</si>
  <si>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</si>
  <si>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</si>
  <si>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</si>
  <si>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</si>
  <si>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</si>
  <si>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</si>
  <si>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</si>
  <si>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</si>
  <si>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</si>
  <si>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</si>
  <si>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</si>
  <si>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</si>
  <si>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</si>
  <si>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</si>
  <si>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</si>
  <si>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</si>
  <si>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</si>
  <si>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</si>
  <si>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</si>
  <si>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</si>
  <si>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</si>
  <si>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</si>
  <si>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</si>
  <si>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</si>
  <si>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</si>
  <si>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</si>
  <si>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</si>
  <si>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</si>
  <si>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</si>
  <si>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</si>
  <si>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</si>
  <si>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</si>
  <si>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</si>
  <si>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</si>
  <si>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</si>
  <si>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</si>
  <si>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</si>
  <si>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</si>
  <si>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</si>
  <si>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</si>
  <si>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</si>
  <si>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</si>
  <si>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</si>
  <si>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</si>
  <si>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</si>
  <si>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</si>
  <si>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</si>
  <si>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</si>
  <si>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</si>
  <si>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</si>
  <si>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</si>
  <si>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</si>
  <si>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</si>
  <si>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</si>
  <si>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</si>
  <si>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</si>
  <si>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</si>
  <si>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</si>
  <si>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</si>
  <si>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</si>
  <si>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</si>
  <si>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</si>
  <si>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</si>
  <si>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</si>
  <si>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</si>
  <si>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</si>
  <si>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</si>
  <si>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</si>
  <si>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</si>
  <si>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</si>
  <si>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</si>
  <si>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</si>
  <si>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</si>
  <si>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</si>
  <si>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</si>
  <si>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</si>
  <si>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</si>
  <si>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</si>
  <si>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</si>
  <si>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</si>
  <si>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</si>
  <si>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</si>
  <si>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</si>
  <si>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</si>
  <si>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</si>
  <si>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</si>
  <si>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</si>
  <si>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</si>
  <si>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</si>
  <si>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</si>
  <si>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</si>
  <si>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</si>
  <si>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</si>
  <si>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</si>
  <si>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</si>
  <si>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</si>
  <si>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</si>
  <si>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</si>
  <si>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</si>
  <si>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</si>
  <si>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</si>
  <si>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</si>
  <si>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</si>
  <si>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</si>
  <si>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</si>
  <si>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</si>
  <si>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</si>
  <si>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</si>
  <si>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</si>
  <si>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</si>
  <si>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</si>
  <si>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</si>
  <si>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</si>
  <si>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</si>
  <si>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</si>
  <si>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</si>
  <si>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</si>
  <si>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</si>
  <si>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</si>
  <si>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</si>
  <si>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</si>
  <si>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</si>
  <si>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</si>
  <si>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</si>
  <si>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</si>
  <si>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</si>
  <si>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</si>
  <si>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</si>
  <si>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</si>
  <si>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</si>
  <si>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</si>
  <si>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</si>
  <si>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</si>
  <si>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</si>
  <si>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</si>
  <si>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</si>
  <si>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</si>
  <si>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</si>
  <si>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</si>
  <si>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</si>
  <si>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</si>
  <si>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</si>
  <si>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</si>
  <si>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</si>
  <si>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</si>
  <si>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</si>
  <si>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</si>
  <si>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</si>
  <si>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</si>
  <si>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</si>
  <si>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</si>
  <si>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</si>
  <si>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</si>
  <si>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</si>
  <si>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</si>
  <si>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</si>
  <si>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</si>
  <si>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</si>
  <si>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</si>
  <si>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</si>
  <si>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</si>
  <si>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</si>
  <si>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</si>
  <si>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</si>
  <si>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</si>
  <si>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</si>
  <si>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</si>
  <si>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</si>
  <si>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</si>
  <si>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</si>
  <si>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</si>
  <si>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</si>
  <si>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</si>
  <si>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</si>
  <si>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</si>
  <si>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</si>
  <si>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</si>
  <si>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</si>
  <si>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</si>
  <si>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</si>
  <si>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</si>
  <si>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</si>
  <si>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</si>
  <si>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</si>
  <si>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</si>
  <si>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</si>
  <si>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</si>
  <si>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</si>
  <si>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</si>
  <si>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</si>
  <si>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</si>
  <si>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</si>
  <si>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</si>
  <si>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</si>
  <si>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</si>
  <si>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</si>
  <si>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</si>
  <si>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</si>
  <si>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</si>
  <si>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</si>
  <si>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</si>
  <si>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</si>
  <si>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</si>
  <si>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</si>
  <si>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</si>
  <si>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</si>
  <si>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</si>
  <si>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</si>
  <si>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</si>
  <si>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</si>
  <si>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</si>
  <si>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</si>
  <si>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</si>
  <si>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</si>
  <si>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</si>
  <si>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</si>
  <si>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</si>
  <si>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</si>
  <si>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</si>
  <si>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</si>
  <si>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</si>
  <si>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</si>
  <si>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</si>
  <si>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</si>
  <si>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</si>
  <si>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</si>
  <si>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</si>
  <si>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</si>
  <si>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</si>
  <si>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</si>
  <si>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</si>
  <si>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</si>
  <si>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</si>
  <si>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</si>
  <si>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</si>
  <si>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</si>
  <si>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</si>
  <si>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</si>
  <si>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</si>
  <si>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</si>
  <si>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</si>
  <si>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</si>
  <si>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</si>
  <si>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</si>
  <si>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</si>
  <si>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</si>
  <si>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</si>
  <si>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</si>
  <si>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</si>
  <si>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</si>
  <si>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</si>
  <si>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</si>
  <si>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</si>
  <si>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</si>
  <si>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</si>
  <si>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</si>
  <si>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</si>
  <si>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</si>
  <si>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</si>
  <si>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</si>
  <si>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</si>
  <si>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</si>
  <si>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</si>
  <si>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</si>
  <si>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</si>
  <si>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</si>
  <si>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</si>
  <si>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</si>
  <si>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</si>
  <si>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</si>
  <si>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</si>
  <si>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</si>
  <si>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</si>
  <si>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</si>
  <si>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</si>
  <si>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</si>
  <si>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</si>
  <si>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</si>
  <si>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</si>
  <si>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</si>
  <si>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</si>
  <si>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</si>
  <si>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</si>
  <si>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</si>
  <si>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</si>
  <si>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</si>
  <si>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</si>
  <si>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</si>
  <si>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</si>
  <si>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</si>
  <si>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</si>
  <si>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</si>
  <si>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</si>
  <si>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</si>
  <si>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</si>
  <si>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</si>
  <si>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</si>
  <si>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</si>
  <si>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</si>
  <si>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</si>
  <si>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</si>
  <si>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</si>
  <si>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</si>
  <si>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</si>
  <si>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</si>
  <si>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</si>
  <si>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</si>
  <si>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</si>
  <si>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</si>
  <si>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</si>
  <si>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</si>
  <si>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</si>
  <si>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</si>
  <si>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</si>
  <si>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</si>
  <si>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</si>
  <si>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</si>
  <si>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</si>
  <si>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</si>
  <si>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</si>
  <si>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</si>
  <si>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</si>
  <si>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</si>
  <si>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</si>
  <si>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</si>
  <si>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</si>
  <si>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</si>
  <si>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</si>
  <si>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</si>
  <si>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</si>
  <si>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</si>
  <si>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</si>
  <si>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</si>
  <si>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</si>
  <si>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</si>
  <si>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</si>
  <si>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</si>
  <si>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</si>
  <si>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</si>
  <si>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</si>
  <si>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</si>
  <si>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</si>
  <si>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</si>
  <si>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</si>
  <si>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</si>
  <si>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</si>
  <si>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</si>
  <si>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</si>
  <si>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</si>
  <si>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</si>
  <si>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</si>
  <si>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</si>
  <si>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</si>
  <si>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</si>
  <si>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</si>
  <si>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</si>
  <si>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</si>
  <si>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</si>
  <si>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</si>
  <si>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</si>
  <si>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</si>
  <si>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</si>
  <si>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</si>
  <si>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</si>
  <si>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</si>
  <si>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</si>
  <si>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</si>
  <si>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</si>
  <si>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</si>
  <si>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</si>
  <si>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</si>
  <si>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</si>
  <si>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</si>
  <si>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</si>
  <si>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</si>
  <si>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</si>
  <si>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</si>
  <si>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</si>
  <si>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</si>
  <si>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</si>
  <si>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</si>
  <si>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</si>
  <si>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</si>
  <si>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</si>
  <si>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</si>
  <si>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</si>
  <si>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</si>
  <si>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</si>
  <si>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</si>
  <si>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</si>
  <si>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</si>
  <si>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</si>
  <si>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</si>
  <si>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</si>
  <si>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</si>
  <si>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</si>
  <si>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</si>
  <si>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</si>
  <si>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</si>
  <si>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</si>
  <si>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</si>
  <si>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</si>
  <si>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</si>
  <si>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</si>
  <si>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</si>
  <si>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</si>
  <si>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</si>
  <si>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</si>
  <si>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</si>
  <si>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</si>
  <si>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</si>
  <si>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</si>
  <si>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</si>
  <si>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</si>
  <si>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</si>
  <si>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</si>
  <si>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</si>
  <si>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</si>
  <si>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</si>
  <si>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</si>
  <si>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</si>
  <si>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</si>
  <si>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</si>
  <si>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</si>
  <si>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</si>
  <si>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</si>
  <si>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</si>
  <si>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</si>
  <si>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</si>
  <si>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</si>
  <si>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</si>
  <si>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</si>
  <si>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</si>
  <si>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</si>
  <si>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</si>
  <si>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</si>
  <si>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</si>
  <si>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</si>
  <si>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</si>
  <si>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</si>
  <si>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</si>
  <si>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</si>
  <si>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</si>
  <si>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</si>
  <si>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</si>
  <si>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</si>
  <si>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</si>
  <si>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</si>
  <si>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</si>
  <si>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</si>
  <si>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</si>
  <si>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</si>
  <si>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</si>
  <si>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</si>
  <si>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</si>
  <si>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</si>
  <si>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</si>
  <si>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</si>
  <si>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</si>
  <si>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</si>
  <si>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</si>
  <si>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</si>
  <si>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</si>
  <si>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</si>
  <si>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</si>
  <si>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</si>
  <si>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</si>
  <si>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</si>
  <si>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</si>
  <si>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</si>
  <si>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</si>
  <si>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</si>
  <si>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</si>
  <si>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</si>
  <si>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</si>
  <si>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</si>
  <si>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</si>
  <si>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</si>
  <si>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</si>
  <si>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</si>
  <si>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</si>
  <si>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</si>
  <si>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</si>
  <si>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</si>
  <si>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</si>
  <si>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</si>
  <si>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</si>
  <si>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</si>
  <si>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</si>
  <si>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</si>
  <si>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</si>
  <si>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</si>
  <si>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</si>
  <si>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</si>
  <si>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</si>
  <si>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</si>
  <si>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</si>
  <si>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</si>
  <si>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</si>
  <si>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</si>
  <si>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</si>
  <si>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</si>
  <si>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</si>
  <si>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</si>
  <si>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</si>
  <si>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</si>
  <si>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</si>
  <si>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</si>
  <si>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</si>
  <si>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</si>
  <si>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</si>
  <si>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</si>
  <si>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</si>
  <si>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</si>
  <si>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</si>
  <si>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</si>
  <si>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</si>
  <si>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</si>
  <si>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</si>
  <si>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</si>
  <si>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</si>
  <si>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</si>
  <si>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</si>
  <si>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</si>
  <si>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</si>
  <si>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</si>
  <si>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</si>
  <si>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</si>
  <si>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</si>
  <si>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</si>
  <si>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</si>
  <si>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</si>
  <si>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</si>
  <si>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</si>
  <si>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</si>
  <si>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</si>
  <si>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</si>
  <si>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</si>
  <si>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</si>
  <si>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</si>
  <si>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</si>
  <si>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</si>
  <si>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</si>
  <si>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</si>
  <si>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</si>
  <si>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</si>
  <si>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</si>
  <si>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</si>
  <si>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</si>
  <si>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</si>
  <si>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</si>
  <si>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</si>
  <si>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</si>
  <si>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</si>
  <si>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</si>
  <si>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</si>
  <si>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</si>
  <si>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</si>
  <si>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</si>
  <si>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</si>
  <si>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</si>
  <si>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</si>
  <si>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</si>
  <si>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</si>
  <si>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</si>
  <si>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</si>
  <si>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</si>
  <si>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</si>
  <si>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</si>
  <si>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</si>
  <si>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</si>
  <si>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</si>
  <si>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</si>
  <si>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</si>
  <si>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</si>
  <si>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</si>
  <si>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</si>
  <si>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</si>
  <si>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</si>
  <si>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</si>
  <si>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</si>
  <si>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</si>
  <si>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</si>
  <si>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</si>
  <si>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</si>
  <si>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</si>
  <si>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</si>
  <si>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</si>
  <si>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</si>
  <si>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</si>
  <si>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</si>
  <si>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</si>
  <si>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</si>
  <si>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</si>
  <si>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</si>
  <si>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</si>
  <si>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</si>
  <si>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</si>
  <si>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</si>
  <si>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</si>
  <si>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</si>
  <si>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</si>
  <si>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</si>
  <si>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</si>
  <si>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</si>
  <si>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</si>
  <si>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</si>
  <si>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</si>
  <si>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</si>
  <si>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</si>
  <si>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</si>
  <si>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</si>
  <si>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</si>
  <si>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</si>
  <si>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</si>
  <si>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</si>
  <si>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</si>
  <si>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</si>
  <si>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</si>
  <si>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</si>
  <si>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</si>
  <si>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</si>
  <si>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</si>
  <si>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</si>
  <si>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</si>
  <si>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</si>
  <si>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</si>
  <si>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</si>
  <si>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</si>
  <si>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</si>
  <si>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</si>
  <si>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</si>
  <si>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</si>
  <si>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</si>
  <si>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</si>
  <si>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</si>
  <si>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</si>
  <si>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</si>
  <si>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</si>
  <si>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</si>
  <si>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</si>
  <si>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</si>
  <si>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</si>
  <si>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</si>
  <si>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</si>
  <si>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</si>
  <si>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</si>
  <si>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</si>
  <si>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</si>
  <si>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</si>
  <si>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</si>
  <si>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</si>
  <si>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</si>
  <si>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</si>
  <si>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</si>
  <si>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</si>
  <si>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</si>
  <si>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</si>
  <si>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</si>
  <si>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</si>
  <si>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</si>
  <si>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</si>
  <si>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</si>
  <si>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</si>
  <si>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</si>
  <si>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</si>
  <si>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</si>
  <si>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</si>
  <si>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</si>
  <si>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</si>
  <si>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</si>
  <si>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</si>
  <si>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</si>
  <si>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</si>
  <si>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</si>
  <si>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</si>
  <si>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</si>
  <si>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</si>
  <si>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</si>
  <si>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</si>
  <si>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</si>
  <si>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</si>
  <si>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</si>
  <si>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</si>
  <si>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</si>
  <si>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</si>
  <si>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</si>
  <si>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</si>
  <si>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</si>
  <si>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</si>
  <si>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</si>
  <si>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</si>
  <si>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</si>
  <si>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</si>
  <si>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</si>
  <si>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</si>
  <si>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</si>
  <si>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</si>
  <si>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</si>
  <si>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</si>
  <si>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</si>
  <si>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</si>
  <si>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</si>
  <si>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</si>
  <si>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</si>
  <si>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</si>
  <si>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</si>
  <si>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</si>
  <si>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</si>
  <si>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</si>
  <si>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</si>
  <si>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</si>
  <si>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</si>
  <si>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</si>
  <si>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</si>
  <si>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</si>
  <si>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</si>
  <si>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</si>
  <si>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</si>
  <si>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</si>
  <si>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</si>
  <si>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</si>
  <si>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</si>
  <si>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</si>
  <si>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</si>
  <si>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</si>
  <si>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</si>
  <si>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</si>
  <si>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</si>
  <si>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</si>
  <si>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</si>
  <si>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</si>
  <si>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</si>
  <si>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</si>
  <si>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</si>
  <si>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</si>
  <si>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</si>
  <si>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</si>
  <si>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</si>
  <si>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</si>
  <si>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</si>
  <si>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</si>
  <si>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</si>
  <si>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</si>
  <si>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</si>
  <si>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</si>
  <si>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</si>
  <si>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</si>
  <si>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</si>
  <si>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</si>
  <si>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</si>
  <si>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</si>
  <si>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</si>
  <si>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</si>
  <si>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</si>
  <si>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</si>
  <si>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</si>
  <si>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</si>
  <si>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</si>
  <si>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</si>
  <si>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</si>
  <si>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</si>
  <si>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</si>
  <si>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</si>
  <si>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</si>
  <si>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</si>
  <si>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</si>
  <si>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</si>
  <si>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</si>
  <si>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</si>
  <si>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</si>
  <si>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</si>
  <si>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</si>
  <si>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</si>
  <si>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</si>
  <si>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</si>
  <si>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</si>
  <si>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</si>
  <si>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</si>
  <si>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</si>
  <si>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</si>
  <si>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</si>
  <si>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</si>
  <si>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</si>
  <si>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</si>
  <si>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</si>
  <si>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</si>
  <si>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</si>
  <si>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</si>
  <si>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</si>
  <si>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</si>
  <si>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</si>
  <si>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</si>
  <si>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</si>
  <si>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</si>
  <si>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</si>
  <si>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</si>
  <si>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</si>
  <si>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</si>
  <si>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</si>
  <si>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</si>
  <si>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</si>
  <si>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</si>
  <si>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</si>
  <si>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</si>
  <si>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</si>
  <si>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</si>
  <si>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</si>
  <si>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</si>
  <si>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</si>
  <si>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</si>
  <si>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</si>
  <si>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</si>
  <si>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</si>
  <si>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</si>
  <si>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</si>
  <si>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</si>
  <si>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</si>
  <si>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</si>
  <si>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</si>
  <si>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</si>
  <si>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</si>
  <si>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</si>
  <si>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</si>
  <si>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</si>
  <si>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</si>
  <si>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</si>
  <si>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</si>
  <si>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</si>
  <si>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</si>
  <si>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</si>
  <si>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</si>
  <si>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</si>
  <si>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</si>
  <si>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</si>
  <si>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</si>
  <si>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</si>
  <si>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</si>
  <si>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</si>
  <si>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</si>
  <si>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</si>
  <si>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</si>
  <si>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</si>
  <si>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</si>
  <si>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</si>
  <si>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</si>
  <si>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</si>
  <si>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</si>
  <si>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</si>
  <si>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</si>
  <si>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</si>
  <si>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</si>
  <si>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</si>
  <si>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</si>
  <si>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</si>
  <si>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</si>
  <si>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</si>
  <si>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</si>
  <si>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</si>
  <si>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</si>
  <si>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</si>
  <si>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</si>
  <si>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</si>
  <si>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</si>
  <si>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</si>
  <si>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</si>
  <si>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</si>
  <si>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</si>
  <si>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</si>
  <si>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</si>
  <si>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</si>
  <si>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</si>
  <si>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</si>
  <si>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</si>
  <si>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</si>
  <si>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</si>
  <si>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</si>
  <si>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</si>
  <si>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</si>
  <si>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</si>
  <si>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</si>
  <si>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</si>
  <si>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</si>
  <si>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</si>
  <si>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</si>
  <si>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</si>
  <si>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</si>
  <si>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</si>
  <si>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</si>
  <si>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</si>
  <si>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</si>
  <si>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</si>
  <si>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</si>
  <si>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</si>
  <si>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</si>
  <si>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</si>
  <si>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</si>
  <si>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</si>
  <si>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</si>
  <si>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</si>
  <si>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</si>
  <si>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</si>
  <si>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</si>
  <si>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</si>
  <si>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</si>
  <si>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</si>
  <si>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</si>
  <si>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</si>
  <si>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</si>
  <si>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</si>
  <si>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</si>
  <si>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</si>
  <si>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</si>
  <si>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</si>
  <si>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</si>
  <si>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</si>
  <si>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</si>
  <si>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</si>
  <si>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</si>
  <si>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</si>
  <si>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</si>
  <si>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</si>
  <si>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</si>
  <si>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</si>
  <si>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</si>
  <si>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</si>
  <si>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</si>
  <si>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</si>
  <si>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</si>
  <si>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</si>
  <si>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</si>
  <si>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</si>
  <si>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</si>
  <si>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</si>
  <si>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</si>
  <si>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</si>
  <si>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</si>
  <si>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</si>
  <si>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</si>
  <si>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</si>
  <si>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</si>
  <si>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</si>
  <si>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</si>
  <si>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</si>
  <si>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</si>
  <si>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</si>
  <si>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</si>
  <si>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</si>
  <si>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</si>
  <si>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</si>
  <si>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</si>
  <si>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</si>
  <si>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</si>
  <si>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</si>
  <si>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</si>
  <si>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</si>
  <si>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</si>
  <si>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</si>
  <si>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</si>
  <si>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</si>
  <si>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</si>
  <si>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</si>
  <si>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</si>
  <si>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</si>
  <si>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</si>
  <si>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</si>
  <si>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</si>
  <si>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</si>
  <si>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</si>
  <si>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</si>
  <si>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</si>
  <si>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</si>
  <si>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</si>
  <si>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</si>
  <si>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</si>
  <si>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</si>
  <si>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</si>
  <si>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</si>
  <si>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</si>
  <si>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</si>
  <si>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</si>
  <si>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</si>
  <si>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</si>
  <si>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</si>
  <si>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</si>
  <si>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</si>
  <si>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</si>
  <si>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</si>
  <si>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</si>
  <si>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</si>
  <si>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</si>
  <si>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</si>
  <si>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</si>
  <si>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</si>
  <si>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</si>
  <si>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</si>
  <si>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</si>
  <si>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</si>
  <si>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</si>
  <si>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</si>
  <si>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</si>
  <si>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</si>
  <si>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</si>
  <si>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</si>
  <si>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</si>
  <si>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</si>
  <si>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</si>
  <si>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</si>
  <si>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</si>
  <si>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</si>
  <si>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</si>
  <si>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</si>
  <si>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</si>
  <si>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</si>
  <si>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</si>
  <si>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</si>
  <si>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</si>
  <si>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</si>
  <si>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</si>
  <si>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</si>
  <si>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</si>
  <si>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</si>
  <si>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</si>
  <si>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</si>
  <si>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</si>
  <si>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</si>
  <si>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</si>
  <si>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</si>
  <si>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</si>
  <si>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</si>
  <si>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</si>
  <si>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</si>
  <si>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</si>
  <si>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</si>
  <si>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</si>
  <si>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</si>
  <si>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</si>
  <si>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</si>
  <si>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</si>
  <si>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</si>
  <si>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</si>
  <si>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</si>
  <si>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</si>
  <si>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</si>
  <si>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</si>
  <si>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</si>
  <si>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</si>
  <si>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</si>
  <si>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</si>
  <si>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</si>
  <si>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</si>
  <si>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</si>
  <si>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</si>
  <si>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</si>
  <si>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</si>
  <si>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</si>
  <si>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</si>
  <si>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</si>
  <si>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</si>
  <si>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</si>
  <si>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</si>
  <si>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</si>
  <si>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</si>
  <si>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</si>
  <si>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</si>
  <si>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</si>
  <si>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</si>
  <si>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</si>
  <si>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</si>
  <si>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</si>
  <si>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</si>
  <si>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</si>
  <si>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</si>
  <si>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</si>
  <si>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</si>
  <si>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</si>
  <si>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</si>
  <si>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</si>
  <si>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</si>
  <si>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</si>
  <si>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</si>
  <si>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</si>
  <si>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</si>
  <si>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</si>
  <si>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</si>
  <si>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</si>
  <si>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</si>
  <si>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</si>
  <si>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</si>
  <si>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</si>
  <si>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</si>
  <si>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</si>
  <si>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</si>
  <si>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</si>
  <si>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</si>
  <si>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</si>
  <si>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</si>
  <si>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</si>
  <si>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</si>
  <si>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</si>
  <si>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</si>
  <si>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</si>
  <si>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</si>
  <si>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</si>
  <si>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</si>
  <si>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</si>
  <si>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</si>
  <si>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</si>
  <si>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</si>
  <si>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</si>
  <si>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</si>
  <si>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</si>
  <si>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</si>
  <si>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</si>
  <si>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</si>
  <si>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</si>
  <si>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</si>
  <si>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</si>
  <si>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</si>
  <si>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</si>
  <si>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</si>
  <si>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</si>
  <si>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</si>
  <si>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</si>
  <si>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</si>
  <si>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</si>
  <si>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</si>
  <si>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</si>
  <si>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</si>
  <si>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</si>
  <si>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</si>
  <si>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</si>
  <si>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</si>
  <si>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</si>
  <si>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</si>
  <si>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</si>
  <si>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</si>
  <si>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</si>
  <si>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</si>
  <si>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</si>
  <si>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</si>
  <si>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</si>
  <si>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</si>
  <si>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</si>
  <si>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</si>
  <si>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</si>
  <si>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</si>
  <si>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</si>
  <si>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</si>
  <si>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</si>
  <si>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</si>
  <si>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</si>
  <si>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</si>
  <si>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</si>
  <si>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</si>
  <si>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</si>
  <si>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</si>
  <si>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</si>
  <si>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</si>
  <si>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</si>
  <si>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</si>
  <si>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</si>
  <si>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</si>
  <si>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</si>
  <si>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</si>
  <si>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</si>
  <si>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</si>
  <si>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</si>
  <si>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</si>
  <si>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</si>
  <si>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</si>
  <si>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</si>
  <si>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</si>
  <si>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</si>
  <si>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</si>
  <si>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</si>
  <si>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</si>
  <si>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</si>
  <si>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</si>
  <si>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</si>
  <si>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</si>
  <si>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</si>
  <si>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</si>
  <si>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</si>
  <si>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</si>
  <si>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</si>
  <si>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</si>
  <si>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</si>
  <si>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</si>
  <si>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</si>
  <si>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</si>
  <si>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</si>
  <si>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</si>
  <si>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</si>
  <si>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</si>
  <si>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</si>
  <si>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</si>
  <si>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</si>
  <si>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</si>
  <si>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</si>
  <si>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</si>
  <si>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</si>
  <si>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</si>
  <si>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</si>
  <si>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</si>
  <si>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</si>
  <si>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</si>
  <si>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</si>
  <si>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</si>
  <si>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</si>
  <si>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</si>
  <si>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</si>
  <si>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</si>
  <si>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</si>
  <si>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</si>
  <si>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</si>
  <si>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</si>
  <si>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</si>
  <si>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</si>
  <si>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</si>
  <si>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</si>
  <si>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</si>
  <si>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</si>
  <si>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</si>
  <si>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</si>
  <si>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</si>
  <si>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</si>
  <si>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</si>
  <si>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</si>
  <si>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</si>
  <si>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</si>
  <si>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</si>
  <si>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</si>
  <si>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</si>
  <si>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</si>
  <si>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</si>
  <si>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</si>
  <si>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</si>
  <si>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</si>
  <si>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</si>
  <si>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</si>
  <si>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</si>
  <si>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</si>
  <si>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</si>
  <si>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</si>
  <si>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</si>
  <si>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</si>
  <si>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</si>
  <si>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</si>
  <si>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</si>
  <si>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</si>
  <si>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</si>
  <si>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</si>
  <si>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</si>
  <si>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</si>
  <si>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</si>
  <si>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</si>
  <si>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</si>
  <si>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</si>
  <si>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</si>
  <si>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</si>
  <si>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</si>
  <si>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</si>
  <si>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</si>
  <si>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</si>
  <si>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</si>
  <si>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</si>
  <si>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</si>
  <si>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</si>
  <si>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</si>
  <si>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</si>
  <si>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</si>
  <si>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</si>
  <si>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</si>
  <si>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</si>
  <si>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</si>
  <si>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</si>
  <si>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</si>
  <si>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</si>
  <si>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</si>
  <si>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</si>
  <si>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</si>
  <si>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</si>
  <si>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</si>
  <si>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</si>
  <si>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</si>
  <si>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</si>
  <si>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</si>
  <si>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</si>
  <si>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</si>
  <si>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</si>
  <si>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</si>
  <si>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</si>
  <si>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</si>
  <si>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</si>
  <si>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</si>
  <si>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</si>
  <si>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</si>
  <si>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</si>
  <si>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</si>
  <si>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</si>
  <si>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</si>
  <si>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</si>
  <si>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</si>
  <si>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</si>
  <si>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</si>
  <si>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</si>
  <si>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</si>
  <si>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</si>
  <si>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</si>
  <si>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</si>
  <si>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</si>
  <si>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</si>
  <si>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</si>
  <si>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</si>
  <si>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</si>
  <si>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</si>
  <si>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</si>
  <si>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</si>
  <si>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</si>
  <si>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</si>
  <si>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</si>
  <si>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</si>
  <si>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</si>
  <si>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</si>
  <si>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</si>
  <si>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</si>
  <si>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</si>
  <si>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</si>
  <si>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</si>
  <si>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</si>
  <si>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</si>
  <si>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</si>
  <si>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</si>
  <si>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</si>
  <si>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</si>
  <si>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</si>
  <si>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</si>
  <si>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</si>
  <si>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</si>
  <si>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</si>
  <si>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</si>
  <si>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</si>
  <si>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</si>
  <si>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</si>
  <si>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</si>
  <si>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</si>
  <si>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</si>
  <si>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</si>
  <si>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</si>
  <si>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</si>
  <si>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</si>
  <si>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</si>
  <si>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</si>
  <si>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</si>
  <si>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</si>
  <si>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</si>
  <si>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</si>
  <si>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</si>
  <si>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</si>
  <si>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</si>
  <si>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</si>
  <si>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</si>
  <si>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</si>
  <si>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</si>
  <si>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</si>
  <si>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</si>
  <si>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</si>
  <si>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</si>
  <si>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</si>
  <si>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</si>
  <si>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</si>
  <si>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</si>
  <si>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</si>
  <si>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</si>
  <si>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</si>
  <si>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</si>
  <si>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</si>
  <si>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</si>
  <si>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</si>
  <si>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</si>
  <si>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</si>
  <si>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</si>
  <si>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</si>
  <si>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</si>
  <si>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</si>
  <si>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</si>
  <si>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</si>
  <si>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</si>
  <si>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</si>
  <si>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</si>
  <si>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</si>
  <si>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</si>
  <si>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</si>
  <si>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</si>
  <si>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</si>
  <si>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</si>
  <si>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</si>
  <si>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</si>
  <si>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</si>
  <si>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</si>
  <si>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</si>
  <si>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</si>
  <si>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</si>
  <si>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</si>
  <si>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</si>
  <si>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</si>
  <si>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</si>
  <si>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</si>
  <si>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</si>
  <si>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</si>
  <si>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</si>
  <si>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</si>
  <si>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</si>
  <si>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</si>
  <si>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</si>
  <si>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</si>
  <si>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</si>
  <si>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</si>
  <si>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</si>
  <si>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</si>
  <si>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</si>
  <si>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</si>
  <si>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</si>
  <si>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</si>
  <si>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</si>
  <si>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</si>
  <si>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</si>
  <si>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</si>
  <si>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</si>
  <si>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</si>
  <si>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</si>
  <si>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</si>
  <si>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</si>
  <si>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</si>
  <si>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</si>
  <si>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</si>
  <si>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</si>
  <si>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</si>
  <si>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</si>
  <si>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</si>
  <si>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</si>
  <si>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</si>
  <si>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</si>
  <si>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</si>
  <si>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</si>
  <si>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</si>
  <si>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</si>
  <si>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</si>
  <si>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</si>
  <si>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</si>
  <si>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</si>
  <si>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</si>
  <si>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</si>
  <si>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</si>
  <si>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</si>
  <si>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</si>
  <si>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</si>
  <si>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</si>
  <si>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</si>
  <si>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</si>
  <si>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</si>
  <si>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</si>
  <si>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</si>
  <si>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</si>
  <si>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</si>
  <si>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</si>
  <si>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</si>
  <si>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</si>
  <si>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</si>
  <si>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</si>
  <si>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</si>
  <si>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</si>
  <si>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</si>
  <si>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</si>
  <si>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</si>
  <si>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</si>
  <si>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</si>
  <si>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</si>
  <si>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</si>
  <si>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</si>
  <si>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</si>
  <si>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</si>
  <si>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</si>
  <si>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</si>
  <si>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</si>
  <si>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</si>
  <si>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</si>
  <si>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</si>
  <si>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</si>
  <si>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</si>
  <si>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</si>
  <si>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</si>
  <si>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</si>
  <si>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</si>
  <si>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</si>
  <si>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</si>
  <si>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</si>
  <si>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</si>
  <si>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</si>
  <si>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</si>
  <si>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</si>
  <si>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</si>
  <si>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</si>
  <si>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</si>
  <si>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</si>
  <si>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</si>
  <si>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</si>
  <si>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</si>
  <si>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</si>
  <si>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</si>
  <si>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</si>
  <si>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</si>
  <si>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</si>
  <si>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</si>
  <si>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</si>
  <si>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</si>
  <si>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</si>
  <si>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</si>
  <si>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</si>
  <si>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</si>
  <si>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</si>
  <si>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</si>
  <si>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</si>
  <si>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</si>
  <si>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</si>
  <si>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</si>
  <si>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</si>
  <si>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</si>
  <si>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</si>
  <si>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</si>
  <si>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</si>
  <si>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</si>
  <si>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</si>
  <si>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</si>
  <si>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</si>
  <si>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</si>
  <si>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</si>
  <si>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</si>
  <si>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</si>
  <si>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</si>
  <si>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</si>
  <si>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</si>
  <si>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</si>
  <si>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</si>
  <si>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</si>
  <si>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</si>
  <si>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</si>
  <si>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</si>
  <si>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</si>
  <si>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</si>
  <si>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</si>
  <si>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</si>
  <si>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</si>
  <si>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</si>
  <si>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</si>
  <si>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</si>
  <si>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</si>
  <si>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</si>
  <si>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</si>
  <si>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</si>
  <si>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</si>
  <si>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</si>
  <si>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</si>
  <si>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</si>
  <si>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</si>
  <si>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</si>
  <si>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</si>
  <si>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</si>
  <si>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</si>
  <si>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</si>
  <si>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</si>
  <si>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</si>
  <si>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</si>
  <si>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</si>
  <si>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</si>
  <si>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</si>
  <si>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</si>
  <si>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</si>
  <si>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</si>
  <si>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</si>
  <si>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</si>
  <si>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</si>
  <si>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</si>
  <si>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</si>
  <si>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</si>
  <si>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</si>
  <si>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</si>
  <si>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</si>
  <si>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</si>
  <si>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</si>
  <si>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</si>
  <si>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</si>
  <si>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</si>
  <si>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</si>
  <si>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</si>
  <si>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</si>
  <si>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</si>
  <si>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</si>
  <si>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</si>
  <si>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</si>
  <si>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</si>
  <si>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</si>
  <si>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</si>
  <si>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</si>
  <si>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</si>
  <si>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</si>
  <si>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</si>
  <si>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</si>
  <si>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</si>
  <si>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</si>
  <si>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</si>
  <si>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</si>
  <si>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</si>
  <si>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</si>
  <si>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</si>
  <si>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</si>
  <si>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</si>
  <si>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</si>
  <si>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</si>
  <si>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</si>
  <si>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</si>
  <si>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</si>
  <si>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</si>
  <si>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</si>
  <si>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</si>
  <si>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</si>
  <si>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</si>
  <si>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</si>
  <si>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</si>
  <si>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</si>
  <si>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</si>
  <si>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</si>
  <si>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</si>
  <si>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</si>
  <si>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</si>
  <si>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</si>
  <si>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</si>
  <si>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</si>
  <si>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</si>
  <si>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</si>
  <si>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</si>
  <si>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</si>
  <si>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</si>
  <si>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</si>
  <si>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</si>
  <si>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</si>
  <si>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</si>
  <si>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</si>
  <si>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</si>
  <si>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</si>
  <si>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</si>
  <si>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</si>
  <si>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</si>
  <si>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</si>
  <si>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</si>
  <si>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</si>
  <si>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</si>
  <si>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</si>
  <si>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</si>
  <si>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</si>
  <si>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</si>
  <si>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</si>
  <si>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</si>
  <si>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</si>
  <si>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</si>
  <si>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</si>
  <si>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</si>
  <si>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</si>
  <si>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</si>
  <si>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</si>
  <si>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</si>
  <si>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</si>
  <si>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</si>
  <si>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</si>
  <si>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</si>
  <si>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</si>
  <si>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</si>
  <si>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</si>
  <si>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</si>
  <si>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</si>
  <si>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</si>
  <si>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</si>
  <si>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</si>
  <si>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</si>
  <si>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</si>
  <si>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</si>
  <si>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</si>
  <si>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</si>
  <si>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</si>
  <si>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</si>
  <si>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</si>
  <si>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</si>
  <si>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</si>
  <si>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</si>
  <si>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</si>
  <si>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</si>
  <si>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</si>
  <si>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</si>
  <si>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</si>
  <si>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</si>
  <si>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</si>
  <si>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</si>
  <si>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</si>
  <si>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</si>
  <si>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</si>
  <si>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</si>
  <si>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</si>
  <si>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</si>
  <si>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</si>
  <si>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</si>
  <si>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</si>
  <si>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</si>
  <si>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</si>
  <si>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</si>
  <si>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</si>
  <si>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</si>
  <si>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</si>
  <si>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</si>
  <si>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</si>
  <si>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</si>
  <si>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</si>
  <si>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</si>
  <si>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</si>
  <si>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</si>
  <si>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</si>
  <si>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</si>
  <si>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</si>
  <si>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</si>
  <si>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</si>
  <si>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</si>
  <si>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</si>
  <si>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</si>
  <si>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</si>
  <si>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</si>
  <si>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</si>
  <si>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</si>
  <si>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</si>
  <si>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</si>
  <si>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</si>
  <si>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</si>
  <si>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</si>
  <si>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</si>
  <si>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</si>
  <si>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</si>
  <si>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</si>
  <si>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</si>
  <si>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</si>
  <si>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</si>
  <si>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</si>
  <si>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</si>
  <si>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</si>
  <si>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</si>
  <si>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</si>
  <si>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</si>
  <si>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</si>
  <si>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</si>
  <si>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</si>
  <si>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</si>
  <si>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</si>
  <si>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</si>
  <si>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</si>
  <si>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</si>
  <si>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</si>
  <si>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</si>
  <si>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</si>
  <si>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</si>
  <si>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</si>
  <si>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</si>
  <si>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</si>
  <si>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</si>
  <si>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</si>
  <si>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</si>
  <si>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</si>
  <si>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</si>
  <si>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</si>
  <si>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</si>
  <si>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</si>
  <si>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</si>
  <si>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</si>
  <si>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</si>
  <si>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</si>
  <si>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</si>
  <si>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</si>
  <si>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</si>
  <si>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</si>
  <si>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</si>
  <si>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</si>
  <si>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</si>
  <si>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</si>
  <si>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</si>
  <si>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</si>
  <si>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</si>
  <si>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</si>
  <si>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</si>
  <si>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</si>
  <si>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</si>
  <si>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</si>
  <si>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</si>
  <si>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</si>
  <si>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</si>
  <si>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</si>
  <si>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</si>
  <si>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</si>
  <si>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</si>
  <si>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</si>
  <si>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</si>
  <si>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</si>
  <si>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</si>
  <si>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</si>
  <si>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</si>
  <si>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</si>
  <si>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</si>
  <si>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</si>
  <si>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</si>
  <si>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</si>
  <si>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</si>
  <si>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</si>
  <si>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</si>
  <si>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</si>
  <si>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</si>
  <si>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</si>
  <si>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</si>
  <si>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</si>
  <si>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</si>
  <si>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</si>
  <si>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</si>
  <si>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</si>
  <si>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</si>
  <si>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</si>
  <si>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</si>
  <si>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</si>
  <si>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</si>
  <si>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</si>
  <si>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</si>
  <si>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</si>
  <si>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</si>
  <si>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</si>
  <si>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</si>
  <si>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</si>
  <si>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</si>
  <si>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</si>
  <si>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</si>
  <si>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</si>
  <si>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</si>
  <si>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</si>
  <si>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</si>
  <si>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</si>
  <si>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</si>
  <si>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</si>
  <si>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</si>
  <si>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</si>
  <si>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</si>
  <si>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</si>
  <si>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</si>
  <si>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</si>
  <si>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</si>
  <si>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</si>
  <si>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</si>
  <si>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</si>
  <si>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</si>
  <si>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</si>
  <si>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</si>
  <si>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</si>
  <si>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</si>
  <si>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</si>
  <si>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</si>
  <si>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</si>
  <si>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</si>
  <si>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</si>
  <si>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</si>
  <si>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</si>
  <si>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</si>
  <si>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</si>
  <si>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</si>
  <si>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</si>
  <si>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</si>
  <si>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</si>
  <si>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</si>
  <si>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</si>
  <si>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</si>
  <si>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</si>
  <si>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</si>
  <si>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</si>
  <si>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</si>
  <si>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</si>
  <si>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</si>
  <si>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</si>
  <si>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</si>
  <si>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</si>
  <si>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</si>
  <si>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</si>
  <si>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</si>
  <si>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</si>
  <si>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</si>
  <si>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</si>
  <si>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</si>
  <si>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</si>
  <si>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</si>
  <si>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</si>
  <si>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</si>
  <si>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</si>
  <si>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</si>
  <si>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</si>
  <si>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</si>
  <si>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</si>
  <si>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</si>
  <si>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</si>
  <si>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</si>
  <si>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</si>
  <si>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</si>
  <si>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</si>
  <si>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</si>
  <si>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</si>
  <si>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</si>
  <si>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</si>
  <si>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</si>
  <si>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</si>
  <si>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</si>
  <si>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</si>
  <si>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</si>
  <si>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</si>
  <si>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</si>
  <si>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</si>
  <si>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</si>
  <si>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</si>
  <si>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</si>
  <si>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</si>
  <si>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</si>
  <si>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</si>
  <si>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</si>
  <si>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</si>
  <si>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</si>
  <si>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</si>
  <si>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</si>
  <si>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</si>
  <si>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</si>
  <si>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</si>
  <si>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</si>
  <si>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</si>
  <si>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</si>
  <si>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</si>
  <si>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</si>
  <si>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</si>
  <si>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</si>
  <si>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</si>
  <si>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</si>
  <si>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</si>
  <si>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</si>
  <si>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</si>
  <si>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</si>
  <si>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</si>
  <si>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</si>
  <si>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</si>
  <si>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</si>
  <si>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</si>
  <si>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</si>
  <si>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</si>
  <si>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</si>
  <si>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</si>
  <si>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</si>
  <si>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</si>
  <si>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</si>
  <si>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</si>
  <si>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</si>
  <si>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</si>
  <si>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</si>
  <si>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</si>
  <si>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</si>
  <si>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</si>
  <si>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</si>
  <si>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</si>
  <si>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</si>
  <si>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</si>
  <si>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</si>
  <si>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</si>
  <si>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</si>
  <si>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</si>
  <si>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</si>
  <si>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</si>
  <si>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</si>
  <si>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</si>
  <si>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</si>
  <si>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</si>
  <si>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</si>
  <si>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</si>
  <si>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</si>
  <si>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</si>
  <si>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</si>
  <si>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</si>
  <si>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</si>
  <si>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</si>
  <si>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</si>
  <si>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</si>
  <si>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</si>
  <si>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</si>
  <si>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</si>
  <si>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</si>
  <si>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</si>
  <si>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</si>
  <si>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</si>
  <si>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</si>
  <si>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</si>
  <si>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</si>
  <si>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</si>
  <si>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</si>
  <si>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</si>
  <si>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</si>
  <si>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</si>
  <si>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</si>
  <si>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</si>
  <si>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</si>
  <si>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</si>
  <si>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</si>
  <si>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</si>
  <si>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</si>
  <si>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</si>
  <si>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</si>
  <si>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</si>
  <si>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</si>
  <si>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</si>
  <si>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</si>
  <si>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</si>
  <si>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</si>
  <si>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</si>
  <si>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</si>
  <si>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</si>
  <si>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</si>
  <si>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</si>
  <si>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</si>
  <si>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</si>
  <si>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</si>
  <si>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</si>
  <si>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</si>
  <si>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</si>
  <si>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</si>
  <si>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</si>
  <si>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</si>
  <si>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</si>
  <si>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</si>
  <si>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</si>
  <si>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</si>
  <si>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</si>
  <si>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</si>
  <si>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</si>
  <si>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</si>
  <si>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</si>
  <si>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</si>
  <si>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</si>
  <si>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</si>
  <si>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</si>
  <si>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</si>
  <si>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</si>
  <si>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</si>
  <si>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</si>
  <si>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</si>
  <si>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</si>
  <si>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</si>
  <si>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</si>
  <si>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</si>
  <si>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</si>
  <si>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</si>
  <si>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</si>
  <si>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</si>
  <si>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</si>
  <si>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</si>
  <si>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</si>
  <si>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</si>
  <si>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</si>
  <si>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</si>
  <si>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</si>
  <si>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</si>
  <si>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</si>
  <si>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</si>
  <si>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</si>
  <si>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</si>
  <si>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</si>
  <si>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</si>
  <si>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</si>
  <si>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</si>
  <si>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</si>
  <si>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</si>
  <si>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</si>
  <si>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</si>
  <si>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</si>
  <si>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</si>
  <si>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</si>
  <si>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</si>
  <si>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</si>
  <si>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</si>
  <si>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</si>
  <si>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</si>
  <si>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</si>
  <si>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</si>
  <si>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</si>
  <si>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</si>
  <si>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</si>
  <si>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</si>
  <si>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</si>
  <si>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</si>
  <si>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</si>
  <si>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</si>
  <si>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</si>
  <si>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</si>
  <si>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</si>
  <si>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</si>
  <si>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</si>
  <si>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</si>
  <si>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</si>
  <si>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</si>
  <si>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</si>
  <si>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</si>
  <si>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</si>
  <si>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</si>
  <si>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</si>
  <si>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</si>
  <si>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</si>
  <si>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</si>
  <si>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</si>
  <si>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</si>
  <si>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</si>
  <si>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</si>
  <si>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</si>
  <si>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</si>
  <si>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</si>
  <si>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</si>
  <si>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</si>
  <si>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</si>
  <si>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</si>
  <si>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</si>
  <si>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</si>
  <si>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</si>
  <si>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</si>
  <si>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</si>
  <si>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</si>
  <si>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</si>
  <si>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</si>
  <si>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</si>
  <si>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</si>
  <si>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</si>
  <si>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</si>
  <si>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</si>
  <si>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</si>
  <si>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</si>
  <si>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</si>
  <si>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</si>
  <si>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</si>
  <si>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</si>
  <si>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</si>
  <si>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</si>
  <si>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</si>
  <si>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</si>
  <si>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</si>
  <si>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</si>
  <si>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</si>
  <si>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</si>
  <si>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</si>
  <si>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</si>
  <si>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</si>
  <si>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</si>
  <si>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</si>
  <si>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</si>
  <si>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</si>
  <si>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</si>
  <si>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</si>
  <si>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</si>
  <si>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</si>
  <si>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</si>
  <si>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</si>
  <si>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</si>
  <si>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</si>
  <si>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</si>
  <si>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</si>
  <si>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</si>
  <si>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</si>
  <si>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</si>
  <si>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</si>
  <si>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</si>
  <si>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</si>
  <si>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</si>
  <si>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</si>
  <si>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</si>
  <si>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</si>
  <si>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</si>
  <si>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</si>
  <si>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</si>
  <si>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</si>
  <si>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</si>
  <si>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</si>
  <si>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</si>
  <si>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</si>
  <si>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</si>
  <si>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</si>
  <si>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</si>
  <si>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</si>
  <si>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</si>
  <si>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</si>
  <si>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</si>
  <si>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</si>
  <si>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</si>
  <si>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</si>
  <si>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</si>
  <si>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</si>
  <si>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</si>
  <si>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</si>
  <si>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</si>
  <si>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</si>
  <si>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</si>
  <si>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</si>
  <si>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</si>
  <si>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</si>
  <si>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</si>
  <si>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</si>
  <si>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</si>
  <si>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</si>
  <si>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</si>
  <si>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</si>
  <si>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</si>
  <si>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</si>
  <si>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</si>
  <si>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</si>
  <si>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</si>
  <si>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</si>
  <si>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</si>
  <si>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</si>
  <si>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</si>
  <si>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</si>
  <si>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</si>
  <si>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</si>
  <si>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</si>
  <si>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</si>
  <si>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</si>
  <si>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</si>
  <si>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</si>
  <si>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</si>
  <si>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</si>
  <si>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</si>
  <si>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</si>
  <si>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</si>
  <si>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</si>
  <si>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</si>
  <si>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</si>
  <si>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</si>
  <si>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</si>
  <si>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</si>
  <si>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</si>
  <si>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</si>
  <si>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</si>
  <si>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</si>
  <si>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</si>
  <si>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</si>
  <si>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</si>
  <si>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</si>
  <si>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</si>
  <si>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</si>
  <si>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</si>
  <si>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</si>
  <si>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</si>
  <si>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</si>
  <si>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</si>
  <si>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</si>
  <si>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</si>
  <si>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</si>
  <si>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</si>
  <si>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</si>
  <si>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</si>
  <si>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</si>
  <si>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</si>
  <si>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</si>
  <si>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</si>
  <si>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</si>
  <si>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</si>
  <si>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</si>
  <si>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</si>
  <si>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</si>
  <si>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</si>
  <si>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</si>
  <si>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</si>
  <si>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</si>
  <si>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</si>
  <si>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</si>
  <si>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</si>
  <si>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</si>
  <si>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</si>
  <si>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</si>
  <si>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</si>
  <si>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</si>
  <si>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</si>
  <si>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</si>
  <si>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</si>
  <si>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</si>
  <si>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</si>
  <si>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</si>
  <si>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</si>
  <si>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</si>
  <si>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</si>
  <si>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</si>
  <si>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</si>
  <si>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</si>
  <si>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</si>
  <si>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</si>
  <si>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</si>
  <si>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</si>
  <si>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</si>
  <si>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</si>
  <si>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</si>
  <si>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</si>
  <si>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</si>
  <si>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</si>
  <si>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</si>
  <si>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</si>
  <si>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</si>
  <si>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</si>
  <si>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</si>
  <si>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</si>
  <si>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</si>
  <si>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</si>
  <si>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</si>
  <si>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</si>
  <si>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</si>
  <si>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</si>
  <si>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</si>
  <si>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</si>
  <si>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</si>
  <si>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</si>
  <si>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</si>
  <si>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</si>
  <si>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</si>
  <si>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</si>
  <si>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</si>
  <si>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</si>
  <si>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</si>
  <si>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</si>
  <si>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</si>
  <si>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</si>
  <si>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</si>
  <si>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</si>
  <si>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</si>
  <si>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</si>
  <si>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</si>
  <si>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</si>
  <si>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</si>
  <si>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</si>
  <si>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</si>
  <si>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</si>
  <si>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</si>
  <si>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</si>
  <si>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</si>
  <si>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</si>
  <si>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</si>
  <si>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</si>
  <si>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</si>
  <si>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</si>
  <si>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</si>
  <si>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</si>
  <si>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</si>
  <si>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</si>
  <si>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</si>
  <si>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</si>
  <si>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</si>
  <si>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</si>
  <si>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</si>
  <si>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</si>
  <si>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</si>
  <si>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</si>
  <si>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</si>
  <si>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</si>
  <si>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</si>
  <si>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</si>
  <si>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</si>
  <si>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</si>
  <si>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</si>
  <si>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</si>
  <si>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</si>
  <si>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</si>
  <si>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</si>
  <si>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</si>
  <si>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</si>
  <si>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</si>
  <si>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</si>
  <si>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</si>
  <si>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</si>
  <si>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</si>
  <si>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</si>
  <si>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</si>
  <si>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</si>
  <si>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</si>
  <si>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</si>
  <si>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</si>
  <si>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</si>
  <si>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</si>
  <si>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</si>
  <si>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</si>
  <si>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</si>
  <si>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</si>
  <si>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</si>
  <si>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</si>
  <si>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</si>
  <si>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</si>
  <si>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</si>
  <si>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</si>
  <si>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</si>
  <si>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</si>
  <si>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</si>
  <si>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</si>
  <si>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</si>
  <si>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</si>
  <si>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</si>
  <si>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</si>
  <si>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</si>
  <si>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</si>
  <si>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</si>
  <si>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</si>
  <si>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</si>
  <si>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</si>
  <si>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</si>
  <si>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</si>
  <si>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</si>
  <si>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</si>
  <si>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</si>
  <si>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</si>
  <si>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</si>
  <si>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</si>
  <si>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</si>
  <si>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</si>
  <si>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</si>
  <si>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</si>
  <si>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</si>
  <si>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</si>
  <si>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</si>
  <si>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</si>
  <si>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</si>
  <si>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</si>
  <si>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</si>
  <si>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</si>
  <si>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</si>
  <si>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</si>
  <si>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</si>
  <si>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</si>
  <si>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</si>
  <si>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</si>
  <si>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</si>
  <si>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</si>
  <si>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</si>
  <si>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</si>
  <si>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</si>
  <si>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</si>
  <si>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</si>
  <si>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</si>
  <si>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</si>
  <si>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</si>
  <si>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</si>
  <si>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</si>
  <si>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</si>
  <si>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</si>
  <si>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</si>
  <si>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</si>
  <si>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</si>
  <si>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</si>
  <si>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</si>
  <si>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</si>
  <si>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</si>
  <si>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</si>
  <si>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</si>
  <si>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</si>
  <si>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</si>
  <si>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</si>
  <si>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</si>
  <si>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</si>
  <si>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</si>
  <si>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</si>
  <si>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</si>
  <si>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</si>
  <si>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</si>
  <si>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</si>
  <si>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</si>
  <si>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</si>
  <si>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</si>
  <si>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</si>
  <si>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</si>
  <si>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</si>
  <si>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</si>
  <si>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</si>
  <si>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</si>
  <si>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</si>
  <si>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</si>
  <si>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</si>
  <si>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</si>
  <si>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</si>
  <si>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</si>
  <si>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</si>
  <si>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</si>
  <si>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</si>
  <si>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</si>
  <si>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</si>
  <si>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</si>
  <si>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</si>
  <si>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</si>
  <si>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</si>
  <si>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</si>
  <si>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</si>
  <si>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</si>
  <si>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</si>
  <si>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</si>
  <si>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</si>
  <si>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</si>
  <si>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</si>
  <si>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</si>
  <si>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</si>
  <si>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</si>
  <si>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</si>
  <si>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</si>
  <si>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</si>
  <si>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</si>
  <si>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</si>
  <si>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</si>
  <si>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</si>
  <si>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</si>
  <si>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</si>
  <si>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</si>
  <si>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</si>
  <si>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</si>
  <si>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</si>
  <si>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</si>
  <si>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</si>
  <si>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</si>
  <si>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</si>
  <si>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</si>
  <si>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</si>
  <si>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</si>
  <si>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</si>
  <si>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</si>
  <si>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</si>
  <si>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</si>
  <si>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</si>
  <si>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</si>
  <si>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</si>
  <si>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</si>
  <si>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</si>
  <si>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</si>
  <si>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</si>
  <si>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</si>
  <si>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</si>
  <si>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</si>
  <si>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</si>
  <si>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</si>
  <si>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</si>
  <si>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</si>
  <si>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</si>
  <si>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</si>
  <si>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</si>
  <si>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</si>
  <si>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</si>
  <si>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</si>
  <si>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</si>
  <si>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</si>
  <si>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</si>
  <si>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</si>
  <si>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</si>
  <si>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</si>
  <si>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</si>
  <si>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</si>
  <si>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</si>
  <si>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</si>
  <si>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</si>
  <si>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</si>
  <si>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</si>
  <si>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</si>
  <si>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</si>
  <si>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</si>
  <si>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</si>
  <si>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</si>
  <si>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</si>
  <si>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</si>
  <si>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</si>
  <si>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</si>
  <si>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</si>
  <si>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</si>
  <si>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</si>
  <si>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</si>
  <si>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</si>
  <si>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</si>
  <si>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>UNICUM AMARO 1/1 40</t>
  </si>
  <si>
    <t>A00001</t>
  </si>
  <si>
    <t>SCAMPOLI TESSUTO</t>
  </si>
  <si>
    <t>YAR</t>
  </si>
  <si>
    <t>A00002</t>
  </si>
  <si>
    <t>RHUM VIEUX GUADEL. FUSTI 220 L</t>
  </si>
  <si>
    <t>LT</t>
  </si>
  <si>
    <t>A00003</t>
  </si>
  <si>
    <t>E BIKE T TRONIK REBEL 9.1</t>
  </si>
  <si>
    <t>A00004</t>
  </si>
  <si>
    <t>BLACK PEPPER VIETNAM</t>
  </si>
  <si>
    <t>TON</t>
  </si>
  <si>
    <t>A00005</t>
  </si>
  <si>
    <t>DIAMOND CUT BETEL NUT</t>
  </si>
  <si>
    <t>A00006</t>
  </si>
  <si>
    <t>MEN'S KNITTED SHIRTS</t>
  </si>
  <si>
    <t>A00007</t>
  </si>
  <si>
    <t>MEN'S KNITTED PYJAMAS</t>
  </si>
  <si>
    <t>A00008</t>
  </si>
  <si>
    <t>MEN'S KNITTED CAPRI</t>
  </si>
  <si>
    <t>A00009</t>
  </si>
  <si>
    <t>WHITE PEPPER 620 G/L</t>
  </si>
  <si>
    <t>A00031</t>
  </si>
  <si>
    <t>CAFFETTIERE VAL.ACQ.fino a 10</t>
  </si>
  <si>
    <t>A00032</t>
  </si>
  <si>
    <t>CAFFETTIERE VAL.ACQ.da 11 a 20</t>
  </si>
  <si>
    <t>A00033</t>
  </si>
  <si>
    <t>CAFFETTIERE VAL.ACQ.da 21 a 30</t>
  </si>
  <si>
    <t>A00034</t>
  </si>
  <si>
    <t>CAFFETTIERE VAL ACQ.oltre 30</t>
  </si>
  <si>
    <t>A00035</t>
  </si>
  <si>
    <t>OGGETTI VARI (DECORATIVI) VALORE DA 1 A 10 EURO</t>
  </si>
  <si>
    <t>A00036</t>
  </si>
  <si>
    <t>COPERCHI ASS</t>
  </si>
  <si>
    <t>A00037</t>
  </si>
  <si>
    <t>CAPPUCCINO CREAMER</t>
  </si>
  <si>
    <t>A00038</t>
  </si>
  <si>
    <t>TAZZE ASSORT.caffè,colaz. A PZ</t>
  </si>
  <si>
    <t>A00039</t>
  </si>
  <si>
    <t>BOTTIGLIE VUOTE VARI FORMATI MACHIERALDO</t>
  </si>
  <si>
    <t>A00040</t>
  </si>
  <si>
    <t>CAFFETTIERA ***1 TZ  ALLUM</t>
  </si>
  <si>
    <t>A00041</t>
  </si>
  <si>
    <t>CAFFETTIERA ***3 TZ  ALLUM</t>
  </si>
  <si>
    <t>A00042</t>
  </si>
  <si>
    <t>CAFFETTIERA ***6 TZ  ALLUM</t>
  </si>
  <si>
    <t>A00043</t>
  </si>
  <si>
    <t>CAFFETTIERA *** 2 TZ  ALLUM</t>
  </si>
  <si>
    <t>A00044</t>
  </si>
  <si>
    <t>CAFFETTIERA ***18 TZ ALLUM</t>
  </si>
  <si>
    <t>A00045</t>
  </si>
  <si>
    <t>CAFFETTIERA ***4 TZ  ALLUM</t>
  </si>
  <si>
    <t>A00046</t>
  </si>
  <si>
    <t>CAFFETTIERA ***INOX 1 TZ</t>
  </si>
  <si>
    <t>A00047</t>
  </si>
  <si>
    <t>CAFFETTIERA ***INOX 2 TZ</t>
  </si>
  <si>
    <t>A00048</t>
  </si>
  <si>
    <t>CAFFETTIERA ***INOX 3/4 TZ</t>
  </si>
  <si>
    <t>BT</t>
  </si>
  <si>
    <t>A00049</t>
  </si>
  <si>
    <t>CAFFETTIERA ***INOX 6 TZ</t>
  </si>
  <si>
    <t>A00050</t>
  </si>
  <si>
    <t>CAFFETTIERA ***INDUZ.+SPECIALI</t>
  </si>
  <si>
    <t>A00051</t>
  </si>
  <si>
    <t>CAFFETTIERA ***9/12 TZ</t>
  </si>
  <si>
    <t>A00052</t>
  </si>
  <si>
    <t>OGGETTI RAME ASS</t>
  </si>
  <si>
    <t>A00053</t>
  </si>
  <si>
    <t>UTENSILI CUCINA(grattugie,maci CAVATAPPI,BARATTOLI</t>
  </si>
  <si>
    <t>A00054</t>
  </si>
  <si>
    <t>POSATE X 24</t>
  </si>
  <si>
    <t>A00055</t>
  </si>
  <si>
    <t>VENTILATORI</t>
  </si>
  <si>
    <t>A00056</t>
  </si>
  <si>
    <t>MAGNETI ASSORT.</t>
  </si>
  <si>
    <t>A00057</t>
  </si>
  <si>
    <t>OMBRELLONI</t>
  </si>
  <si>
    <t>A00058</t>
  </si>
  <si>
    <t>CUSCINI PER SEDIE</t>
  </si>
  <si>
    <t>A00059</t>
  </si>
  <si>
    <t>OGGETTI VARI (DECORATIVI) VALORE DA 11EURO</t>
  </si>
  <si>
    <t>A00060</t>
  </si>
  <si>
    <t>DETERSIVI ASSORTITI</t>
  </si>
  <si>
    <t>A00061</t>
  </si>
  <si>
    <t>CUSCINI DECORATIVI</t>
  </si>
  <si>
    <t>A00062</t>
  </si>
  <si>
    <t>BORSE/ZAINI/PORTACH/PORTAFOGL</t>
  </si>
  <si>
    <t>A00063</t>
  </si>
  <si>
    <t>PELOUCHE**** PICCOLI/MEDI</t>
  </si>
  <si>
    <t>A00064</t>
  </si>
  <si>
    <t>PELOUCHE/BAMBOLE/FERMAPORTA GNOMI/ANGELI/BABBONATALE</t>
  </si>
  <si>
    <t>A00065</t>
  </si>
  <si>
    <t>CIABATTE ASSORTITE</t>
  </si>
  <si>
    <t>A00066</t>
  </si>
  <si>
    <t>SCATOLE PLASTICA/CONTENITORI</t>
  </si>
  <si>
    <t>A00067</t>
  </si>
  <si>
    <t>BICCHIERI ASSORTITI A PEZZO</t>
  </si>
  <si>
    <t>A00068</t>
  </si>
  <si>
    <t>PADELLE  TEGLIE  PENTOLE</t>
  </si>
  <si>
    <t>A00069</t>
  </si>
  <si>
    <t>OROLOGI DA MURO/SVEGLIE</t>
  </si>
  <si>
    <t>A00070</t>
  </si>
  <si>
    <t>UMIDIFICATORI/PROFUMATORI</t>
  </si>
  <si>
    <t>A00071</t>
  </si>
  <si>
    <t>STROFINACCI/GREMBIULI/BANDIERE</t>
  </si>
  <si>
    <t>A00072</t>
  </si>
  <si>
    <t>CARRETTO FERRO</t>
  </si>
  <si>
    <t>A00073</t>
  </si>
  <si>
    <t>LANTERNA / GABBIE / BIDONI MET</t>
  </si>
  <si>
    <t>A00074</t>
  </si>
  <si>
    <t>FRIGOVERRE/VASI VETRO ASS.</t>
  </si>
  <si>
    <t>A00075</t>
  </si>
  <si>
    <t>UTENSILI X CUCINA IN PLASTICA INSAL,COPPE,TAZZE,BICCH,COLAPA</t>
  </si>
  <si>
    <t>A00077</t>
  </si>
  <si>
    <t>SEDIE ASSORTITE</t>
  </si>
  <si>
    <t>A00078</t>
  </si>
  <si>
    <t>MACCHINA X PASTA /MOTORE</t>
  </si>
  <si>
    <t>A00079</t>
  </si>
  <si>
    <t>MACCHINA PASTA..RICAMBI RAVIOLATRICE...</t>
  </si>
  <si>
    <t>A00080</t>
  </si>
  <si>
    <t>TAVOLI</t>
  </si>
  <si>
    <t>A00081</t>
  </si>
  <si>
    <t>MINI BOTT COCA COLA X 6 ALBO TRADE</t>
  </si>
  <si>
    <t>A00082</t>
  </si>
  <si>
    <t>TOVAGLIE</t>
  </si>
  <si>
    <t>A00083</t>
  </si>
  <si>
    <t>PILE</t>
  </si>
  <si>
    <t>A00085</t>
  </si>
  <si>
    <t>PORTABIANCH/SCATOLE LEGNO BAULI/PUF</t>
  </si>
  <si>
    <t>A00086</t>
  </si>
  <si>
    <t>PORTAVASI ASS/PATTUMIERE</t>
  </si>
  <si>
    <t>A00088</t>
  </si>
  <si>
    <t>SPAZZOLINI DA DENTI</t>
  </si>
  <si>
    <t>A00089</t>
  </si>
  <si>
    <t>CAPS.4 STAGIONI/PRESSELLIx vas</t>
  </si>
  <si>
    <t>A00090</t>
  </si>
  <si>
    <t>SECCHIELLI  CHAMPAGNE</t>
  </si>
  <si>
    <t>A00104</t>
  </si>
  <si>
    <t>OGGETTI DECORAZIONE.ESTIVI ANCORA, VELIERO,PESCE, FARO,.)</t>
  </si>
  <si>
    <t>A00106</t>
  </si>
  <si>
    <t>CANDELE ASSORTITE</t>
  </si>
  <si>
    <t>A00108</t>
  </si>
  <si>
    <t>MORTAI MISURE ASSORT</t>
  </si>
  <si>
    <t>A00111</t>
  </si>
  <si>
    <t>OLIERE ASSORTITE</t>
  </si>
  <si>
    <t>A00112</t>
  </si>
  <si>
    <t>CAVATAPPI LUSSO</t>
  </si>
  <si>
    <t>A00135</t>
  </si>
  <si>
    <t>TERMOS/PORTAVIVANDE ASS</t>
  </si>
  <si>
    <t>A00149</t>
  </si>
  <si>
    <t>LUCI NATALIZIE ASS</t>
  </si>
  <si>
    <t>A00152</t>
  </si>
  <si>
    <t>FESTONI/DECORAZIONI NATALIZI</t>
  </si>
  <si>
    <t>A00153</t>
  </si>
  <si>
    <t>OGGETTI** NATALIZI ASS.</t>
  </si>
  <si>
    <t>A00154</t>
  </si>
  <si>
    <t>PIATTI CERAMICA</t>
  </si>
  <si>
    <t>A00156</t>
  </si>
  <si>
    <t>****PENDENTI SOGG.ASSORT</t>
  </si>
  <si>
    <t>A00157</t>
  </si>
  <si>
    <t>OGGETTI PASQUALI/MAMMA</t>
  </si>
  <si>
    <t>A00161</t>
  </si>
  <si>
    <t>MOBILETTI/COMODINI/CESTIPICNIC</t>
  </si>
  <si>
    <t>A00162</t>
  </si>
  <si>
    <t>OGGETTI VARI LEGNO OLIVO TAGLIERI...</t>
  </si>
  <si>
    <t>A00169</t>
  </si>
  <si>
    <t>OGGETTI***MEDI CERAMICA</t>
  </si>
  <si>
    <t>A00170</t>
  </si>
  <si>
    <t>SALVADANAI/PORTARITRATTI</t>
  </si>
  <si>
    <t>A00171</t>
  </si>
  <si>
    <t>OGGETTI**VARI DA CONFEZIONARE CON BOTTOGLIE O CIOCCOLATINI</t>
  </si>
  <si>
    <t>A00172</t>
  </si>
  <si>
    <t>CAFFETTIERE RICAMBI (filtri, .</t>
  </si>
  <si>
    <t>A00175</t>
  </si>
  <si>
    <t>TAPPETI ASSORTITI</t>
  </si>
  <si>
    <t>A00176</t>
  </si>
  <si>
    <t>CHILDREN CARD GAMES</t>
  </si>
  <si>
    <t>A00177</t>
  </si>
  <si>
    <t>POKER GAMES</t>
  </si>
  <si>
    <t>A00180</t>
  </si>
  <si>
    <t>CODE GAMBERI ECUADOR 26/30 5% PENAEUS VANNAMEI 10X2KG.</t>
  </si>
  <si>
    <t>KG</t>
  </si>
  <si>
    <t>A00181</t>
  </si>
  <si>
    <t>CODE GAMBERI ECUADOR 31/35 5% PENAEUS VANNAMEI 10X2KG.</t>
  </si>
  <si>
    <t>A00182</t>
  </si>
  <si>
    <t>CODE GAMBERI ECUADOR 36/40 5% PENAEUS VANNAMEI 10X2KG.</t>
  </si>
  <si>
    <t>A00183</t>
  </si>
  <si>
    <t>CODE GAMBERI ECUADOR 41/50 5% PENAEUS VANNAMEI 10X2KG.</t>
  </si>
  <si>
    <t>A00184</t>
  </si>
  <si>
    <t>CODE GAMBERI ECUADOR 26/30 20% PENAEUS VANNAMEI 10X2KG.</t>
  </si>
  <si>
    <t>A00185</t>
  </si>
  <si>
    <t>CODE GAMBERI ECUADOR 31/35 20% PENAEUS VANNAMEI 10X2KG.</t>
  </si>
  <si>
    <t>A00186</t>
  </si>
  <si>
    <t>CODE GAMBERI ECUADOR 36/40 20% PENAEUS VANNAMEI 10X2KG.</t>
  </si>
  <si>
    <t>A00187</t>
  </si>
  <si>
    <t>CODE GAMBERI ECUADOR 41/50 20% PENAEUS VANNAMEI 10X2KG.</t>
  </si>
  <si>
    <t>A00188</t>
  </si>
  <si>
    <t>CODE GAMBERI ECUADOR 51/60 20% PENAEUS VANNAMEI 10X2KG.</t>
  </si>
  <si>
    <t>A00189</t>
  </si>
  <si>
    <t>CODE GAMBERI ECUADOR 36/40 35% PENAEUS VANNAMEI 10X2KG.</t>
  </si>
  <si>
    <t>A00190</t>
  </si>
  <si>
    <t>CODE GAMBERI ECUADOR 41/50 35% PENAEUS VANNAMEI 10X2KG.</t>
  </si>
  <si>
    <t>A00191</t>
  </si>
  <si>
    <t>CODE GAMBERI ECUADOR 26/30 25% PENAEUS VANNAMEI 10X1KG. IQF</t>
  </si>
  <si>
    <t>A00192</t>
  </si>
  <si>
    <t>CODE GAMBERI ECUADOR 31/35 25% PENAEUS VANNAMEI 10X1KG. IQF</t>
  </si>
  <si>
    <t>A00193</t>
  </si>
  <si>
    <t>CODE GAMBERI ECUADOR 36/40 25% PENAEUS VANNAMEI 10X1KG. IQF</t>
  </si>
  <si>
    <t>A00194</t>
  </si>
  <si>
    <t>CODE GAMBERI ECUADOR 41/50 25% PENAEUS VANNAMEI 10X1KG. IQF</t>
  </si>
  <si>
    <t>A00195</t>
  </si>
  <si>
    <t>CODE GAMBERI ECUADOR 31/35 35% PENAEUS VANNAMEI 10X2KG.</t>
  </si>
  <si>
    <t>A00196</t>
  </si>
  <si>
    <t>CODE GAMBERI ECUADOR 21/25 35% PENAEUS VANNAMEI 10X2KG.</t>
  </si>
  <si>
    <t>A00197</t>
  </si>
  <si>
    <t>CODE GAMBERI ECUADOR 26/30 IQF PENAEUS VANNAMEI 10X1KG. PUD</t>
  </si>
  <si>
    <t>A00198</t>
  </si>
  <si>
    <t>CODE GAMBERI ECUADOR 31/35 IQF PENAEUS VANNAMEI 10X1KG. PUD</t>
  </si>
  <si>
    <t>A00199</t>
  </si>
  <si>
    <t>CODE GAMBERI ECUADOR 36/40 IQF PENAEUS VANNAMEI 10X1KG. PUD</t>
  </si>
  <si>
    <t>A00200</t>
  </si>
  <si>
    <t>POLPO PERU 1000/2000 10% OCTOPUS VULGARIS BLOCCO</t>
  </si>
  <si>
    <t>A00201</t>
  </si>
  <si>
    <t>SEPPIA NERA TUNISIA 50/100 0% SEPIA OFFICINALIS BLOCCO 12KG.</t>
  </si>
  <si>
    <t>A00202</t>
  </si>
  <si>
    <t>SEPPIA NERA TUNISIA 100/200 0% SEPIA OFFICINALIS BLOCCO 12KG.</t>
  </si>
  <si>
    <t>A00203</t>
  </si>
  <si>
    <t>SEPPIA NERA TUNISIA 200/300 0% SEPIA OFFICINALIS BLOCCO 12KG.</t>
  </si>
  <si>
    <t>A00204</t>
  </si>
  <si>
    <t>SEPPIA SPORCA 300/500 BLOCCO SEPIA OFFICINALIS 0%</t>
  </si>
  <si>
    <t>A00205</t>
  </si>
  <si>
    <t>SEPPIA SPORCA 500/1000 BLOCCO SEPIA OFFICINALIS 0%</t>
  </si>
  <si>
    <t>A00206</t>
  </si>
  <si>
    <t>SEPPIA SPORCA 1000/UP BLOCCO SEPIA OFFICINALIS 0%</t>
  </si>
  <si>
    <t>A00207</t>
  </si>
  <si>
    <t>CODE GAMBERI ECUADOR 16/20 30% LITOPENAEUS VANNAMEI 10X1KG.</t>
  </si>
  <si>
    <t>A00208</t>
  </si>
  <si>
    <t>CODE GAMBERI ECUADOR 31/35 30% LITOPENAEUS VANNAMEI 10X1KG.</t>
  </si>
  <si>
    <t>A00209</t>
  </si>
  <si>
    <t>CODE GAMBERI ECUADOR 21/25 30% LITOPENAEUS VANNAMEI 20X1KG.</t>
  </si>
  <si>
    <t>A00210</t>
  </si>
  <si>
    <t>GAMBERI INTERI ECUADOR 20/30 PENAEUS VANNAMEI 10X2KG. 35%</t>
  </si>
  <si>
    <t>A00211</t>
  </si>
  <si>
    <t>CODE GAMBERI ECUADOR 41-50 30% LITOPENAEUS VANNAMEI 10X1K PUD</t>
  </si>
  <si>
    <t>A00212</t>
  </si>
  <si>
    <t>CODE GAMBERI ECUADOR 31/35 30% LITOPENAEUS VANNAMEI 20X1KG.</t>
  </si>
  <si>
    <t>A00213</t>
  </si>
  <si>
    <t>RIBBON FISH 300/UP BLOCK 0% TRICHIURUS LEPTURUS</t>
  </si>
  <si>
    <t>A00214</t>
  </si>
  <si>
    <t>RIBBON FISH 200/300 BLOCK 0% TRICHIURUS LEPTURUS</t>
  </si>
  <si>
    <t>A00215</t>
  </si>
  <si>
    <t>SCAMPI INTERI 8/12 25% 1X6KG. NEPHROPS NORVEGICUS</t>
  </si>
  <si>
    <t>A00216</t>
  </si>
  <si>
    <t>SCAMPI INTERI 13/16 25% 1X6KG. NEPHROPS NORVEGICUS</t>
  </si>
  <si>
    <t>A00217</t>
  </si>
  <si>
    <t>SCAMPI INTERI 17/20 25% 1X6KG. NEPHROPS NORVEGICUS</t>
  </si>
  <si>
    <t>A00218</t>
  </si>
  <si>
    <t>SCAMPI INTERI 21/30 25% 1X6KG. NEPHROPS NORVEGICUS</t>
  </si>
  <si>
    <t>A00219</t>
  </si>
  <si>
    <t>SCAMPI INTERI 31/40 25% 1X6KG. NEPHROPS NORVEGICUS</t>
  </si>
  <si>
    <t>A00220</t>
  </si>
  <si>
    <t>LOMBO DI TONNO PINNA GIALLA THUNNUS ALBACARES - 5%</t>
  </si>
  <si>
    <t>A00221</t>
  </si>
  <si>
    <t>GAMBERO ROSSO CINESE 30% SOLENOCERA MELANTHO</t>
  </si>
  <si>
    <t>A00222</t>
  </si>
  <si>
    <t>GAMBERONE INDOPACIFICO 80/120 METAPENAEUS AFFINIS 20% 20X0,5</t>
  </si>
  <si>
    <t>A00223</t>
  </si>
  <si>
    <t>GAMBERONE INDOPACIFICO 60/80 METAPENAEUS AFFINIS 20% 20X0,5</t>
  </si>
  <si>
    <t>A00224</t>
  </si>
  <si>
    <t>GAMBERO ATLANTICO L1 6X2KG. 0% PLEOTICUS MUELLERI CONG.TERRA</t>
  </si>
  <si>
    <t>A00225</t>
  </si>
  <si>
    <t>GAMBERO ATLANTICO C1 6X2KG. 0% PLEOTICUS MUELLERI CONG.BORDO</t>
  </si>
  <si>
    <t>A00226</t>
  </si>
  <si>
    <t>GAMBERO ATLANTICO L3 6X2KG. 0% PLEOTICUS MUELLERI CONG.BORDO</t>
  </si>
  <si>
    <t>A00227</t>
  </si>
  <si>
    <t>GAMBERO ATLANTICO L2 6X2KG. 0% PLEOTICUS MUELLERI CONG.BORDO</t>
  </si>
  <si>
    <t>A00228</t>
  </si>
  <si>
    <t>GAMBERO ATLANTICO L1 6X2KG. 0% PLEOTICUS MUELLERI CONG.BORDO</t>
  </si>
  <si>
    <t>A00229</t>
  </si>
  <si>
    <t>GAMBERONE INDOPACIFICO 80/120 METAPENAEUS AFFINIS 20% 10X1KG</t>
  </si>
  <si>
    <t>A00230</t>
  </si>
  <si>
    <t>GAMBERI INTER.ECUADOR 40/50 10% PENAEUS VANNAMEI 10X2KG.</t>
  </si>
  <si>
    <t>A00231</t>
  </si>
  <si>
    <t>GAMBERI INTER.ECUADOR 50/60 10% PENAEUS VANNAMEI 10X2KG.</t>
  </si>
  <si>
    <t>A00232</t>
  </si>
  <si>
    <t>GAMBERI INTER.ECUADOR 60/70 10% PENAEUS VANNAMEI 10X2KG.</t>
  </si>
  <si>
    <t>A00233</t>
  </si>
  <si>
    <t>GAMBERI INTER.ECUADOR 40/50 0% PENAEUS VANNAMEI 10X2KG.</t>
  </si>
  <si>
    <t>A00234</t>
  </si>
  <si>
    <t>CODE GAMBERI ECUADOR 51/60 0% PENAEUS VANNAMEI 10X2KG.</t>
  </si>
  <si>
    <t>A00235</t>
  </si>
  <si>
    <t>CODE GAMBERI ECUADOR 31/35 0% PENAEUS VANNAMEI 10X2KG.</t>
  </si>
  <si>
    <t>A00236</t>
  </si>
  <si>
    <t>CODE GAMBERI ECUADOR 36/40 0% PENAEUS VANNAMEI 10X2KG.</t>
  </si>
  <si>
    <t>A00237</t>
  </si>
  <si>
    <t>CODE GAMBERI ECUADOR 41/50 0% PENAEUS VANNAMEI 10X2KG.</t>
  </si>
  <si>
    <t>A00238</t>
  </si>
  <si>
    <t>GAMBERI INTER.ECUADOR 50/60 0% PENAEUS VANNAMEI 10X2KG.</t>
  </si>
  <si>
    <t>A00239</t>
  </si>
  <si>
    <t>GAMBERI INTER.ECUADOR 60/70 0% PENAEUS VANNAMEI 10X2KG.</t>
  </si>
  <si>
    <t>A00240</t>
  </si>
  <si>
    <t>TILAPIA INDIA 300/500 IQF 15% OREOCHROMIS NILOTICUS 1X10KG.</t>
  </si>
  <si>
    <t>A00241</t>
  </si>
  <si>
    <t>TILAPIA INDIA 500/800 IQF 15% OREOCHROMIS NILOTICUS 1X10KG.</t>
  </si>
  <si>
    <t>A00242</t>
  </si>
  <si>
    <t>TILAPIA INDIA 800/UP IQF 15% OREOCHROMIS NILOTICUS 1X10KG.</t>
  </si>
  <si>
    <t>A00243</t>
  </si>
  <si>
    <t>SGOMBRO SENEGAL 500/UP 10% SCOMBER JAPONICUS 1X17KG.</t>
  </si>
  <si>
    <t>A00244</t>
  </si>
  <si>
    <t>MERLUZZO***** SPAGNA 500-1000 MERLUCCIUS MERLUCCIUS IQF</t>
  </si>
  <si>
    <t>A00245</t>
  </si>
  <si>
    <t>MERLUZZO SPAGNA 350-500 5% MERLUCCIUS MERLUCCIUS IQF</t>
  </si>
  <si>
    <t>A00246</t>
  </si>
  <si>
    <t>TILAPIA CINA 800-UP 15% IQF OREOCHROMIS NILOTICUS 1X10KG.</t>
  </si>
  <si>
    <t>A00247</t>
  </si>
  <si>
    <t>TILAPIA CINA 300-500 15% IQF OREOCHROMIS NILOTICUS 1X10KG.</t>
  </si>
  <si>
    <t>A00248</t>
  </si>
  <si>
    <t>TILAPIA CINA 500-800 15% IQF OREOCHROMIS NILOTICUS 1X10KG.</t>
  </si>
  <si>
    <t>A00249</t>
  </si>
  <si>
    <t>PEJERREY CILE 40/60 0% ODONTESTHES REGIA IQF 20X1KG.</t>
  </si>
  <si>
    <t>A00250</t>
  </si>
  <si>
    <t>PESCE SPADA FRESCO XIPHIAS GLADIUS</t>
  </si>
  <si>
    <t>A00251</t>
  </si>
  <si>
    <t>CALAMARO INDIA U/5 PULITO 10% LOLIGO VULGARIS BLOCCO 6X2KG.</t>
  </si>
  <si>
    <t>A00252</t>
  </si>
  <si>
    <t>CALAMARO INDIA 6/10 PULITO 10% LOLIGO VULGARIS BLOCCO 6X2KG.</t>
  </si>
  <si>
    <t>A00253</t>
  </si>
  <si>
    <t>CALAMARO INDIA 10/20 PULIT.10% LOLIGO VULGARIS BLOCCO 6X2KG.</t>
  </si>
  <si>
    <t>A00254</t>
  </si>
  <si>
    <t>CALAMARO INDIA 6/10 PULITO 10% LOLIGO VULGARIS IQF 10X1KG.</t>
  </si>
  <si>
    <t>A00255</t>
  </si>
  <si>
    <t>CALAMARO INDIA 10/20 PULIT.10% LOLIGO VULGARIS IQF 10X1KG.</t>
  </si>
  <si>
    <t>A00256</t>
  </si>
  <si>
    <t>CALAMARO INDIA U/5 PULITO 10% LOLIGO DUVAUCELI BLOCCO 6X2KG.</t>
  </si>
  <si>
    <t>A00257</t>
  </si>
  <si>
    <t>CALAMARO INDIA 6/10 PULITO 10% LOLIGO DUVAUCELI BLOCCO 6X2KG.</t>
  </si>
  <si>
    <t>A00258</t>
  </si>
  <si>
    <t>CALAMARO INDIA 10/20 PULIT.10% LOLIGO DUVAUCELI BLOCCO 6X2KG.</t>
  </si>
  <si>
    <t>A00259</t>
  </si>
  <si>
    <t>CALAMARO INDIA 6/10 PULITO 10% LOLIGO DUVAUCELI IQF 10X1KG.</t>
  </si>
  <si>
    <t>A00260</t>
  </si>
  <si>
    <t>CALAMARO INDIA 10/20 PULIT.10% LOLIGO DUVAUCELI IQF 10X1KG.</t>
  </si>
  <si>
    <t>A00261</t>
  </si>
  <si>
    <t>CALAMARO INDIA 3/6 INTERO 10% LOLIGO DUVAUCELI BLOCCO 6X2KG.</t>
  </si>
  <si>
    <t>A00262</t>
  </si>
  <si>
    <t>CALAMARO INDIA 6/10 INTERO 10% LOLIGO VULGARIS BLOCCO 6X2KG.</t>
  </si>
  <si>
    <t>A00263</t>
  </si>
  <si>
    <t>A00264</t>
  </si>
  <si>
    <t>CALAMARO INDIA 10/20 INTERO10% LOLIGO DUVAUCELI BLOCCO 6X2KG.</t>
  </si>
  <si>
    <t>A00265</t>
  </si>
  <si>
    <t>CALAMARO INDIA CIUFF 20/40 10% LOLIGO DUVAUCELI BLOCCO 6X2KG.</t>
  </si>
  <si>
    <t>A00266</t>
  </si>
  <si>
    <t>CALAMARO INDIA CIUFF 40/60 10% LOLIGO DUVAUCELI BLOCCO 6X2KG.</t>
  </si>
  <si>
    <t>A00267</t>
  </si>
  <si>
    <t>CALAMARO INDIA CIUFFI 20/40 0% LOLIGO DUVAUCELI IQF 10X1KG.</t>
  </si>
  <si>
    <t>A00268</t>
  </si>
  <si>
    <t>CALAMARO INDIA CIUFFI 40/60 0% LOLIGO DUVAUCELI IQF 10X1KG.</t>
  </si>
  <si>
    <t>A00269</t>
  </si>
  <si>
    <t>CALAMARO INDIA ANELLI 40/60 0% LOLIGO DUVAUCELI IQF 1X10KG.</t>
  </si>
  <si>
    <t>A00270</t>
  </si>
  <si>
    <t>CALAMARO INDIA ANELLI 40/60 0% LOLIGO DUVAUCELI 10X1KG. IQF</t>
  </si>
  <si>
    <t>A00271</t>
  </si>
  <si>
    <t>CALAMARO INDIA U/5 PULITO 10% LOLIGO VULGARIS IQF 10X1KG.</t>
  </si>
  <si>
    <t>A00272</t>
  </si>
  <si>
    <t>TILAPIA THAI 300-500 20% IQF OREOCHROMIS NILOTICUS 1X10KG.</t>
  </si>
  <si>
    <t>A00273</t>
  </si>
  <si>
    <t>TILAPIA THAI 500-800 20% IQF OREOCHROMIS NILOTICUS 1X10KG.</t>
  </si>
  <si>
    <t>A00274</t>
  </si>
  <si>
    <t>TILAPIA THAI 800-UP 20% IQF OREOCHROMIS NILOTICUS 1X10KG.</t>
  </si>
  <si>
    <t>A00275</t>
  </si>
  <si>
    <t>TOTANO INTERO SS 100-200 0% ILLEX ARGENTINUS BLOCCO 1X10KG</t>
  </si>
  <si>
    <t>A00276</t>
  </si>
  <si>
    <t>TOTANO INTERO M 300-500 BLOCCO ILLEX ARGENTINUS</t>
  </si>
  <si>
    <t>A00277</t>
  </si>
  <si>
    <t>CALAMARO INDIA ANELL 40/60 10% LOLIGO DUVAUCELI IQF 1X10KG.</t>
  </si>
  <si>
    <t>A00278</t>
  </si>
  <si>
    <t>CALAMARO INDIA ANELL 60/UP 10% LOLIGO DUVAUCELI IQF 1X10KG.</t>
  </si>
  <si>
    <t>A00279</t>
  </si>
  <si>
    <t>TILAPIA THAI 200-300 20% IQF OREOCHROMIS NILOTICUS 10X1KG.</t>
  </si>
  <si>
    <t>A00280</t>
  </si>
  <si>
    <t>POLPO INDOPACIFICO 10/20 0% OCTOPUS GLOBOSUS BLOCCO 6X2KG.</t>
  </si>
  <si>
    <t>A00281</t>
  </si>
  <si>
    <t>POLPO INDOPACIFICO 20/40 0% OCTOPUS GLOBOSUS BLOCCO 6X2KG.</t>
  </si>
  <si>
    <t>A00282</t>
  </si>
  <si>
    <t>POLPO INDOPACIFICO 40/60 0% OCTOPUS GLOBOSUS BLOCCO 6X2KG.</t>
  </si>
  <si>
    <t>A00283</t>
  </si>
  <si>
    <t>POLPO INDOPACIFICO 10/20 0% OCTOPUS GLOBOSUS IQF 10X1KG.</t>
  </si>
  <si>
    <t>A00284</t>
  </si>
  <si>
    <t>POLPO INDOPACIFICO 20/40 0% OCTOPUS GLOBOSUS IQF 10X1KG.</t>
  </si>
  <si>
    <t>A00285</t>
  </si>
  <si>
    <t>POLPO INDOPACIFICO 40/60 0% OCTOPUS GLOBOSUS IQF 10X1KG.</t>
  </si>
  <si>
    <t>A00286</t>
  </si>
  <si>
    <t>POLPO CILE 10% BLOCCO ENTEROCTOPUS MEGALOCYATHUS</t>
  </si>
  <si>
    <t>A00287</t>
  </si>
  <si>
    <t>POLPO INDONESIA 1000/2000 10% OCTOPUS VULGARIS IQF 1X15KG.</t>
  </si>
  <si>
    <t>A00288</t>
  </si>
  <si>
    <t>POLPO INDONESIA 2000/3000 10% OCTOPUS VULGARIS IQF 1X15KG.</t>
  </si>
  <si>
    <t>A00289</t>
  </si>
  <si>
    <t>CALAMARO INDIA U/3 INTERO 10% LOLIGO VULGARIS BLOCCO 6X2KG</t>
  </si>
  <si>
    <t>A00290</t>
  </si>
  <si>
    <t>VONGOLE CILE SGUSCIATE 180/220 TAWERA GAYI IQF 1X10KG. 5%</t>
  </si>
  <si>
    <t>A00291</t>
  </si>
  <si>
    <t>PANGASIO FILET.170/220 VIETNAM PANGASIUS HYPOPHTHALMUS 20%</t>
  </si>
  <si>
    <t>A00292</t>
  </si>
  <si>
    <t>PANGASIO FILETTI220/UP VIETNAM PANGASIUS HYPOPHTHALMUS 20%</t>
  </si>
  <si>
    <t>A00293</t>
  </si>
  <si>
    <t>SEPPIA FRESCA SPORCA 500/1000 (SEPIA OFFICINALIS IN BLOCCO)</t>
  </si>
  <si>
    <t>A00294</t>
  </si>
  <si>
    <t>SEPPIA FRESCA SPORCA 1000/UP (SEPIA OFFICINALIS IN BLOCCO)</t>
  </si>
  <si>
    <t>A00295</t>
  </si>
  <si>
    <t>COZZE CILENE SGUSCIATE 100-200 MYTILUS CHILENSIS IQF 10% 1X10</t>
  </si>
  <si>
    <t>A00296</t>
  </si>
  <si>
    <t>COZZE CILENE SGUSCIATE 200-300 MYTILUS CHILENSIS IQF 10% 1X10</t>
  </si>
  <si>
    <t>A00297</t>
  </si>
  <si>
    <t>COZZE CILENE SGUSCIATE 300-500 MYTILUS CHILENSIS IQF 10% 1X10</t>
  </si>
  <si>
    <t>A00298</t>
  </si>
  <si>
    <t>COZZE CILE MEZZO GUSCIO 80-100 MYTILUS CHILENSIS IQF 10% 1X9</t>
  </si>
  <si>
    <t>A00299</t>
  </si>
  <si>
    <t>COZZE CILE MEZZ GUSCIO 100-120 MYTILUS CHILENSIS IQF 10% 1X9</t>
  </si>
  <si>
    <t>A00300</t>
  </si>
  <si>
    <t>COZZE CILENE INTERE 50/80 10% MYTILUS CHILENSIS IQF 10X0,5KG</t>
  </si>
  <si>
    <t>A00301</t>
  </si>
  <si>
    <t>CARITA ECUADOR 100-300 10% IQF SELENE PERUVIANUS 1X20KG.</t>
  </si>
  <si>
    <t>A00302</t>
  </si>
  <si>
    <t>SEPPIA FRESCA SPORCA 100/300 (SEPIA OFFICINALIS IN BLOCCO)</t>
  </si>
  <si>
    <t>A00303</t>
  </si>
  <si>
    <t>MERLUZZO ECUADOR HGT 100-200 MERLUCCIUS GAYI IQF 10% 1X20KG</t>
  </si>
  <si>
    <t>A00304</t>
  </si>
  <si>
    <t>MERLUZZO ECUADOR HGT 200-300 MERLUCCIUS GAYI IQF 10% 1X20KG</t>
  </si>
  <si>
    <t>A00305</t>
  </si>
  <si>
    <t>MERLUZZO ECUADOR HGT 300-500 MERLUCCIUS GAYI IQF 10% 1X20KG</t>
  </si>
  <si>
    <t>A00306</t>
  </si>
  <si>
    <t>MERLUZZO ECUADOR HGT 500-800 MERLUCCIUS GAYI IQF 10% 1X20KG</t>
  </si>
  <si>
    <t>A00307</t>
  </si>
  <si>
    <t>MERLUZZO ECUADOR HGT 800-UP MERLUCCIUS GAYI IQF 10% 1X20KG</t>
  </si>
  <si>
    <t>A00308</t>
  </si>
  <si>
    <t>CORIFENA ECUADOR 250-500 10% (CORYPHAENA HIPPURUS) DORADO</t>
  </si>
  <si>
    <t>A00309</t>
  </si>
  <si>
    <t>MERLUZZO SPAGNA 500/1000 5% MERLUCCIUS MERLUCCIUS IQF 1X19</t>
  </si>
  <si>
    <t>A00310</t>
  </si>
  <si>
    <t>MERLUZZO SPAGNA 1000/UP 5% MERLUCCIUS MERLUCCIUS IQF 1X19</t>
  </si>
  <si>
    <t>A00311</t>
  </si>
  <si>
    <t>MERLUZZO INTERO SENEGAL 300/UP 3%MERLUCCIUS SENEGALENSIS 18KG</t>
  </si>
  <si>
    <t>A00312</t>
  </si>
  <si>
    <t>MERLUZZO HGT SENEGAL 300/UP 3% MERLUCCIUS SENEGALENSIS 18KG</t>
  </si>
  <si>
    <t>A00313</t>
  </si>
  <si>
    <t>PAGELLO INTERO SENEGAL 200/UP 2-3% PAGELLUS BELLOTTII 1X18KG</t>
  </si>
  <si>
    <t>A00314</t>
  </si>
  <si>
    <t>TONNETTO STRIATO SENEGAL 2-3% 800/UP KATSUWONUS PELAMIS 18KG</t>
  </si>
  <si>
    <t>A00315</t>
  </si>
  <si>
    <t>PESCE GATTO THAI 300-500 20% CLARIAS MACROCEPHALUS IQF 10KG</t>
  </si>
  <si>
    <t>A00316</t>
  </si>
  <si>
    <t>PESCE GATTO THAI 500-800 20% CLARIAS MACROCEPHALUS IQF 10KG</t>
  </si>
  <si>
    <t>A00317</t>
  </si>
  <si>
    <t>PESCE GATTO THAI 800-UP 20% CLARIAS MACROCEPHALUS IQF 10KG</t>
  </si>
  <si>
    <t>A00318</t>
  </si>
  <si>
    <t>BARRACUDA CONG. INTERO 0% SPHYRAENA JELLO 20KG.</t>
  </si>
  <si>
    <t>A00319</t>
  </si>
  <si>
    <t>RIBBON FISH HGT 300/UP 0% BLOC TRICHIURUS LEPTURUS</t>
  </si>
  <si>
    <t>A00320</t>
  </si>
  <si>
    <t>SEPPIA SENEGAL "G" BLOCCO 5% SEPIA OFFICINALIS 1X23KG.</t>
  </si>
  <si>
    <t>A00321</t>
  </si>
  <si>
    <t>SEPPIA SENEGAL "M" BLOCCO 5% SEPIA OFFICINALIS 1X23KG.</t>
  </si>
  <si>
    <t>A00322</t>
  </si>
  <si>
    <t>SEPPIA SENEGAL "P" BLOCCO 5% SEPIA OFFICINALIS 1X23KG.</t>
  </si>
  <si>
    <t>A00323</t>
  </si>
  <si>
    <t>SEPPIA SENEGAL "PP" BLOCCO 5% SEPIA OFFICINALIS 1X23KG.</t>
  </si>
  <si>
    <t>A00324</t>
  </si>
  <si>
    <t>SEPPIA SENEGAL "MIX" BLOCCO 5% SEPIA OFFICINALIS 1X23KG.</t>
  </si>
  <si>
    <t>A00325</t>
  </si>
  <si>
    <t>SEPPIA SENEGAL IQF "G" 5% SEPIA OFFICINALIS 1X15KG.</t>
  </si>
  <si>
    <t>A00326</t>
  </si>
  <si>
    <t>SEPPIA SENEGAL IQF "M" 5% SEPIA OFFICINALIS 1X15KG.</t>
  </si>
  <si>
    <t>A00327</t>
  </si>
  <si>
    <t>SEPPIA SENEGAL IQF "P" 5% SEPIA OFFICINALIS 1X15KG.</t>
  </si>
  <si>
    <t>A00328</t>
  </si>
  <si>
    <t>SEPPIA SENEGAL IQF "PP" 5% SEPIA OFFICINALIS 1X15KG.</t>
  </si>
  <si>
    <t>A00329</t>
  </si>
  <si>
    <t>POLPO SENEGAL BLOCCO T1 2-3% OCTOPUS VULGARIS 1X24KG.</t>
  </si>
  <si>
    <t>A00330</t>
  </si>
  <si>
    <t>POLPO SENEGAL BLOCCO T2 2-3% OCTOPUS VULGARIS 1X24KG.</t>
  </si>
  <si>
    <t>A00331</t>
  </si>
  <si>
    <t>POLPO SENEGAL BLOCCO T3 2-3% OCTOPUS VULGARIS 1X24KG.</t>
  </si>
  <si>
    <t>A00332</t>
  </si>
  <si>
    <t>POLPO SENEGAL BLOCCO T4 2-3% OCTOPUS VULGARIS 1X24KG.</t>
  </si>
  <si>
    <t>A00333</t>
  </si>
  <si>
    <t>POLPO SENEGAL BLOCCO T5 2-3% OCTOPUS VULGARIS 1X24KG.</t>
  </si>
  <si>
    <t>A00334</t>
  </si>
  <si>
    <t>POLPO SENEGAL BLOCCO T6 OCTOPUS VULGARIS</t>
  </si>
  <si>
    <t>A00335</t>
  </si>
  <si>
    <t>POLPO SENEGAL BLOCCO T7 OCTOPUS VULGARIS</t>
  </si>
  <si>
    <t>A00336</t>
  </si>
  <si>
    <t>POLPO SENEGAL BLOCCO TR1 2-3% OCTOPUS VULGARIS 1X24KG.</t>
  </si>
  <si>
    <t>A00337</t>
  </si>
  <si>
    <t>POLPO SENEGAL BLOCCO MIX 2-3% OCTOPUS VULGARIS 1X24KG.</t>
  </si>
  <si>
    <t>A00338</t>
  </si>
  <si>
    <t>POLPO SENEGAL IQF T1 2-3% OCTOPUS VULGARIS 1X15KG.</t>
  </si>
  <si>
    <t>A00339</t>
  </si>
  <si>
    <t>POLPO SENEGAL IQF T2 2-3% OCTOPUS VULGARIS 1X15KG.</t>
  </si>
  <si>
    <t>A00340</t>
  </si>
  <si>
    <t>POLPO SENEGAL IQF T3 2-3% OCTOPUS VULGARIS 1X15KG.</t>
  </si>
  <si>
    <t>A00341</t>
  </si>
  <si>
    <t>POLPO SENEGAL IQF T4 2-3% OCTOPUS VULGARIS 1X15KG.</t>
  </si>
  <si>
    <t>A00342</t>
  </si>
  <si>
    <t>POLPO SENEGAL IQF T5 2-3% OCTOPUS VULGARIS 1X15KG.</t>
  </si>
  <si>
    <t>A00343</t>
  </si>
  <si>
    <t>POLPO SENEGAL IQF T6 2-3% OCTOPUS VULGARIS 1X15KG.</t>
  </si>
  <si>
    <t>A00344</t>
  </si>
  <si>
    <t>POLPO SENEGAL IQF T7 2-3% OCTOPUS VULGARIS 1X15KG.</t>
  </si>
  <si>
    <t>A00345</t>
  </si>
  <si>
    <t>POLPO SENEGAL IQF TR1 2-3% OCTOPUS VULGARIS 1X15KG.</t>
  </si>
  <si>
    <t>A00346</t>
  </si>
  <si>
    <t>TONNO P.GIALLA TRANCI SENEGAL THUNNUS ALBACARES IQF 2-3%</t>
  </si>
  <si>
    <t>A00347</t>
  </si>
  <si>
    <t>TONNETTO SENEGAL 1500/3000 EUTHYNNUS ALLETERATUS IQF 10%</t>
  </si>
  <si>
    <t>A00348</t>
  </si>
  <si>
    <t>POLPO SENEGAL IQF TR2 2-3% OCTOPUS VULGARIS 1X15KG.</t>
  </si>
  <si>
    <t>A00349</t>
  </si>
  <si>
    <t>TONNO P.GIALLA LOMBO SENEGAL THUNNUS ALBACARES IQF 2-3%</t>
  </si>
  <si>
    <t>A00350</t>
  </si>
  <si>
    <t>POLPO SPAGNA 2000/3000 IQF 20% OCTOPUS VULGARIS</t>
  </si>
  <si>
    <t>A00351</t>
  </si>
  <si>
    <t>POLPO FILIP. 300-500 IQF 10% OCTOPUS VULGARIS 1X15 KG.</t>
  </si>
  <si>
    <t>A00352</t>
  </si>
  <si>
    <t>POLPO FILIP. 500-800 IQF 10% OCTOPUS VULGARIS 1X15 KG.</t>
  </si>
  <si>
    <t>A00353</t>
  </si>
  <si>
    <t>POLPO FILIP. 800-1000 IQF 10% OCTOPUS VULGARIS 1X15 KG.</t>
  </si>
  <si>
    <t>A00354</t>
  </si>
  <si>
    <t>POLPO FILIP. 1000-2000 IQF 10% OCTOPUS VULGARIS 1X15 KG.</t>
  </si>
  <si>
    <t>A00355</t>
  </si>
  <si>
    <t>POLPO FILIP. 2000-3000 IQF 10% OCTOPUS VULGARIS 1X15 KG.</t>
  </si>
  <si>
    <t>A00356</t>
  </si>
  <si>
    <t>POLPO SENEGAL IQF MIX 2-3% OCTOPUS VULGARIS 1X15KG.</t>
  </si>
  <si>
    <t>A00357</t>
  </si>
  <si>
    <t>SEPPIA SPORCA 80/300 BLOCCO SEPIA OFFICINALIS 0%</t>
  </si>
  <si>
    <t>A00358</t>
  </si>
  <si>
    <t>POLPO MAURITANIA BLOCCO 2-3% OCTOPUS VULGARIS</t>
  </si>
  <si>
    <t>A00359</t>
  </si>
  <si>
    <t>SARDINELLA CONGELATA 25+ 1% SARDINELLA AURITA</t>
  </si>
  <si>
    <t>A00360</t>
  </si>
  <si>
    <t>SEPPIA SENEGAL 100-200 BLOC.5% SEPIA OFFICINALIS 1X23KG</t>
  </si>
  <si>
    <t>A00361</t>
  </si>
  <si>
    <t>SEPPIA SENEGAL 200-400 BLOC.5% SEPIA OFFICINALIS 1X23KG.</t>
  </si>
  <si>
    <t>A00362</t>
  </si>
  <si>
    <t>SEPPIA SENEGAL 400-600 BLOC.5% SEPIA OFFICINALIS 1X23KG.</t>
  </si>
  <si>
    <t>A00363</t>
  </si>
  <si>
    <t>SEPPIA SENEGAL 600-800 BLOC.5% SEPIA OFFICINALIS 1X23KG.</t>
  </si>
  <si>
    <t>A00364</t>
  </si>
  <si>
    <t>SEPPIA SENEGAL 800-UP BLOC.5% SEPIA OFFICINALIS 1X23KG.</t>
  </si>
  <si>
    <t>A00365</t>
  </si>
  <si>
    <t>POLPO INDONESIA 500/1000 10% OCTOPUS VULGARIS IQF 1X15 KG.</t>
  </si>
  <si>
    <t>A00366</t>
  </si>
  <si>
    <t>POLPO INDONESIA 3000-UP 10% OCTOPUS VULGARIS IQF 1X15KG.</t>
  </si>
  <si>
    <t>A00367</t>
  </si>
  <si>
    <t>POLPO MAROCCO BLOCCO T5 2-3% OCTOPUS VULGARIS</t>
  </si>
  <si>
    <t>A00368</t>
  </si>
  <si>
    <t>POLPO MAROCCO BLOCCO T6 2-3% OCTOPUS VULGARIS</t>
  </si>
  <si>
    <t>A00369</t>
  </si>
  <si>
    <t>POLPO MAROCCO BLOCCO T7 2-3% OCTOPUS VULGARIS</t>
  </si>
  <si>
    <t>A00370</t>
  </si>
  <si>
    <t>FILETTO DI CERNIA 7-12KG. EPINEPHELUS ALEXANDRINUS</t>
  </si>
  <si>
    <t>A00371</t>
  </si>
  <si>
    <t>POLPO FAO34 BLOCCO 800/1200 OCTOPUS VULGARIS 0%</t>
  </si>
  <si>
    <t>A00372</t>
  </si>
  <si>
    <t>CALAMARO PATAGONICO CONGELATO CARTONE 20KG.</t>
  </si>
  <si>
    <t>A00373</t>
  </si>
  <si>
    <t>POLPO MESSICO BLOCCO T3 0% OCTOPUS MAYA 1X20KG.</t>
  </si>
  <si>
    <t>A00374</t>
  </si>
  <si>
    <t>POLPO MESSICO BLOCCO T4 0% OCTOPUS MAYA 1X20KG.</t>
  </si>
  <si>
    <t>A00375</t>
  </si>
  <si>
    <t>POLPO MESSICO BLOCCO T5 0% OCTOPUS MAYA 1X20KG.</t>
  </si>
  <si>
    <t>A00376</t>
  </si>
  <si>
    <t>POLPO MESSICO BLOCCO T6 0% OCTOPUS MAYA 1X20KG.</t>
  </si>
  <si>
    <t>A00377</t>
  </si>
  <si>
    <t>POLPO MESSICO BLOCCO T7 0% OCTOPUS MAYA 1X20KG.</t>
  </si>
  <si>
    <t>A00378</t>
  </si>
  <si>
    <t>POLPO MESSICO BLOCCO T8 0% OCTOPUS MAYA 1X20KG.</t>
  </si>
  <si>
    <t>A00379</t>
  </si>
  <si>
    <t>CAMPIONATURA ITTICA</t>
  </si>
  <si>
    <t>A00380</t>
  </si>
  <si>
    <t>CODE GAMBERI ECUADOR 26-30 35% PENAEUS VANNAMEI 10X2KG.</t>
  </si>
  <si>
    <t>A00381</t>
  </si>
  <si>
    <t>TONNETTO SENEGAL 500/800 EUTHYNNUS ALLETERATUS 1X18KG</t>
  </si>
  <si>
    <t>A00382</t>
  </si>
  <si>
    <t>TONNETTO SENEGAL 800/UP 2-3% EUTHYNNUS ALLETERATUS 1X18KG</t>
  </si>
  <si>
    <t>A00383</t>
  </si>
  <si>
    <t>PESCE COLTELLO SENEGAL 100/900 TRICHIURUS LEPTURUS 1X10KG</t>
  </si>
  <si>
    <t>A00384</t>
  </si>
  <si>
    <t>PALOMBO EVISCERATO CONGELATO MUSTELUS MUSTELUS 1X20KG</t>
  </si>
  <si>
    <t>A00385</t>
  </si>
  <si>
    <t>GAMBERI INTER.ECUADOR 30/40 15% PENAEUS VANNAMEI 12X1KG.</t>
  </si>
  <si>
    <t>A00386</t>
  </si>
  <si>
    <t>POLPO TUNISIA BLOCCO T5 2-3% OCTOPUS VULGARIS</t>
  </si>
  <si>
    <t>A00387</t>
  </si>
  <si>
    <t>POLPO TUNISIA BLOCCO T6 2-3% OCTOPUS VULGARIS</t>
  </si>
  <si>
    <t>A00388</t>
  </si>
  <si>
    <t>SEPPIA MONGO 5 MAROCCO SEPIA OFFICINALIS</t>
  </si>
  <si>
    <t>A00389</t>
  </si>
  <si>
    <t>SEPPIA MONGO 6 MAROCCO SEPIA OFFICINALIS</t>
  </si>
  <si>
    <t>A00390</t>
  </si>
  <si>
    <t>SEPPIA SPORCA 200/300 BLOCCO SEPIA OFFICINALIS 2-3% 1X10KG</t>
  </si>
  <si>
    <t>A00391</t>
  </si>
  <si>
    <t>SEPPIA SPORCA 700/1000 BLOCCO SEPIA OFFICINALIS 2-3% 1X10KG</t>
  </si>
  <si>
    <t>A00392</t>
  </si>
  <si>
    <t>SEPPIA MONGO MAURITANIA M5</t>
  </si>
  <si>
    <t>A00393</t>
  </si>
  <si>
    <t>SEPPIE TUNISIA 100/200 VASCHETTA</t>
  </si>
  <si>
    <t>A00394</t>
  </si>
  <si>
    <t>SEPPIE TUNISIA 200/300 VASCHETTA</t>
  </si>
  <si>
    <t>A00395</t>
  </si>
  <si>
    <t>POLPO GHANA BLOCCO T1 OCTOPUS VULGARIS &lt;5%</t>
  </si>
  <si>
    <t>A00396</t>
  </si>
  <si>
    <t>POLPO GHANA BLOCCO T2 OCTOPUS VULGARIS &lt;5%</t>
  </si>
  <si>
    <t>A00397</t>
  </si>
  <si>
    <t>POLPO GHANA BLOCCO T3 OCTOPUS VULGARIS &lt;5%</t>
  </si>
  <si>
    <t>A00398</t>
  </si>
  <si>
    <t>POLPO GHANA BLOCCO T4 OCTOPUS VULGARIS &lt;5%</t>
  </si>
  <si>
    <t>A00399</t>
  </si>
  <si>
    <t>POLPO GHANA BLOCCO T5 OCTOPUS VULGARIS &lt;5%</t>
  </si>
  <si>
    <t>A00400</t>
  </si>
  <si>
    <t>POLPO GHANA BLOCCO T6 OCTOPUS VULGARIS &lt;5%</t>
  </si>
  <si>
    <t>A00401</t>
  </si>
  <si>
    <t>POLPO GHANA BLOCCO T7 OCTOPUS VULGARIS &lt;5%</t>
  </si>
  <si>
    <t>A00402</t>
  </si>
  <si>
    <t>POLPO GHANA BLOCCO TR OCTOPUS VULGARIS &lt;5%</t>
  </si>
  <si>
    <t>A00403</t>
  </si>
  <si>
    <t>POLPO GHANA BLOCCO MIX OCTOPUS VULGARIS &lt;5%</t>
  </si>
  <si>
    <t>A00404</t>
  </si>
  <si>
    <t>SEPPIA GHANA BLOCCO CHOCO G SEPIA OFFICINALIS &lt;5%</t>
  </si>
  <si>
    <t>A00405</t>
  </si>
  <si>
    <t>SEPPIA GHANA BLOCCO CHOCO M SEPIA OFFICINALIS &lt;5%</t>
  </si>
  <si>
    <t>A00406</t>
  </si>
  <si>
    <t>SEPPIA GHANA BLOCCO CHOCO MIX SEPIA OFFICINALIS &lt;5%</t>
  </si>
  <si>
    <t>A00407</t>
  </si>
  <si>
    <t>SEPPIA GHANA BLOCCO CHOCO P SEPIA OFFICINALIS &lt;5%</t>
  </si>
  <si>
    <t>A00408</t>
  </si>
  <si>
    <t>SEPPIA GHANA BLOCCO CHOCO P2 SEPIA OFFICINALIS &lt;5%</t>
  </si>
  <si>
    <t>A00409</t>
  </si>
  <si>
    <t>SEPPIA GHANA BLOCCO CHOCO P3 SEPIA OFFICINALIS &lt;5%</t>
  </si>
  <si>
    <t>A00410</t>
  </si>
  <si>
    <t>SEPPIA GHANA BLOCCO CHOCO P4 SEPIA OFFICINALIS &lt;5%</t>
  </si>
  <si>
    <t>A00411</t>
  </si>
  <si>
    <t>SEPPIA GHANA MONGO M4 SEPIA OFFICINALIS INTERA BL.</t>
  </si>
  <si>
    <t>A00412</t>
  </si>
  <si>
    <t>SEPPIA GHANA MONGO M5 SEPIA OFFICINALIS INTERA BL.</t>
  </si>
  <si>
    <t>A00413</t>
  </si>
  <si>
    <t>SEPPIA GHANA MONGO M6 SEPIA OFFICINALIS INTERA BL.</t>
  </si>
  <si>
    <t>A00414</t>
  </si>
  <si>
    <t>SEPPIA GHANA MONGO M7 SEPIA OFFICINALIS INTERA BL.</t>
  </si>
  <si>
    <t>A00415</t>
  </si>
  <si>
    <t>SEPPIA GHANA MONGO M8 SEPIA OFFICINALIS INTERA BL.</t>
  </si>
  <si>
    <t>A00416</t>
  </si>
  <si>
    <t>SEPPIA GHANA MONGO MIX SEPIA OFFICINALIS INTERA BL.</t>
  </si>
  <si>
    <t>A00417</t>
  </si>
  <si>
    <t>SEPPIA FAO 34 BLOCCO SEPIA BERTHELOTI</t>
  </si>
  <si>
    <t>A00418</t>
  </si>
  <si>
    <t>SEPPIA SENEGAL 50-100 BLOC.5% SEPIA OFFICINALIS</t>
  </si>
  <si>
    <t>A00419</t>
  </si>
  <si>
    <t>SEPPIA SENEGAL 100-200 BLOC.5% SEPIA OFFICINALIS</t>
  </si>
  <si>
    <t>A00420</t>
  </si>
  <si>
    <t>SOLEFISH-TONGUE SOLE 100/UP 1% CYNOGLOSSUS SENEGALENSIS</t>
  </si>
  <si>
    <t>A00421</t>
  </si>
  <si>
    <t>RIBBON FISH 100/200 BLOCK 0% TRICHIURUS LEPTURUS</t>
  </si>
  <si>
    <t>A00422</t>
  </si>
  <si>
    <t>DENTICE ATLANTICO BLOCK 1% DENTEX ANGOLENSIS</t>
  </si>
  <si>
    <t>A00423</t>
  </si>
  <si>
    <t>BROTULA BLOCK 1% BROTULA BARBATA</t>
  </si>
  <si>
    <t>A00424</t>
  </si>
  <si>
    <t>OMBRINA CONGELATA SENEGAL PSEUDOTOLITHUS BRACHYGNATUS</t>
  </si>
  <si>
    <t>A00425</t>
  </si>
  <si>
    <t>BOBO CONGELATO GAMBIA ORIGIN 0% 12KG. BOX</t>
  </si>
  <si>
    <t>A00426</t>
  </si>
  <si>
    <t>OMBRINE CONGELATO GAMBIA ORIG. 0% BOX 12KG.</t>
  </si>
  <si>
    <t>A00427</t>
  </si>
  <si>
    <t>LENGUA CONGELATO GAMBIA ORIGIN 0% BOX 12KG.</t>
  </si>
  <si>
    <t>A00428</t>
  </si>
  <si>
    <t>DENTICE CONGELATO MAURITANIA 1% DENTEX DENTEX</t>
  </si>
  <si>
    <t>A00429</t>
  </si>
  <si>
    <t>MACKEREL SCOMBER SCOMBRUS 0% ICELAND ORIGIN</t>
  </si>
  <si>
    <t>A00430</t>
  </si>
  <si>
    <t>PELUDA CONGELATA 0% 20KG. ORIGINE GUINEA</t>
  </si>
  <si>
    <t>A00431</t>
  </si>
  <si>
    <t>POLPO CONGELATO MAROCCO OCTOPUS VULGARIS</t>
  </si>
  <si>
    <t>A00432</t>
  </si>
  <si>
    <t>SEPPIA CONGELATA MAROCCO SEPIA OFFICINALIS</t>
  </si>
  <si>
    <t>A00433</t>
  </si>
  <si>
    <t>SOGLIOLA MAROCCO CONGELATA SOLEA SPP</t>
  </si>
  <si>
    <t>A00434</t>
  </si>
  <si>
    <t>CALAMARO MAROCCO CONGELATO LOLIGO VULGARIS</t>
  </si>
  <si>
    <t>A00435</t>
  </si>
  <si>
    <t>YELLOW CROAKER CONGELATO ORIGINE SIERRA LEONE</t>
  </si>
  <si>
    <t>A00436</t>
  </si>
  <si>
    <t>CROAKER CONGELATO 25KG. ORIGINE GUINEA CONAKRY</t>
  </si>
  <si>
    <t>A00437</t>
  </si>
  <si>
    <t>SEPPIA PULITA CONG.MAURITANIA SEPIA OFFICINALIS</t>
  </si>
  <si>
    <t>A00438</t>
  </si>
  <si>
    <t>SEPPIA SPORCA CONG.MAURITANIA SEPIA OFFICINALIS</t>
  </si>
  <si>
    <t>A00439</t>
  </si>
  <si>
    <t>SEPPIA INTERA TUNISIA CONGELAT</t>
  </si>
  <si>
    <t>A00440</t>
  </si>
  <si>
    <t>SEPPIA PULITA TUNISIA CONGELAT</t>
  </si>
  <si>
    <t>A00441</t>
  </si>
  <si>
    <t>TOTANO GIGANTE DEL PACIFICO CONGELATO (DOSIDICUS GIGAS)</t>
  </si>
  <si>
    <t>A00442</t>
  </si>
  <si>
    <t>TOTANO INTERO S 200-300 BLOCCO ILLEX ARGENTINUS</t>
  </si>
  <si>
    <t>A00443</t>
  </si>
  <si>
    <t>CALAMARO PULITO CONGELATO U/5 LOLIGO DUVAUCELI INDIA 6X2KG</t>
  </si>
  <si>
    <t>A00444</t>
  </si>
  <si>
    <t>CALAMARO PULITO CONGELATO U/10 LOLIGO DUVAUCELI INDIA 6X2KG</t>
  </si>
  <si>
    <t>A00445</t>
  </si>
  <si>
    <t>BOBO CONGELATO 12,5KG/CARTONE ORIGINE SIERRA LEONE</t>
  </si>
  <si>
    <t>A00446</t>
  </si>
  <si>
    <t>OMBRINA CONGELATA 12,5KG/CART. ORIGINE SIERRA LEONE</t>
  </si>
  <si>
    <t>A00447</t>
  </si>
  <si>
    <t>LENGUA CONGELATA 12,5KG/CART. ORIGINE SIERRA LEONE</t>
  </si>
  <si>
    <t>A00448</t>
  </si>
  <si>
    <t>SILVER FISH CONGEL. 12,5KG/CT. ORIGINE SIERRA LEONE</t>
  </si>
  <si>
    <t>A00449</t>
  </si>
  <si>
    <t>SKATE CONGELATO 12,5KG/CART. ORIGINE SIERRA LEONE</t>
  </si>
  <si>
    <t>A00450</t>
  </si>
  <si>
    <t>MOSCARDINO CONGELATO TUNISIA ELEDONE MOSCHATA</t>
  </si>
  <si>
    <t>A00451</t>
  </si>
  <si>
    <t>POLPO (OCTOPUS MAYA) CONGELATO ORIGINE MESSICO - 20KG.</t>
  </si>
  <si>
    <t>A00452</t>
  </si>
  <si>
    <t>PELUDA CONGELATA SENEGAL (ARNOGLOSSUS LATERNA)</t>
  </si>
  <si>
    <t>A00453</t>
  </si>
  <si>
    <t>LENGUA CONGELATA SENEGAL (CYNOGLOSSUS SENEGALENSIS)</t>
  </si>
  <si>
    <t>A00454</t>
  </si>
  <si>
    <t>OMBRINA CONGELATA SENEGAL (UMBRINA CIRROSA)</t>
  </si>
  <si>
    <t>A00455</t>
  </si>
  <si>
    <t>CALAMARO CONGELATO MAROCCO LOLIGO VULGARIS</t>
  </si>
  <si>
    <t>A00456</t>
  </si>
  <si>
    <t>ANCAVICO PESCADO CONGELADO</t>
  </si>
  <si>
    <t>A00457</t>
  </si>
  <si>
    <t>CALAMARO SUDAFRICANO CONGELATO LOLIGO REYNAUDI</t>
  </si>
  <si>
    <t>A00458</t>
  </si>
  <si>
    <t>POLPO CONGELATO TUNISIA OCTOPUS VULGARIS</t>
  </si>
  <si>
    <t>A00459</t>
  </si>
  <si>
    <t>YELLOW CROAKER CONGELATO ORIGINE GUINEA CONAKRY</t>
  </si>
  <si>
    <t>A00460</t>
  </si>
  <si>
    <t>LONGNECK CROAKER CONGELATO ORIGINE GUINEA CONAKRY</t>
  </si>
  <si>
    <t>A00461</t>
  </si>
  <si>
    <t>CALAMARO ALGERIA CONGELATO LOLIGO VULGARIS</t>
  </si>
  <si>
    <t>A00462</t>
  </si>
  <si>
    <t>GAMBERI ALGERIA CONGELATI</t>
  </si>
  <si>
    <t>A00463</t>
  </si>
  <si>
    <t>POLPO CONGELATO ALGERIA OCTOPUS VULGARIS</t>
  </si>
  <si>
    <t>A00464</t>
  </si>
  <si>
    <t>SEPPIA CONGELATA ALGERIA SEPIA OFFICINALIS</t>
  </si>
  <si>
    <t>A00465</t>
  </si>
  <si>
    <t>BOBO CONGELATO SENEGAL PSEUDOTHOLITUS ELONGATUS</t>
  </si>
  <si>
    <t>A00466</t>
  </si>
  <si>
    <t>SOLEFISH CONGELATA SENEGAL CYNOGLOSSUS CYNOGLOSSUS</t>
  </si>
  <si>
    <t>A00467</t>
  </si>
  <si>
    <t>LONGNECK CROAKER CONGELATO ORIGINE SIERRA LEONE</t>
  </si>
  <si>
    <t>A00468</t>
  </si>
  <si>
    <t>SOLEFISH CONGELATA ORIGINE SIERRA LEONE</t>
  </si>
  <si>
    <t>A00469</t>
  </si>
  <si>
    <t>GRANCHIO CONGELATO TUNISIA PORTUNUS SEGNIS</t>
  </si>
  <si>
    <t>A00470</t>
  </si>
  <si>
    <t>PESCE CASTAGNA CONGELATO BRAMA BRAMA</t>
  </si>
  <si>
    <t>A00471</t>
  </si>
  <si>
    <t>FILETTI DI SARDINA CONGELATA SARDINA PILCHARDUS</t>
  </si>
  <si>
    <t>A00472</t>
  </si>
  <si>
    <t>POLPO INDONESIA 300/500 10% OCTOPUS VULGARIS IQF 1X15KG.</t>
  </si>
  <si>
    <t>A00474</t>
  </si>
  <si>
    <t>CALAMARI INTERI CINA SURGELATI LOLIGO CHINENSIS</t>
  </si>
  <si>
    <t>A00475</t>
  </si>
  <si>
    <t>POLPO CONGELATO ZONA FAO34 OCTOPUS VULGARIS</t>
  </si>
  <si>
    <t>A00476</t>
  </si>
  <si>
    <t>POLPO INDOPACIFICO CONGELATO OCTOPUS CYANEA</t>
  </si>
  <si>
    <t>A00477</t>
  </si>
  <si>
    <t>SEPPIA CONGELATA YEMEN SEPIA PHARAONIS</t>
  </si>
  <si>
    <t>A00478</t>
  </si>
  <si>
    <t>SEPPIA INDIA CONGELATA U/1 SEPIA PHARAONIS</t>
  </si>
  <si>
    <t>A00479</t>
  </si>
  <si>
    <t>SEPPIA INDIA CONGELATA 1/2 SEPIA PHARAONIS</t>
  </si>
  <si>
    <t>B00005</t>
  </si>
  <si>
    <t>PACCO REGALO NUM.1</t>
  </si>
  <si>
    <t>B00011</t>
  </si>
  <si>
    <t>IL TARTUFINO GR. 80</t>
  </si>
  <si>
    <t>B00012</t>
  </si>
  <si>
    <t>POMODORI SECCHI IN OLIO GR.300</t>
  </si>
  <si>
    <t>B00013</t>
  </si>
  <si>
    <t>POMODORI SECCHI IN OLIO GR.700</t>
  </si>
  <si>
    <t>B00014</t>
  </si>
  <si>
    <t>PATE' POMODORI SECCHI GR.180</t>
  </si>
  <si>
    <t>B00015</t>
  </si>
  <si>
    <t>IL TARTUFINO GR. 650</t>
  </si>
  <si>
    <t>B00016</t>
  </si>
  <si>
    <t>CREMA BASILICO V.ORCIO GR. 180</t>
  </si>
  <si>
    <t>B00017</t>
  </si>
  <si>
    <t>PESTO  DI   RUCOLA  GR.130</t>
  </si>
  <si>
    <t>B00018</t>
  </si>
  <si>
    <t>SALSA DI BASILICO GR.180</t>
  </si>
  <si>
    <t>B00020</t>
  </si>
  <si>
    <t>PESTO    RIVE SUD    GR. 180</t>
  </si>
  <si>
    <t>B00021</t>
  </si>
  <si>
    <t>PESTO    BO&amp;NO    GR. 180</t>
  </si>
  <si>
    <t>B00022</t>
  </si>
  <si>
    <t>PESTO "A L'HEURE DE" 110 GR</t>
  </si>
  <si>
    <t>B00023</t>
  </si>
  <si>
    <t>PESTO ROSSO BO &amp; NO 180 GR</t>
  </si>
  <si>
    <t>B00024</t>
  </si>
  <si>
    <t>ACETO BALSAMICO BO&amp;NO 250ML VINAIGRE BALSAMIQUE</t>
  </si>
  <si>
    <t>B00025</t>
  </si>
  <si>
    <t>ACETO BALSAMICO RIVE SUD 250ML VINAIGRE BALSAMIQUE</t>
  </si>
  <si>
    <t>B00026</t>
  </si>
  <si>
    <t>PESTO ROSSO"A L'HEURE DE"110GR</t>
  </si>
  <si>
    <t>B00027</t>
  </si>
  <si>
    <t>SUGO AL BASILICO GR. 280</t>
  </si>
  <si>
    <t>B00028</t>
  </si>
  <si>
    <t>SUGO ALL'ARRABBIATA GR. 280</t>
  </si>
  <si>
    <t>B00029</t>
  </si>
  <si>
    <t>SUGO ALLE OLIVE GR. 280</t>
  </si>
  <si>
    <t>B00030</t>
  </si>
  <si>
    <t>SUGO AI FUNGHI GR. 280</t>
  </si>
  <si>
    <t>B00031</t>
  </si>
  <si>
    <t>SUGO AI PEPERONI GR. 280</t>
  </si>
  <si>
    <t>B00032</t>
  </si>
  <si>
    <t>SUGO SICILIANA GR. 280</t>
  </si>
  <si>
    <t>B00033</t>
  </si>
  <si>
    <t>SUGO MARINARA AL TONNO 280 GR</t>
  </si>
  <si>
    <t>B00034</t>
  </si>
  <si>
    <t>SUGO ALLA BOLOGNESE 280 GR</t>
  </si>
  <si>
    <t>B00035</t>
  </si>
  <si>
    <t>SALSA TARTUFATA GR.180</t>
  </si>
  <si>
    <t>B00036</t>
  </si>
  <si>
    <t>SUGO AL BASILICO 400</t>
  </si>
  <si>
    <t>B00037</t>
  </si>
  <si>
    <t>SUGO BOLOGNESE 400 GR</t>
  </si>
  <si>
    <t>B00040</t>
  </si>
  <si>
    <t>SUGO ALL'ARRABBIATA GR.700</t>
  </si>
  <si>
    <t>B00041</t>
  </si>
  <si>
    <t>SUGO AL BASILICO GR.700</t>
  </si>
  <si>
    <t>B00042</t>
  </si>
  <si>
    <t>SALSA TARTUFATA GR.500</t>
  </si>
  <si>
    <t>B00043</t>
  </si>
  <si>
    <t>SALSA TARTUFATA 1 KG</t>
  </si>
  <si>
    <t>B00044</t>
  </si>
  <si>
    <t>TRIS1 PESTO-PES ROSSO-S.RUCOLA 3X130G.</t>
  </si>
  <si>
    <t>B00045</t>
  </si>
  <si>
    <t>TRIS P.OL NERE-VERDI-P.CAERCIO</t>
  </si>
  <si>
    <t>B00070</t>
  </si>
  <si>
    <t>PRIMAVERA PESTO DELLA RIV.180G</t>
  </si>
  <si>
    <t>B00072</t>
  </si>
  <si>
    <t>PRIMAVERA PESTO ROSSO 180GR.</t>
  </si>
  <si>
    <t>B00074</t>
  </si>
  <si>
    <t>POM. SECCHI IN OLIO EXTRgr.280</t>
  </si>
  <si>
    <t>B00099</t>
  </si>
  <si>
    <t>MIX DI MARE ASSORTITI  GR.200</t>
  </si>
  <si>
    <t>B00107</t>
  </si>
  <si>
    <t>TRIS PESTO-TAPENADE-CARCIOFI</t>
  </si>
  <si>
    <t>B00110</t>
  </si>
  <si>
    <t>SCORZA DI LIMONE GENTILE GR120</t>
  </si>
  <si>
    <t>B00120</t>
  </si>
  <si>
    <t>OLIVE TAGGIASCHE SALAMOIA 290G</t>
  </si>
  <si>
    <t>B00121</t>
  </si>
  <si>
    <t>PATE' DI OLIVE TAGGIASCHE 180G</t>
  </si>
  <si>
    <t>B00122</t>
  </si>
  <si>
    <t>OLIVE TAGGIASCHE SNOC.OLIOEXT 180GR</t>
  </si>
  <si>
    <t>B00125</t>
  </si>
  <si>
    <t>TRIS 4 PESTO PESTO R. OLIVE N. GR.130</t>
  </si>
  <si>
    <t>B00135</t>
  </si>
  <si>
    <t>TRIS 6  PTF,HARISSA,CARCIOFI GR130</t>
  </si>
  <si>
    <t>B00136</t>
  </si>
  <si>
    <t>TRIS 7 TAPENADE/BRUSCH/PESTO</t>
  </si>
  <si>
    <t>B00137</t>
  </si>
  <si>
    <t>SALSA VERDE GR.180</t>
  </si>
  <si>
    <t>B00138</t>
  </si>
  <si>
    <t>TRIS PESTO TAPEN V.  P.OLIVE N</t>
  </si>
  <si>
    <t>B00139</t>
  </si>
  <si>
    <t>TRIS PESTO TAPENADE V. BRUSCHE</t>
  </si>
  <si>
    <t>B00140</t>
  </si>
  <si>
    <t>CARCIOFI A SPICCHI IN OLIO 285</t>
  </si>
  <si>
    <t>B00141</t>
  </si>
  <si>
    <t>PEPERONI GRIGLIATI 285 GR.</t>
  </si>
  <si>
    <t>B00142</t>
  </si>
  <si>
    <t>ZUCCHINE ALLA BRACE  285 GR.</t>
  </si>
  <si>
    <t>B00143</t>
  </si>
  <si>
    <t>POMODORI SECCHI OLIO GIR 285GR</t>
  </si>
  <si>
    <t>B00145</t>
  </si>
  <si>
    <t>MELANZANE ALLA BRACE  GR280</t>
  </si>
  <si>
    <t>B00150</t>
  </si>
  <si>
    <t>CONDIMENTO AL TARTUFO  250 ML OLIO EXTRAV.</t>
  </si>
  <si>
    <t>B00151</t>
  </si>
  <si>
    <t>CONDIMENTO PEPERONCINO 250ML OLIO EXTRAV.</t>
  </si>
  <si>
    <t>B00152</t>
  </si>
  <si>
    <t>CONDIMENTO AGLIO-PEPER 250ML OLIO EXTR.V</t>
  </si>
  <si>
    <t>B00153</t>
  </si>
  <si>
    <t>CONDIMENTO AL BASILICO 250 ML OLIO EXTR.VERG</t>
  </si>
  <si>
    <t>B00154</t>
  </si>
  <si>
    <t>CONDIMENTO AL PORCINO 250 OLIO EXTR.</t>
  </si>
  <si>
    <t>B00155</t>
  </si>
  <si>
    <t>CONDIMENTO ALL'AGLIO 250ML OLIO EXTRAV.</t>
  </si>
  <si>
    <t>B00156</t>
  </si>
  <si>
    <t>CONDIMENTO AL LIMONE 250 ML OLIO EXTRAV.</t>
  </si>
  <si>
    <t>B00157</t>
  </si>
  <si>
    <t>TRIS PESTO CARCIOFI OLIVE NERE</t>
  </si>
  <si>
    <t>B00158</t>
  </si>
  <si>
    <t>CONDIMENTO ALL'ARANCIA 250 ML</t>
  </si>
  <si>
    <t>B00159</t>
  </si>
  <si>
    <t>CONDIMENTO AL ROSMARINO 250GR</t>
  </si>
  <si>
    <t>B00160</t>
  </si>
  <si>
    <t>TRIS PESTO-PESTOROSSO-CARCIOFI</t>
  </si>
  <si>
    <t>B00161</t>
  </si>
  <si>
    <t>TRIS HARISSA BRUSCH  PEPE TRIT</t>
  </si>
  <si>
    <t>B00164</t>
  </si>
  <si>
    <t>TRIS TAPENADE NERA  P.OLIV VER DE E BRUSCHETTA 3X130</t>
  </si>
  <si>
    <t>B00165</t>
  </si>
  <si>
    <t>CONDIMENTO ALL'ORIGANO 250GR</t>
  </si>
  <si>
    <t>B00168</t>
  </si>
  <si>
    <t>ANTIPASTO DI MARE GR.280</t>
  </si>
  <si>
    <t>B00170</t>
  </si>
  <si>
    <t>RISOTTO AI FUNGHI PORCINI 300G</t>
  </si>
  <si>
    <t>B00171</t>
  </si>
  <si>
    <t>RISOTTO AL TARTUFO  300 GR</t>
  </si>
  <si>
    <t>B00172</t>
  </si>
  <si>
    <t>RISOTTO AGLI ASPARAGI 300GR</t>
  </si>
  <si>
    <t>B00174</t>
  </si>
  <si>
    <t>TRIS PESTO BRUSCHETTA E CARCIO GR.130 X3</t>
  </si>
  <si>
    <t>B00178</t>
  </si>
  <si>
    <t>SALE LIQ.IPOSODICO SPRAY 100ML</t>
  </si>
  <si>
    <t>B00179</t>
  </si>
  <si>
    <t>SALE LIQ.AROM ASS.SPRAY 100ML</t>
  </si>
  <si>
    <t>B00185</t>
  </si>
  <si>
    <t>SPAGHETTISSIMA G.130</t>
  </si>
  <si>
    <t>B00186</t>
  </si>
  <si>
    <t>STUZZICHINI AL PEPERONCINO 250</t>
  </si>
  <si>
    <t>B00187</t>
  </si>
  <si>
    <t>STUZZICHINI ALLE OLIVE 250GR</t>
  </si>
  <si>
    <t>B00188</t>
  </si>
  <si>
    <t>STUZZICHINI GUSTO PIZZA 250GR</t>
  </si>
  <si>
    <t>B00192</t>
  </si>
  <si>
    <t>STUZZICHINI ALL'AGLIO 250GR</t>
  </si>
  <si>
    <t>B00193</t>
  </si>
  <si>
    <t>STUZZICHINI GUSTO CIPOLLA 250G</t>
  </si>
  <si>
    <t>B00195</t>
  </si>
  <si>
    <t>RISOTTO CAROTE E ZUCCHINE 300G</t>
  </si>
  <si>
    <t>B00203</t>
  </si>
  <si>
    <t>SPAGHETTISSIMA 180GR.</t>
  </si>
  <si>
    <t>B00211</t>
  </si>
  <si>
    <t>STUZZICHINI NATURALI 250GR</t>
  </si>
  <si>
    <t>B00231</t>
  </si>
  <si>
    <t>OLIO BIO EXTRAV.OLIVA 750 ML</t>
  </si>
  <si>
    <t>B00233</t>
  </si>
  <si>
    <t>OLIO EXT CULT TAGGIASCO PELLEG 1 LT.</t>
  </si>
  <si>
    <t>B00234</t>
  </si>
  <si>
    <t>OLIO EXT CULT TAGGIASCO PELLEG 750ML</t>
  </si>
  <si>
    <t>B00240</t>
  </si>
  <si>
    <t>RISOTTO AL POMODORO 300GR</t>
  </si>
  <si>
    <t>B00241</t>
  </si>
  <si>
    <t>RISOTTO AL LIMONE 300 GR</t>
  </si>
  <si>
    <t>B00242</t>
  </si>
  <si>
    <t>RISOTTO ALLO ZAFFERANO 300G</t>
  </si>
  <si>
    <t>B00243</t>
  </si>
  <si>
    <t>RISOTTO AL NERO DI SEPPIA 300G</t>
  </si>
  <si>
    <t>B00255</t>
  </si>
  <si>
    <t>CONDIMENTO MISTO SPEZIE 250ML OLIO EXTRAVERGINE</t>
  </si>
  <si>
    <t>B00280</t>
  </si>
  <si>
    <t>TRIS PESTO TAPENADE HARISSA GR.130</t>
  </si>
  <si>
    <t>B00283</t>
  </si>
  <si>
    <t>TRIS PESTO TAPENADE E PEP TRIT FRESCO 130G X 3</t>
  </si>
  <si>
    <t>B00284</t>
  </si>
  <si>
    <t>TRIS PESTO SPAGHETTIS TAP3X130 GR.</t>
  </si>
  <si>
    <t>B00288</t>
  </si>
  <si>
    <t>TRIS SALSE ASS 130 GR X 3</t>
  </si>
  <si>
    <t>B00293</t>
  </si>
  <si>
    <t>OLIO E.V.O.D.O.P. CUTRERA 1/2</t>
  </si>
  <si>
    <t>B00297</t>
  </si>
  <si>
    <t>SALE AROMATIZZATO ASS. 300GR</t>
  </si>
  <si>
    <t>B00302</t>
  </si>
  <si>
    <t>AGLIO BIANCO INTERO OLIO GIRAS 190GR.</t>
  </si>
  <si>
    <t>B00303</t>
  </si>
  <si>
    <t>AGLIO ROSSO CHILLY OLIO GIRAS 290GR.</t>
  </si>
  <si>
    <t>B00304</t>
  </si>
  <si>
    <t>AGLIO VERDE AR.OLIO GIRAS.290G</t>
  </si>
  <si>
    <t>B00305</t>
  </si>
  <si>
    <t>AGLIO ALLA PIZZAIOLA OLIO GIRA GR.290</t>
  </si>
  <si>
    <t>B00306</t>
  </si>
  <si>
    <t>AGLIO OLIO PEPEROC. OLIO GIRAS 190GR</t>
  </si>
  <si>
    <t>B00307</t>
  </si>
  <si>
    <t>CAPPERI CON GAMBO IN ACETO 290</t>
  </si>
  <si>
    <t>B00309</t>
  </si>
  <si>
    <t>PATE' DI CAPPERI  130 GR.</t>
  </si>
  <si>
    <t>B00312</t>
  </si>
  <si>
    <t>CAPPERI SALE  KG.1</t>
  </si>
  <si>
    <t>B00313</t>
  </si>
  <si>
    <t>ACCIUGHE IN SALAMOIA 500GR</t>
  </si>
  <si>
    <t>B00314</t>
  </si>
  <si>
    <t>PATE' DI CAPPERI GR.180</t>
  </si>
  <si>
    <t>B00317</t>
  </si>
  <si>
    <t>PATE'FUNGHI PORCIN/TARTUF180GR</t>
  </si>
  <si>
    <t>B00318</t>
  </si>
  <si>
    <t>PATE' DI FUNGHI PORCINI GR.80</t>
  </si>
  <si>
    <t>B00330</t>
  </si>
  <si>
    <t>CREMA DI ACETO BALSAMICO 250ML</t>
  </si>
  <si>
    <t>B00357</t>
  </si>
  <si>
    <t>ACCIUGHE IN SALAMOIA 580 GR.</t>
  </si>
  <si>
    <t>B00400</t>
  </si>
  <si>
    <t>COND.PER PASTA CON PESCE SPADA 200 GR</t>
  </si>
  <si>
    <t>B00401</t>
  </si>
  <si>
    <t>COND.PER PASTA NERO DI SEPPIA 200 GR.</t>
  </si>
  <si>
    <t>B00402</t>
  </si>
  <si>
    <t>VONGOLE AL SUGO 200 GR.</t>
  </si>
  <si>
    <t>B00403</t>
  </si>
  <si>
    <t>COND.PER PASTA CON TONNO 200G</t>
  </si>
  <si>
    <t>B00405</t>
  </si>
  <si>
    <t>PATE' PEPERONC E CARCIOFI 180G</t>
  </si>
  <si>
    <t>B00406</t>
  </si>
  <si>
    <t>PATE' AGLIO E CARCIOFI 180GR</t>
  </si>
  <si>
    <t>B00424</t>
  </si>
  <si>
    <t>HARISSA SALSA PICCANTE GR.650</t>
  </si>
  <si>
    <t>B00450</t>
  </si>
  <si>
    <t>TARALLINI CLASSICI 250 GR</t>
  </si>
  <si>
    <t>B00451</t>
  </si>
  <si>
    <t>FRESELLE BIANCHE 400GR.</t>
  </si>
  <si>
    <t>B00452</t>
  </si>
  <si>
    <t>FRESELLE INTEGRALI 400GR.</t>
  </si>
  <si>
    <t>B00453</t>
  </si>
  <si>
    <t>TARALLINI  FINOCCHIO 250 GR</t>
  </si>
  <si>
    <t>B00454</t>
  </si>
  <si>
    <t>TARALLINI AL PEPERONCINO 250GR</t>
  </si>
  <si>
    <t>B00462</t>
  </si>
  <si>
    <t>HARISSA SALSA PICCANTE GR.130</t>
  </si>
  <si>
    <t>B00470</t>
  </si>
  <si>
    <t>PATE' DI OLIVE TAGGIASCHE 650G</t>
  </si>
  <si>
    <t>B00504</t>
  </si>
  <si>
    <t>MIELE ACACIA 250</t>
  </si>
  <si>
    <t>B00505</t>
  </si>
  <si>
    <t>MIELE CASTAGNO 250</t>
  </si>
  <si>
    <t>B00506</t>
  </si>
  <si>
    <t>MIELE DI MELATA I 250</t>
  </si>
  <si>
    <t>B00507</t>
  </si>
  <si>
    <t>MIELE MILLEFIORI 250</t>
  </si>
  <si>
    <t>B00508</t>
  </si>
  <si>
    <t>MIELE DI TARASSACO 250</t>
  </si>
  <si>
    <t>B00509</t>
  </si>
  <si>
    <t>MIELE DI TIGLIO 250</t>
  </si>
  <si>
    <t>B00510</t>
  </si>
  <si>
    <t>MIELE ACACIA 500</t>
  </si>
  <si>
    <t>B00511</t>
  </si>
  <si>
    <t>MIELE CASTAGNO 500</t>
  </si>
  <si>
    <t>B00512</t>
  </si>
  <si>
    <t>MIELE DI MELATA 500</t>
  </si>
  <si>
    <t>B00513</t>
  </si>
  <si>
    <t>MIELE MILLEFIORI 500</t>
  </si>
  <si>
    <t>B00514</t>
  </si>
  <si>
    <t>MIELE DI TARASSACO 500</t>
  </si>
  <si>
    <t>B00515</t>
  </si>
  <si>
    <t>MIELE DI TIGLIO 500</t>
  </si>
  <si>
    <t>B00553</t>
  </si>
  <si>
    <t>CAPONATA DI MELANZANE 180GR</t>
  </si>
  <si>
    <t>B00600</t>
  </si>
  <si>
    <t>PREPARATI/SPAGHETTATA A.SAP ASS.100GR.</t>
  </si>
  <si>
    <t>B00601</t>
  </si>
  <si>
    <t>ORIGANO  SACCHETTO DA 80 GR.</t>
  </si>
  <si>
    <t>B00602</t>
  </si>
  <si>
    <t>PASTA ANTICHI SAPORI B.CA 500</t>
  </si>
  <si>
    <t>B00603</t>
  </si>
  <si>
    <t>PASTA ANTICHI SAPORI COLOR 500</t>
  </si>
  <si>
    <t>B00604</t>
  </si>
  <si>
    <t>PASTA ANTICHI SAPORI COLO250GR</t>
  </si>
  <si>
    <t>B00622</t>
  </si>
  <si>
    <t>POLPA DI AGLIO FRESCO GR.150</t>
  </si>
  <si>
    <t>B00623</t>
  </si>
  <si>
    <t>POLPA DI AGLIO FRESCO GR. 180</t>
  </si>
  <si>
    <t>B00659</t>
  </si>
  <si>
    <t>POLPA DI AGLIO V.ORCIO GR.190</t>
  </si>
  <si>
    <t>B00660</t>
  </si>
  <si>
    <t>POLPA DI AGLIO FRESCO GR.700</t>
  </si>
  <si>
    <t>B00662</t>
  </si>
  <si>
    <t>AGLIO SPICCHI IN OLIO GR.200</t>
  </si>
  <si>
    <t>B00800</t>
  </si>
  <si>
    <t>PESTO VASO ORCIO GR. 180</t>
  </si>
  <si>
    <t>B00819</t>
  </si>
  <si>
    <t>PESTO ROSSO VASO ORCIO GR180**</t>
  </si>
  <si>
    <t>B00820</t>
  </si>
  <si>
    <t>PESTO ROSSO  GR.130</t>
  </si>
  <si>
    <t>B00821</t>
  </si>
  <si>
    <t>PESTO ROSSO  GR.650</t>
  </si>
  <si>
    <t>B00822</t>
  </si>
  <si>
    <t>PESTO ROSSO  GR.180</t>
  </si>
  <si>
    <t>B00910</t>
  </si>
  <si>
    <t>RISOTTO AROM.VASO. ASS. GR.220</t>
  </si>
  <si>
    <t>B00925</t>
  </si>
  <si>
    <t>PESTO ALLA GENOVESE 7 KG</t>
  </si>
  <si>
    <t>B00926</t>
  </si>
  <si>
    <t>PESTO ALLA GENOVESE 5 KG</t>
  </si>
  <si>
    <t>B00927</t>
  </si>
  <si>
    <t>PESTO ALLA GENOVESE 110 GR</t>
  </si>
  <si>
    <t>B00928</t>
  </si>
  <si>
    <t>PESTO ERBA URSINA ORCIO 180</t>
  </si>
  <si>
    <t>B00929</t>
  </si>
  <si>
    <t>PESTO DELLA RIVIERA GR.130</t>
  </si>
  <si>
    <t>B00930</t>
  </si>
  <si>
    <t>PESTO ALLA GENOVESE 80 GR</t>
  </si>
  <si>
    <t>B00965</t>
  </si>
  <si>
    <t>PESTO AI PISTACCHI 180 GR</t>
  </si>
  <si>
    <t>B00966</t>
  </si>
  <si>
    <t>PESTO DELLA RIVIERA 90GR</t>
  </si>
  <si>
    <t>B00967</t>
  </si>
  <si>
    <t>PESTO DELLA RIVIERA GR.650</t>
  </si>
  <si>
    <t>B00968</t>
  </si>
  <si>
    <t>PESTO DELLA RIVIERA GR.180</t>
  </si>
  <si>
    <t>B00969</t>
  </si>
  <si>
    <t>PESTO DELLA RIVIERA 190 GR</t>
  </si>
  <si>
    <t>B00970</t>
  </si>
  <si>
    <t>PESTO SENZA AGLIO 180 GR.</t>
  </si>
  <si>
    <t>B00971</t>
  </si>
  <si>
    <t>PESTO SENZA AGLIO 130G</t>
  </si>
  <si>
    <t>B01024</t>
  </si>
  <si>
    <t>SALSA DI NOCI 90GR</t>
  </si>
  <si>
    <t>B01025</t>
  </si>
  <si>
    <t>SALSA DI NOCI GR. 130</t>
  </si>
  <si>
    <t>B01124</t>
  </si>
  <si>
    <t>PASTA DI CARCIOFI GR.130</t>
  </si>
  <si>
    <t>B01162</t>
  </si>
  <si>
    <t>PASTA DI CARCIOFI GR.650</t>
  </si>
  <si>
    <t>B01222</t>
  </si>
  <si>
    <t>POLPA DI OLIVE N. ORCIO GR.180</t>
  </si>
  <si>
    <t>B01223</t>
  </si>
  <si>
    <t>POLPA DI OLIVE N. NAZ. GR.130</t>
  </si>
  <si>
    <t>B01224</t>
  </si>
  <si>
    <t>POLPA DI OLIVE N. NAZ. GR.180</t>
  </si>
  <si>
    <t>B01261</t>
  </si>
  <si>
    <t>POLPA DI OLIVE N. NAZ. GR.650</t>
  </si>
  <si>
    <t>B01262</t>
  </si>
  <si>
    <t>POLPA DI OLIVE NERE 1KG</t>
  </si>
  <si>
    <t>B01520</t>
  </si>
  <si>
    <t>PASTA DI ACCIUGHE GR.100</t>
  </si>
  <si>
    <t>B01521</t>
  </si>
  <si>
    <t>PASTA DI CARCIOFI GR.180</t>
  </si>
  <si>
    <t>B01728</t>
  </si>
  <si>
    <t>SALSA VERDE CON PREZZ.FR.G130</t>
  </si>
  <si>
    <t>B01872</t>
  </si>
  <si>
    <t>SUGHETTO ALLA PUTTANESCA 130</t>
  </si>
  <si>
    <t>B02015</t>
  </si>
  <si>
    <t>SUGHETTO DELLA RIVIERA GR.130</t>
  </si>
  <si>
    <t>B02141</t>
  </si>
  <si>
    <t>OLIVE KALAMATA SALAMOIA 300GR</t>
  </si>
  <si>
    <t>B02142</t>
  </si>
  <si>
    <t>OLIVE VERD GRANDI KG1 COLOSSAL</t>
  </si>
  <si>
    <t>B02143</t>
  </si>
  <si>
    <t>OLIVE VERDI SALAMOIA 290 GR</t>
  </si>
  <si>
    <t>B02144</t>
  </si>
  <si>
    <t>OLIVE NERE SALAMOIA 290 GR</t>
  </si>
  <si>
    <t>B02145</t>
  </si>
  <si>
    <t>OLIVETTE LIGURI SALAMOIA 300 G</t>
  </si>
  <si>
    <t>B02146</t>
  </si>
  <si>
    <t>OLIVE VERDI SALAMOIA 100 GR</t>
  </si>
  <si>
    <t>B02147</t>
  </si>
  <si>
    <t>OLIVE NERE SALAMOIA 100 GR</t>
  </si>
  <si>
    <t>B02148</t>
  </si>
  <si>
    <t>OLIVE VERDI SALAMOIA 190 GR</t>
  </si>
  <si>
    <t>B02149</t>
  </si>
  <si>
    <t>OLIVE NERE SALAMOIA 190 GR</t>
  </si>
  <si>
    <t>B02150</t>
  </si>
  <si>
    <t>POMODORI SECCHI OLIO GIR.90GR</t>
  </si>
  <si>
    <t>B02151</t>
  </si>
  <si>
    <t>OLIVE KALAMATA LATTA 5KG</t>
  </si>
  <si>
    <t>PZ    SL</t>
  </si>
  <si>
    <t>B02153</t>
  </si>
  <si>
    <t>OLIVE VERDI GRAN.SALAMOI 300G</t>
  </si>
  <si>
    <t>B02155</t>
  </si>
  <si>
    <t>OLIVE NERE GRANDI SALAMOI 300G</t>
  </si>
  <si>
    <t>B02374</t>
  </si>
  <si>
    <t>PESTO ALLA GEN.GASTRONOMO K3 (FRESCO)</t>
  </si>
  <si>
    <t>B02670</t>
  </si>
  <si>
    <t>PEPER.PICC.CONC. V.ORCIO G.180</t>
  </si>
  <si>
    <t>B02671</t>
  </si>
  <si>
    <t>PEPERONC.PICC.CONCENT.GR.80</t>
  </si>
  <si>
    <t>B02672</t>
  </si>
  <si>
    <t>PEPERONC.PICC.CONCENT.GR.650</t>
  </si>
  <si>
    <t>B02673</t>
  </si>
  <si>
    <t>PEPERONC.PICC.CONCENT.GR.90</t>
  </si>
  <si>
    <t>B02748</t>
  </si>
  <si>
    <t>PEPERONC.PICC.TRIT.FRES GR 180</t>
  </si>
  <si>
    <t>B02749</t>
  </si>
  <si>
    <t>PEPERONC.PICC.TRIT.FRESCO G650</t>
  </si>
  <si>
    <t>B02750</t>
  </si>
  <si>
    <t>PEP.PICC.TRIT.FR. ORCIO GR.180</t>
  </si>
  <si>
    <t>B03027</t>
  </si>
  <si>
    <t>MELANZANE SECCHE 250 GR</t>
  </si>
  <si>
    <t>B03028</t>
  </si>
  <si>
    <t>ZUCCHINE SECCHE 250GR</t>
  </si>
  <si>
    <t>B03029</t>
  </si>
  <si>
    <t>PEPERONI SECCHI 250GR</t>
  </si>
  <si>
    <t>B03030</t>
  </si>
  <si>
    <t>POMODORI SECCHI GR.400</t>
  </si>
  <si>
    <t>B03031</t>
  </si>
  <si>
    <t>PEPERONCINI SECCHI 100 GR</t>
  </si>
  <si>
    <t>B03032</t>
  </si>
  <si>
    <t>POMODORI SECCHI GR.500</t>
  </si>
  <si>
    <t>B03034</t>
  </si>
  <si>
    <t>TONNO IN OLIO D'OLIVA 200 GR</t>
  </si>
  <si>
    <t>B03035</t>
  </si>
  <si>
    <t>TONNO OLIO OLIVA GR.300/310</t>
  </si>
  <si>
    <t>B03036</t>
  </si>
  <si>
    <t>TONNO OLIO OLIVA GR.540 VETRO</t>
  </si>
  <si>
    <t>B03038</t>
  </si>
  <si>
    <t>TAPENADE GR. 650</t>
  </si>
  <si>
    <t>B03039</t>
  </si>
  <si>
    <t>TAPENADE 1KG</t>
  </si>
  <si>
    <t>B10423</t>
  </si>
  <si>
    <t>PEPERONC.PICC.TRIT.FRESCO G130</t>
  </si>
  <si>
    <t>B10620</t>
  </si>
  <si>
    <t>SALSA DI RUCOLA 180GR</t>
  </si>
  <si>
    <t>B10621</t>
  </si>
  <si>
    <t>SALSA DI RUCOLA FRESCA GR.130</t>
  </si>
  <si>
    <t>B11122</t>
  </si>
  <si>
    <t>SALSA DI RUCOLA V.ORCIO GR.180</t>
  </si>
  <si>
    <t>B11123</t>
  </si>
  <si>
    <t>SALSA DI RUCOLA FRESCA GR.650</t>
  </si>
  <si>
    <t>B11221</t>
  </si>
  <si>
    <t>POLPA OLIVE VERDI ORCIO180G***</t>
  </si>
  <si>
    <t>B11222</t>
  </si>
  <si>
    <t>POLPA DI OLIVE VERDI  GR.130</t>
  </si>
  <si>
    <t>B11314</t>
  </si>
  <si>
    <t>POLPA DI OLIVE VERDI  GR.650</t>
  </si>
  <si>
    <t>B11315</t>
  </si>
  <si>
    <t>POLPA DI OLIVE NERE KG 2,850</t>
  </si>
  <si>
    <t>B11529</t>
  </si>
  <si>
    <t>SALSA DI NOCI GR. 650</t>
  </si>
  <si>
    <t>B30300</t>
  </si>
  <si>
    <t>LA BRUSCHETTA ORCIO GR.180</t>
  </si>
  <si>
    <t>B30301</t>
  </si>
  <si>
    <t>TAPENADE GR. 180</t>
  </si>
  <si>
    <t>B30302</t>
  </si>
  <si>
    <t>LA BRUSCHETTA GR. 180</t>
  </si>
  <si>
    <t>B30303</t>
  </si>
  <si>
    <t>LA BRUSCHETTA GR. 650</t>
  </si>
  <si>
    <t>B30304</t>
  </si>
  <si>
    <t>LA BRUSCHETTA GR. 130</t>
  </si>
  <si>
    <t>B30305</t>
  </si>
  <si>
    <t>POLPA DI OLIVE VERDI  GR.180</t>
  </si>
  <si>
    <t>B30306</t>
  </si>
  <si>
    <t>PESTO RIVIERA KG.2,850</t>
  </si>
  <si>
    <t>B30307</t>
  </si>
  <si>
    <t>TAPENADE VERDE 180 GR</t>
  </si>
  <si>
    <t>B30308</t>
  </si>
  <si>
    <t>TAPENADE 130 GR.</t>
  </si>
  <si>
    <t>B30400</t>
  </si>
  <si>
    <t>ACETO COPPO CLASSICO 250 ML</t>
  </si>
  <si>
    <t>B30401</t>
  </si>
  <si>
    <t>ACETO*** COPPO CLASSICO 500 ML</t>
  </si>
  <si>
    <t>B30402</t>
  </si>
  <si>
    <t>ACETO COPPO RISERVA 250 ML.</t>
  </si>
  <si>
    <t>B30403</t>
  </si>
  <si>
    <t>ACETO COPPO RISERVA 500 ML</t>
  </si>
  <si>
    <t>B30410</t>
  </si>
  <si>
    <t>COPPO** FIL.ACCIUGHE 310 GR.</t>
  </si>
  <si>
    <t>B30411</t>
  </si>
  <si>
    <t>COPPO** FIL.ACCIUGHE 220 GR.</t>
  </si>
  <si>
    <t>B30412</t>
  </si>
  <si>
    <t>COPPO** FIL.ACCIUGHE 580 GR.</t>
  </si>
  <si>
    <t>B30413</t>
  </si>
  <si>
    <t>COPPO** FIL.ACCIUGHE 80  GR.</t>
  </si>
  <si>
    <t>B30414</t>
  </si>
  <si>
    <t>COPPO** FIL.ACCIUGHE  46  GR.</t>
  </si>
  <si>
    <t>B30415</t>
  </si>
  <si>
    <t>COPPO OLIO OLIVA 1 LT ********</t>
  </si>
  <si>
    <t>B30416</t>
  </si>
  <si>
    <t>COPPO OLIO EXTRAV.FIL 75c ****</t>
  </si>
  <si>
    <t>B30417</t>
  </si>
  <si>
    <t>COPPO OLIO EXTR.MOSTO ORO 75CL 100% OLIO ITALIANO</t>
  </si>
  <si>
    <t>B30418</t>
  </si>
  <si>
    <t>COPPO OLIO 250ml ANT.OLEIFICIO</t>
  </si>
  <si>
    <t>B30419</t>
  </si>
  <si>
    <t>COPPO OLIO 500ml ANT.OLEIFICIO</t>
  </si>
  <si>
    <t>B30421</t>
  </si>
  <si>
    <t>COPPO PASTA  ASS. 1 KG</t>
  </si>
  <si>
    <t>B30422</t>
  </si>
  <si>
    <t>COPPO PASTA  ASS. 500 GR</t>
  </si>
  <si>
    <t>B30423</t>
  </si>
  <si>
    <t>COPPO PASTA  ASS  250 GR</t>
  </si>
  <si>
    <t>B40015</t>
  </si>
  <si>
    <t>SALE MACIN.AROMI  ASS. 100GR.</t>
  </si>
  <si>
    <t>C00001</t>
  </si>
  <si>
    <t>MAIZABROSA 500 GR</t>
  </si>
  <si>
    <t>C00002</t>
  </si>
  <si>
    <t>FIDEO RES RAPIDITO 100 GR</t>
  </si>
  <si>
    <t>C00003</t>
  </si>
  <si>
    <t>FIDEO POLLO RAPIDITO 100 GR</t>
  </si>
  <si>
    <t>C00004</t>
  </si>
  <si>
    <t>FIDEO CHINO 400 GR</t>
  </si>
  <si>
    <t>C00005</t>
  </si>
  <si>
    <t>FIDEO LAZO PASTA CORTA 400 GR</t>
  </si>
  <si>
    <t>C00006</t>
  </si>
  <si>
    <t>FIDEO ARROZ FINO 200 GR</t>
  </si>
  <si>
    <t>C00007</t>
  </si>
  <si>
    <t>FIDEO ARROZ GRUESO 200 GR</t>
  </si>
  <si>
    <t>C00008</t>
  </si>
  <si>
    <t>FIDEO CHAW MEIN POLLO 400 GR</t>
  </si>
  <si>
    <t>C00009</t>
  </si>
  <si>
    <t>PLATANITOS SAL 125 GR</t>
  </si>
  <si>
    <t>C00010</t>
  </si>
  <si>
    <t>PLATANITOS PICANTES 142 GR</t>
  </si>
  <si>
    <t>C00011</t>
  </si>
  <si>
    <t>YUQUITAS SAL 85 GR</t>
  </si>
  <si>
    <t>C00012</t>
  </si>
  <si>
    <t>MADURITOS DULCES 85 GR</t>
  </si>
  <si>
    <t>C00013</t>
  </si>
  <si>
    <t>PACK AHORRO SNACKS 335 GR</t>
  </si>
  <si>
    <t>C00014</t>
  </si>
  <si>
    <t>PANELA GRANULADA 500 GR</t>
  </si>
  <si>
    <t>C00015</t>
  </si>
  <si>
    <t>AJI CASERO 170 GR</t>
  </si>
  <si>
    <t>C00016</t>
  </si>
  <si>
    <t>AJI CASERO CHOCOS 310 GR</t>
  </si>
  <si>
    <t>C00017</t>
  </si>
  <si>
    <t>CORAZONES DE PALMITOS 440 GR</t>
  </si>
  <si>
    <t>C00018</t>
  </si>
  <si>
    <t>MARMELADA FRITIMORA 295 GR</t>
  </si>
  <si>
    <t>C00019</t>
  </si>
  <si>
    <t>MARMELADA GUAYABA 295 GR</t>
  </si>
  <si>
    <t>C00020</t>
  </si>
  <si>
    <t>PASTA DE AJO 250 GR</t>
  </si>
  <si>
    <t>C00021</t>
  </si>
  <si>
    <t>PASTA DE MANI' 250 GR</t>
  </si>
  <si>
    <t>C00022</t>
  </si>
  <si>
    <t>AGUA DE COCO 350 GR</t>
  </si>
  <si>
    <t>C00023</t>
  </si>
  <si>
    <t>CREMA DE COCO 400 GR</t>
  </si>
  <si>
    <t>C00024</t>
  </si>
  <si>
    <t>MOTE SELECTO GIGANTE  500 GR</t>
  </si>
  <si>
    <t>C00025</t>
  </si>
  <si>
    <t>MAIZ GRANDE TOSTADO 500 GR</t>
  </si>
  <si>
    <t>C00026</t>
  </si>
  <si>
    <t>SARDINAS EN ACEITE SOIA 425 GR</t>
  </si>
  <si>
    <t>C00027</t>
  </si>
  <si>
    <t>SARDINAS  SALSA TOMATE 425/276</t>
  </si>
  <si>
    <t>C00028</t>
  </si>
  <si>
    <t>ATUN ACEITE 170 GR</t>
  </si>
  <si>
    <t>C00029</t>
  </si>
  <si>
    <t>ATUN ACEITE SOIA 1 KG</t>
  </si>
  <si>
    <t>C00030</t>
  </si>
  <si>
    <t>ENCEBOLLADO DE ATUN 400 GR</t>
  </si>
  <si>
    <t>C00031</t>
  </si>
  <si>
    <t>SARDINAS EN TOMATE 156 GR</t>
  </si>
  <si>
    <t>C00032</t>
  </si>
  <si>
    <t>ATUN TRI-PACK ACEITE 80 GR</t>
  </si>
  <si>
    <t>C00033</t>
  </si>
  <si>
    <t>SALSA AJI PICANTE 100 GR</t>
  </si>
  <si>
    <t>C00034</t>
  </si>
  <si>
    <t>SALSA AJI PICANTE 220 GR 200ml</t>
  </si>
  <si>
    <t>C00035</t>
  </si>
  <si>
    <t>SALSA SOYA 130 GR  100ml</t>
  </si>
  <si>
    <t>C00036</t>
  </si>
  <si>
    <t>SALSA SOYA 260 GR  200 ml</t>
  </si>
  <si>
    <t>C00037</t>
  </si>
  <si>
    <t>HARINA PLATANO 200 GR</t>
  </si>
  <si>
    <t>C00038</t>
  </si>
  <si>
    <t>MAICENA 200 GR</t>
  </si>
  <si>
    <t>C00039</t>
  </si>
  <si>
    <t>MEI CHENG 100 GR</t>
  </si>
  <si>
    <t>C00040</t>
  </si>
  <si>
    <t>MANICHO 120 GR</t>
  </si>
  <si>
    <t>C00041</t>
  </si>
  <si>
    <t>CHOCOLATE SUPERIOR 300 GR</t>
  </si>
  <si>
    <t>C00042</t>
  </si>
  <si>
    <t>COCOA UNIVERSAL 200 GR</t>
  </si>
  <si>
    <t>C00043</t>
  </si>
  <si>
    <t>HUEVITOS 250 GR</t>
  </si>
  <si>
    <t>C00044</t>
  </si>
  <si>
    <t>CHOCOANIMALIAS 350 GR</t>
  </si>
  <si>
    <t>C00045</t>
  </si>
  <si>
    <t>KATABOOM SURTIDO 270 GR</t>
  </si>
  <si>
    <t>C00046</t>
  </si>
  <si>
    <t>KATABOOM FRESA 270 GR</t>
  </si>
  <si>
    <t>C00047</t>
  </si>
  <si>
    <t>KATABOOM UVA 270 GR</t>
  </si>
  <si>
    <t>C00048</t>
  </si>
  <si>
    <t>KATABOOM STORM 270 GR</t>
  </si>
  <si>
    <t>C00049</t>
  </si>
  <si>
    <t>SPRING ROLL SAUCE 250 GR</t>
  </si>
  <si>
    <t>C00050</t>
  </si>
  <si>
    <t>OYSTER SAUCE 250 GR</t>
  </si>
  <si>
    <t>C00051</t>
  </si>
  <si>
    <t>BAMBOO SHOOT 250 GR</t>
  </si>
  <si>
    <t>C00052</t>
  </si>
  <si>
    <t>RICE PAPER 100 GR</t>
  </si>
  <si>
    <t>C00053</t>
  </si>
  <si>
    <t>RICE NOODLES 250 GR</t>
  </si>
  <si>
    <t>C00054</t>
  </si>
  <si>
    <t>COLA MANZANA 2 LT</t>
  </si>
  <si>
    <t>C00055</t>
  </si>
  <si>
    <t>COLA TROPICAL 2 LT</t>
  </si>
  <si>
    <t>C00056</t>
  </si>
  <si>
    <t>COLA TUTTIFRUTTI 2 LT</t>
  </si>
  <si>
    <t>C00059</t>
  </si>
  <si>
    <t>COLA MANZANA 50 CL</t>
  </si>
  <si>
    <t>C00060</t>
  </si>
  <si>
    <t>COLA TROPICAL 50 CL</t>
  </si>
  <si>
    <t>C00061</t>
  </si>
  <si>
    <t>COLA TUTTIFRUTTI 50 CL</t>
  </si>
  <si>
    <t>C00062</t>
  </si>
  <si>
    <t>SALSA DE TOMATE LOS ANDES 390</t>
  </si>
  <si>
    <t>C00063</t>
  </si>
  <si>
    <t>PANELA BLOQUE 500 GR</t>
  </si>
  <si>
    <t>C00064</t>
  </si>
  <si>
    <t>BOMBON MANICHO 36 X 240 G</t>
  </si>
  <si>
    <t>C00065</t>
  </si>
  <si>
    <t>CHUPETE YEYE 24 X 567g</t>
  </si>
  <si>
    <t>C00066</t>
  </si>
  <si>
    <t>CARAMELO MENTA GLACIAL 30x450g</t>
  </si>
  <si>
    <t>D00001</t>
  </si>
  <si>
    <t>70 MM TROPHY REPLICA</t>
  </si>
  <si>
    <t>D00002</t>
  </si>
  <si>
    <t>100 MM TROPHY REPLICA</t>
  </si>
  <si>
    <t>D00003</t>
  </si>
  <si>
    <t>BIO-BIO BABY LATTE CORPO 250ml</t>
  </si>
  <si>
    <t>D00004</t>
  </si>
  <si>
    <t>BIO-BIO BABY CAMPIONCINI C.MAN</t>
  </si>
  <si>
    <t>D00005</t>
  </si>
  <si>
    <t>PNEUMATICI USATI AUTO</t>
  </si>
  <si>
    <t>D00006</t>
  </si>
  <si>
    <t>150 MM TROPHY REPLICA</t>
  </si>
  <si>
    <t>D00007</t>
  </si>
  <si>
    <t>TROPHY REPLICA IN DISPLAY CASE</t>
  </si>
  <si>
    <t>D00008</t>
  </si>
  <si>
    <t>70 MM TROPHY REPLICA ROAT STAN</t>
  </si>
  <si>
    <t>D00009</t>
  </si>
  <si>
    <t>OFFICIAL EMBLEM SNOW GLOBE</t>
  </si>
  <si>
    <t>D00010</t>
  </si>
  <si>
    <t>3D TROPHY KEYCHAIN</t>
  </si>
  <si>
    <t>D00011</t>
  </si>
  <si>
    <t>3D TROPHY KEYCHAIN OFF.EMBLEM</t>
  </si>
  <si>
    <t>D00012</t>
  </si>
  <si>
    <t>3D TROPHY KEYCHAIN COUNT.FLAG</t>
  </si>
  <si>
    <t>D00013</t>
  </si>
  <si>
    <t>LOGO KEYCHAIN</t>
  </si>
  <si>
    <t>D00014</t>
  </si>
  <si>
    <t>3D LOGO TROPHY KEYCHAIN</t>
  </si>
  <si>
    <t>D00015</t>
  </si>
  <si>
    <t>3D ROATING TROPHY KEYCHAIN</t>
  </si>
  <si>
    <t>D00016</t>
  </si>
  <si>
    <t>2,5D TROPHY KEYCHAIN</t>
  </si>
  <si>
    <t>D00017</t>
  </si>
  <si>
    <t>NATIONAL PRIDE KEYCHAIN</t>
  </si>
  <si>
    <t>D00018</t>
  </si>
  <si>
    <t>TROPHY PIN</t>
  </si>
  <si>
    <t>D00019</t>
  </si>
  <si>
    <t>LOGO PIN</t>
  </si>
  <si>
    <t>D00020</t>
  </si>
  <si>
    <t>2.5D TROPHY PIN</t>
  </si>
  <si>
    <t>D00021</t>
  </si>
  <si>
    <t>NATIONAL PRIDE PIN</t>
  </si>
  <si>
    <t>D00022</t>
  </si>
  <si>
    <t>TROPHY MAGNETS</t>
  </si>
  <si>
    <t>E00001</t>
  </si>
  <si>
    <t>SEPPIA SENEGAL 50-200 BLOC. 5% SEPIA OFFICINALIS</t>
  </si>
  <si>
    <t>E00002</t>
  </si>
  <si>
    <t>POLPO GHANA BLOCCO T1-T3 OCTOPUS VULGARIS &lt;5%</t>
  </si>
  <si>
    <t>E00003</t>
  </si>
  <si>
    <t>POLPO GHANA BLOCCO T4-T5 OCTOPUS VULGARIS &lt;5%</t>
  </si>
  <si>
    <t>E00004</t>
  </si>
  <si>
    <t>E00005</t>
  </si>
  <si>
    <t>E00006</t>
  </si>
  <si>
    <t>POLPO GHANA BLOCCO TR-MIX OCTOPUS VULGARIS &lt;5%</t>
  </si>
  <si>
    <t>E00007</t>
  </si>
  <si>
    <t>SEPPIA GHANA BLOCCO CHOCO SEPIA OFFICINALIS &lt;5%</t>
  </si>
  <si>
    <t>E00008</t>
  </si>
  <si>
    <t>SEPPIA GHANA MONGO SEPIA OFFICINALIS INTERA BL.</t>
  </si>
  <si>
    <t>E00009</t>
  </si>
  <si>
    <t>E00010</t>
  </si>
  <si>
    <t>POLPO SPAGNA FRESCO 1-2 KG POLPO FAO 27</t>
  </si>
  <si>
    <t>E00011</t>
  </si>
  <si>
    <t>POLPO CONGELATO MESSICO T6</t>
  </si>
  <si>
    <t>E00012</t>
  </si>
  <si>
    <t>SEPPIA CONG INDIA 500/1000</t>
  </si>
  <si>
    <t>E00013</t>
  </si>
  <si>
    <t>SEPPIA CONG INDIA 300/500</t>
  </si>
  <si>
    <t>E00014</t>
  </si>
  <si>
    <t>SEPPIA CONG. INDONESIA 80/150</t>
  </si>
  <si>
    <t>E00015</t>
  </si>
  <si>
    <t>SEPPIA CONG. INDONESIA 300/500</t>
  </si>
  <si>
    <t>E00016</t>
  </si>
  <si>
    <t>POLPO FAO 34 CONG. T6</t>
  </si>
  <si>
    <t>E00017</t>
  </si>
  <si>
    <t>SEPPIA CONGELATA 500/700 INDIA</t>
  </si>
  <si>
    <t>E00018</t>
  </si>
  <si>
    <t>SEPPIA CONG. 700/1000 INDIA</t>
  </si>
  <si>
    <t>E00019</t>
  </si>
  <si>
    <t>FILETTI TOTANO BL 2/4</t>
  </si>
  <si>
    <t>E00020</t>
  </si>
  <si>
    <t>POLPO T6 MAURITANIA</t>
  </si>
  <si>
    <t>E00021</t>
  </si>
  <si>
    <t>POLPO PR2 MAURITANIA</t>
  </si>
  <si>
    <t>E00022</t>
  </si>
  <si>
    <t>SEPPIA INDIA 300/500</t>
  </si>
  <si>
    <t>E00023</t>
  </si>
  <si>
    <t>SEPPIA INDIA 500/700</t>
  </si>
  <si>
    <t>E00024</t>
  </si>
  <si>
    <t>CALAMARO 3/6 INDIA</t>
  </si>
  <si>
    <t>E00025</t>
  </si>
  <si>
    <t>CALAMARO N°4 SPAGNA</t>
  </si>
  <si>
    <t>E00026</t>
  </si>
  <si>
    <t>SEPPIE VIETNAM 60 UP</t>
  </si>
  <si>
    <t>E00027</t>
  </si>
  <si>
    <t>E00028</t>
  </si>
  <si>
    <t>CALAMARI C4 PATAGONIA</t>
  </si>
  <si>
    <t>E00029</t>
  </si>
  <si>
    <t>E00030</t>
  </si>
  <si>
    <t>POLPO SPAGNA 1-2 KG</t>
  </si>
  <si>
    <t>E00031</t>
  </si>
  <si>
    <t>ANELLI CALAMARO 45/60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</si>
  <si>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</si>
  <si>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</si>
  <si>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</si>
  <si>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</si>
  <si>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</si>
  <si>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</si>
  <si>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</si>
  <si>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</si>
  <si>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#1 EDP50ML+DEO150+ROLLON50ML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</si>
  <si>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</si>
  <si>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</si>
  <si>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</si>
  <si>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</si>
  <si>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</si>
  <si>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</si>
  <si>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</si>
  <si>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</si>
  <si>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</si>
  <si>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</si>
  <si>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</si>
  <si>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</si>
  <si>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</si>
  <si>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</si>
  <si>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</si>
  <si>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</si>
  <si>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</si>
  <si>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</si>
  <si>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</si>
  <si>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</si>
  <si>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</si>
  <si>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</si>
  <si>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</si>
  <si>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J00001</t>
  </si>
  <si>
    <t>ST.REMY AUTHENTIC VSOP 1LT</t>
  </si>
  <si>
    <t>J00002</t>
  </si>
  <si>
    <t>CHAMP.POMMERY POP  20 CL</t>
  </si>
  <si>
    <t>J00003</t>
  </si>
  <si>
    <t>CAMUS VSOP 0,70</t>
  </si>
  <si>
    <t>J00004</t>
  </si>
  <si>
    <t>COURVOISIER XO 70</t>
  </si>
  <si>
    <t>J00005</t>
  </si>
  <si>
    <t>MONTENEGRO 1LT</t>
  </si>
  <si>
    <t>J00006</t>
  </si>
  <si>
    <t>BOLS TRIPLE SEC CURACAO 70</t>
  </si>
  <si>
    <t>J00007</t>
  </si>
  <si>
    <t>EL CHARRO SILVER 2SHOT 75 CL</t>
  </si>
  <si>
    <t>J00008</t>
  </si>
  <si>
    <t>ABSOLUTE 1 LT</t>
  </si>
  <si>
    <t>J00009</t>
  </si>
  <si>
    <t>ABSOLUT RUBY RED 75 CL</t>
  </si>
  <si>
    <t>J00010</t>
  </si>
  <si>
    <t>BELVEDERE VODKA 1,5</t>
  </si>
  <si>
    <t>J00011</t>
  </si>
  <si>
    <t>KING ROBERT VODKA 1 LT</t>
  </si>
  <si>
    <t>J00012</t>
  </si>
  <si>
    <t>AKVINTA 70 CL</t>
  </si>
  <si>
    <t>J00013</t>
  </si>
  <si>
    <t>CARDHU 12Y 1 LT</t>
  </si>
  <si>
    <t>J00014</t>
  </si>
  <si>
    <t>GLEN KINCHIE 12Y 75 CL</t>
  </si>
  <si>
    <t>J00015</t>
  </si>
  <si>
    <t>SEAGRAM 100 PIPERS 75 CL</t>
  </si>
  <si>
    <t>J00016</t>
  </si>
  <si>
    <t>100 PIPERS TRIPLE PACK 1 LT</t>
  </si>
  <si>
    <t>J00017</t>
  </si>
  <si>
    <t>BLACK DOG 12Y JURA 1 LT</t>
  </si>
  <si>
    <t>J00018</t>
  </si>
  <si>
    <t>CRAGGANMORE 12 Y 75CL</t>
  </si>
  <si>
    <t>J00019</t>
  </si>
  <si>
    <t>CHIVAS REGAL 12Y 1,14LT</t>
  </si>
  <si>
    <t>J00020</t>
  </si>
  <si>
    <t>JACK DANIELS  1 LT</t>
  </si>
  <si>
    <t>J00021</t>
  </si>
  <si>
    <t>CHIVAS REGAL 12Y 75CL</t>
  </si>
  <si>
    <t>J00022</t>
  </si>
  <si>
    <t>FAMOUS GROUSE 1,14LT</t>
  </si>
  <si>
    <t>J00023</t>
  </si>
  <si>
    <t>GRANT'S 1,125 LT</t>
  </si>
  <si>
    <t>J00024</t>
  </si>
  <si>
    <t>J.WALKER BLACK LABEL 1 LT</t>
  </si>
  <si>
    <t>J00025</t>
  </si>
  <si>
    <t>J.WALKER BLUE KARMEN LINE 75CL</t>
  </si>
  <si>
    <t>J00026</t>
  </si>
  <si>
    <t>J WALKER GOLD RESERVE 75CL</t>
  </si>
  <si>
    <t>J00027</t>
  </si>
  <si>
    <t>KING ROBERT WHISKY 75 CL</t>
  </si>
  <si>
    <t>J00028</t>
  </si>
  <si>
    <t>PASSPORT TWIN PACK 1 LT</t>
  </si>
  <si>
    <t>J00029</t>
  </si>
  <si>
    <t>PASSPORT TRIPLE PACK 1 LT</t>
  </si>
  <si>
    <t>J00030</t>
  </si>
  <si>
    <t>JACOB CREEK CHARDONNAY 75 CL</t>
  </si>
  <si>
    <t>J00031</t>
  </si>
  <si>
    <t>JACOB CREEK PINOT NOIR 75 CL</t>
  </si>
  <si>
    <t>J00032</t>
  </si>
  <si>
    <t>JACOB CREEK SHIRAZ 75 CL</t>
  </si>
  <si>
    <t>J00033</t>
  </si>
  <si>
    <t>GEORGE WYNDHAM SHIRAZ 75</t>
  </si>
  <si>
    <t>J00034</t>
  </si>
  <si>
    <t>LOUIS ESCHENAUER MERLOT  75 CL</t>
  </si>
  <si>
    <t>J00035</t>
  </si>
  <si>
    <t>JP CHENET MERLOT ROUGE 75 CL</t>
  </si>
  <si>
    <t>J00036</t>
  </si>
  <si>
    <t>JP CHENET MERLOT PAYS DOC 75</t>
  </si>
  <si>
    <t>J00037</t>
  </si>
  <si>
    <t>LA TERRE ROUGE 75 CL</t>
  </si>
  <si>
    <t>J00038</t>
  </si>
  <si>
    <t>ABSOLUTE BLUE LIMITED ED.1LT</t>
  </si>
  <si>
    <t>J00039</t>
  </si>
  <si>
    <t>OFFICER'S CHOICE BLUE 0,375</t>
  </si>
  <si>
    <t>J00040</t>
  </si>
  <si>
    <t>GLENCALVIE WHISKY 1 LT</t>
  </si>
  <si>
    <t>J00041</t>
  </si>
  <si>
    <t>KING ROBERT II WHISKY 1LT</t>
  </si>
  <si>
    <t>J00042</t>
  </si>
  <si>
    <t>WHYTE &amp; MACKEY  LT 1,13</t>
  </si>
  <si>
    <t>J00043</t>
  </si>
  <si>
    <t>PRINCE DE RICHEMONT BRUT</t>
  </si>
  <si>
    <t>J00044</t>
  </si>
  <si>
    <t>PASTIS 51 LT</t>
  </si>
  <si>
    <t>J00045</t>
  </si>
  <si>
    <t>CHATELLE NAPOLEON 1LT BRANDY</t>
  </si>
  <si>
    <t>J00046</t>
  </si>
  <si>
    <t>KLIPDRIFT 75 BRANDY</t>
  </si>
  <si>
    <t>J00047</t>
  </si>
  <si>
    <t>HENNESSY VSOP LT COGNAC</t>
  </si>
  <si>
    <t>J00048</t>
  </si>
  <si>
    <t>HENNESSY VS LT COGNAC</t>
  </si>
  <si>
    <t>J00049</t>
  </si>
  <si>
    <t>SAN MIGUEL GINEBRA GIN 75</t>
  </si>
  <si>
    <t>J00050</t>
  </si>
  <si>
    <t>LONGCHAMP ST EMILION</t>
  </si>
  <si>
    <t>J00054</t>
  </si>
  <si>
    <t>BEEFEATER 1,14</t>
  </si>
  <si>
    <t>J00055</t>
  </si>
  <si>
    <t>AFTERSHOCK BLACK 70</t>
  </si>
  <si>
    <t>J00056</t>
  </si>
  <si>
    <t>KAHALUA 70</t>
  </si>
  <si>
    <t>J00057</t>
  </si>
  <si>
    <t>BAILEYS IRISH CR 5CL</t>
  </si>
  <si>
    <t>J00058</t>
  </si>
  <si>
    <t>CACHACA 51   70</t>
  </si>
  <si>
    <t>J00059</t>
  </si>
  <si>
    <t>BACARDI PINA COLADA 70</t>
  </si>
  <si>
    <t>J00060</t>
  </si>
  <si>
    <t>ST JAMES BRUN 70 RHUM</t>
  </si>
  <si>
    <t>J00061</t>
  </si>
  <si>
    <t>LEMON HART GOLD 75</t>
  </si>
  <si>
    <t>J00062</t>
  </si>
  <si>
    <t>BLACK BULL CAFE 75</t>
  </si>
  <si>
    <t>J00063</t>
  </si>
  <si>
    <t>NIRVANA RHUM COLA 75</t>
  </si>
  <si>
    <t>J00064</t>
  </si>
  <si>
    <t>BLACK BULL 1/1 SUGARCANE</t>
  </si>
  <si>
    <t>J00065</t>
  </si>
  <si>
    <t>NICOLS BL BANDIT RUM 75</t>
  </si>
  <si>
    <t>J00066</t>
  </si>
  <si>
    <t>BACARDI OAKHEART 70</t>
  </si>
  <si>
    <t>J00067</t>
  </si>
  <si>
    <t>SAUZA GOLD LT</t>
  </si>
  <si>
    <t>J00068</t>
  </si>
  <si>
    <t>CHUM CHUMRUM 36CL</t>
  </si>
  <si>
    <t>J00069</t>
  </si>
  <si>
    <t>42 BELOW VODKA 75</t>
  </si>
  <si>
    <t>J00070</t>
  </si>
  <si>
    <t>DALMORE 12Y LT</t>
  </si>
  <si>
    <t>J00071</t>
  </si>
  <si>
    <t>SPEYBURN 10Y 70</t>
  </si>
  <si>
    <t>J00072</t>
  </si>
  <si>
    <t>BLACK DOG 12Y VLADIVAR 75</t>
  </si>
  <si>
    <t>J00073</t>
  </si>
  <si>
    <t>SINGLETON 12Y 70</t>
  </si>
  <si>
    <t>J00074</t>
  </si>
  <si>
    <t>MACKINLAYS 75 W</t>
  </si>
  <si>
    <t>J00075</t>
  </si>
  <si>
    <t>LABEL 5 LT</t>
  </si>
  <si>
    <t>J00076</t>
  </si>
  <si>
    <t>ROYAL HORSE LT</t>
  </si>
  <si>
    <t>J00077</t>
  </si>
  <si>
    <t>DEWARS LT</t>
  </si>
  <si>
    <t>J00078</t>
  </si>
  <si>
    <t>WHITE &amp; MACKAY 1,13</t>
  </si>
  <si>
    <t>J00079</t>
  </si>
  <si>
    <t>DEWARS 12Y LT</t>
  </si>
  <si>
    <t>J00080</t>
  </si>
  <si>
    <t>FAMOUS GROUSE 75</t>
  </si>
  <si>
    <t>J00082</t>
  </si>
  <si>
    <t>CLAYMORE LT</t>
  </si>
  <si>
    <t>J00083</t>
  </si>
  <si>
    <t>DIMPLE 15Y LT</t>
  </si>
  <si>
    <t>J00084</t>
  </si>
  <si>
    <t>TEACHERS 70</t>
  </si>
  <si>
    <t>J00085</t>
  </si>
  <si>
    <t>LAPHROAIG 25Y 70</t>
  </si>
  <si>
    <t>J00086</t>
  </si>
  <si>
    <t>FAMOUS GROUSE LT</t>
  </si>
  <si>
    <t>J00087</t>
  </si>
  <si>
    <t>SPEYBURN BRADAN OUCH 70</t>
  </si>
  <si>
    <t>J00088</t>
  </si>
  <si>
    <t>BALLANTINE 75</t>
  </si>
  <si>
    <t>J00089</t>
  </si>
  <si>
    <t>CHIVAS 12Y LT</t>
  </si>
  <si>
    <t>J00090</t>
  </si>
  <si>
    <t>CHIVAS 18Y LT</t>
  </si>
  <si>
    <t>J00091</t>
  </si>
  <si>
    <t>GLEN FIDDICH 18Y 75</t>
  </si>
  <si>
    <t>J00092</t>
  </si>
  <si>
    <t>ROYAL SALUTE 21Y LT</t>
  </si>
  <si>
    <t>J00093</t>
  </si>
  <si>
    <t>DOUBLE BLACK LT</t>
  </si>
  <si>
    <t>J00094</t>
  </si>
  <si>
    <t>BUSHMILLS ORIG LT</t>
  </si>
  <si>
    <t>J00095</t>
  </si>
  <si>
    <t>ROYAL STAG 375</t>
  </si>
  <si>
    <t>J00096</t>
  </si>
  <si>
    <t>JUPITERS GAMBLER 75</t>
  </si>
  <si>
    <t>J00097</t>
  </si>
  <si>
    <t>ARISTOCRAT 75</t>
  </si>
  <si>
    <t>J00098</t>
  </si>
  <si>
    <t>MCDOWELLS N.1 18CL</t>
  </si>
  <si>
    <t>J00099</t>
  </si>
  <si>
    <t>XCEL PREMIUM 75 CL</t>
  </si>
  <si>
    <t>J00100</t>
  </si>
  <si>
    <t>DIRECTORS SP BLACK LT</t>
  </si>
  <si>
    <t>J00101</t>
  </si>
  <si>
    <t>GOLDEN BARREL LT</t>
  </si>
  <si>
    <t>J00102</t>
  </si>
  <si>
    <t>ROYAL STAG 18 CL</t>
  </si>
  <si>
    <t>J00103</t>
  </si>
  <si>
    <t>BLENDERS PRIDE 75</t>
  </si>
  <si>
    <t>J00104</t>
  </si>
  <si>
    <t>BDL SQUARE 75</t>
  </si>
  <si>
    <t>J00105</t>
  </si>
  <si>
    <t>DIMPY 75 WHISKY&amp;COLA</t>
  </si>
  <si>
    <t>J00106</t>
  </si>
  <si>
    <t>JACK DANIELS  S.BARREL 75</t>
  </si>
  <si>
    <t>J00107</t>
  </si>
  <si>
    <t>MATEUS 75</t>
  </si>
  <si>
    <t>J00108</t>
  </si>
  <si>
    <t>JACK DANIELS 375</t>
  </si>
  <si>
    <t>J00109</t>
  </si>
  <si>
    <t>JACK DANIEL'S 5CL</t>
  </si>
  <si>
    <t>J00110</t>
  </si>
  <si>
    <t>JACK DANIELS FIRE 75</t>
  </si>
  <si>
    <t>J00111</t>
  </si>
  <si>
    <t>JACK DANIELS HONEY 75</t>
  </si>
  <si>
    <t>J00112</t>
  </si>
  <si>
    <t>JACK DANIELS GENTLEMAN 75</t>
  </si>
  <si>
    <t>J00113</t>
  </si>
  <si>
    <t>JACK DANIELS GENTLEMAN LT</t>
  </si>
  <si>
    <t>J00114</t>
  </si>
  <si>
    <t>JACK DANIELS GENTLEMAN 375</t>
  </si>
  <si>
    <t>J00115</t>
  </si>
  <si>
    <t>JACK DANIELS 20 CL</t>
  </si>
  <si>
    <t>J00116</t>
  </si>
  <si>
    <t>SANTA JULIA SAUVIGNON</t>
  </si>
  <si>
    <t>J00117</t>
  </si>
  <si>
    <t>WOODFORD RESERVE LT</t>
  </si>
  <si>
    <t>J00118</t>
  </si>
  <si>
    <t>WOODFORD RESERVE 75</t>
  </si>
  <si>
    <t>J00119</t>
  </si>
  <si>
    <t>ROSEMOUNT SHIRAZ CABERNET</t>
  </si>
  <si>
    <t>J00120</t>
  </si>
  <si>
    <t>JACOB CREEK RIESLING</t>
  </si>
  <si>
    <t>J00121</t>
  </si>
  <si>
    <t>JACOB CREEK SAUVIGNON</t>
  </si>
  <si>
    <t>J00122</t>
  </si>
  <si>
    <t>D ARENBERG THE STUMP 75</t>
  </si>
  <si>
    <t>J00123</t>
  </si>
  <si>
    <t>EL EMPERADOR CHARDONNAY</t>
  </si>
  <si>
    <t>J00124</t>
  </si>
  <si>
    <t>LAPOSTOLLE CHARDONNAY</t>
  </si>
  <si>
    <t>J00125</t>
  </si>
  <si>
    <t>B&amp;G CUVEE SPECIAL RED</t>
  </si>
  <si>
    <t>J00126</t>
  </si>
  <si>
    <t>BEAUJOLAIS VILL VICTOR BERARD</t>
  </si>
  <si>
    <t>J00127</t>
  </si>
  <si>
    <t>FEUDI ARAGONESI BIANCO 75</t>
  </si>
  <si>
    <t>J00128</t>
  </si>
  <si>
    <t>ARGIOLAS COSTERA CANNONAU</t>
  </si>
  <si>
    <t>J00130</t>
  </si>
  <si>
    <t>CAPE SPRING 75 MERL-CAB-SAUV</t>
  </si>
  <si>
    <t>J00131</t>
  </si>
  <si>
    <t>BOSHENDAL CHENIN GR CUVEE</t>
  </si>
  <si>
    <t>J00132</t>
  </si>
  <si>
    <t>AYALA BRUT</t>
  </si>
  <si>
    <t>J00133</t>
  </si>
  <si>
    <t>CHAMP.MUMM ROSE</t>
  </si>
  <si>
    <t>J00134</t>
  </si>
  <si>
    <t>CHAMP POMMERY 6LT</t>
  </si>
  <si>
    <t>J00135</t>
  </si>
  <si>
    <t>CAMUS EXTRA ELEGANCE</t>
  </si>
  <si>
    <t>J00136</t>
  </si>
  <si>
    <t>HENNESY VS 70</t>
  </si>
  <si>
    <t>J00137</t>
  </si>
  <si>
    <t>HENNESSY VSOP 5 CL</t>
  </si>
  <si>
    <t>J00138</t>
  </si>
  <si>
    <t>ANTICA SAMBUCA  70</t>
  </si>
  <si>
    <t>J00139</t>
  </si>
  <si>
    <t>BOLS CHERRY BRANDY  70</t>
  </si>
  <si>
    <t>J00140</t>
  </si>
  <si>
    <t>BOLS BANANE 70</t>
  </si>
  <si>
    <t>J00141</t>
  </si>
  <si>
    <t>BOLS LYCHEE 70</t>
  </si>
  <si>
    <t>J00142</t>
  </si>
  <si>
    <t>BOLS STRAWBERRY 70</t>
  </si>
  <si>
    <t>J00146</t>
  </si>
  <si>
    <t>BOLS AMARETTO 70</t>
  </si>
  <si>
    <t>J00147</t>
  </si>
  <si>
    <t>BROWN BROS CHARDONNAY</t>
  </si>
  <si>
    <t>J00148</t>
  </si>
  <si>
    <t>COINTREAU LT</t>
  </si>
  <si>
    <t>J00149</t>
  </si>
  <si>
    <t>TIA MARIA 70</t>
  </si>
  <si>
    <t>J00150</t>
  </si>
  <si>
    <t>LA MAUNY AGRIC 3Y 70</t>
  </si>
  <si>
    <t>J00151</t>
  </si>
  <si>
    <t>AGAVITA BLANC 70</t>
  </si>
  <si>
    <t>J00152</t>
  </si>
  <si>
    <t>ABSOLUTE PEARS 75</t>
  </si>
  <si>
    <t>J00153</t>
  </si>
  <si>
    <t>ABSOLUT KURANT 75</t>
  </si>
  <si>
    <t>J00154</t>
  </si>
  <si>
    <t>AKVINTA 70</t>
  </si>
  <si>
    <t>J00156</t>
  </si>
  <si>
    <t>CHIVA REGAL 12Y 50CL</t>
  </si>
  <si>
    <t>J00157</t>
  </si>
  <si>
    <t>MIDLETON VERY RARE 70</t>
  </si>
  <si>
    <t>J00158</t>
  </si>
  <si>
    <t>ALTA MALBEC BODEGA CATENA  75</t>
  </si>
  <si>
    <t>J00159</t>
  </si>
  <si>
    <t>CATENA CAB SAUV</t>
  </si>
  <si>
    <t>J00160</t>
  </si>
  <si>
    <t>BROWN BROS SHIRAZ</t>
  </si>
  <si>
    <t>J00161</t>
  </si>
  <si>
    <t>CAVE DE TAIN HERMITAGE</t>
  </si>
  <si>
    <t>J00162</t>
  </si>
  <si>
    <t>CUSTODIAN GRENACHIE</t>
  </si>
  <si>
    <t>J00163</t>
  </si>
  <si>
    <t>BERINGER CLEAR LIKE ZINFANDEL</t>
  </si>
  <si>
    <t>J00164</t>
  </si>
  <si>
    <t>BADGERS SEMILLION CHARDONNAY</t>
  </si>
  <si>
    <t>J00165</t>
  </si>
  <si>
    <t>DEBORTOLI SELECT SHIRAZ</t>
  </si>
  <si>
    <t>J00166</t>
  </si>
  <si>
    <t>JACOB CREEK PINOT GRIGIO</t>
  </si>
  <si>
    <t>J00167</t>
  </si>
  <si>
    <t>JACOB CREEK SHIRAZ GRENACHI</t>
  </si>
  <si>
    <t>J00168</t>
  </si>
  <si>
    <t>JACOB CREEK MERLOT</t>
  </si>
  <si>
    <t>J00170</t>
  </si>
  <si>
    <t>CASILLERO DEL DIABLO MERLOT</t>
  </si>
  <si>
    <t>J00171</t>
  </si>
  <si>
    <t>CARMEN CABERNET SAUVIGNON</t>
  </si>
  <si>
    <t>J00172</t>
  </si>
  <si>
    <t>CHOCOLAN SAUVIGNON BL</t>
  </si>
  <si>
    <t>J00173</t>
  </si>
  <si>
    <t>CHOCOLAN SYRAH RED</t>
  </si>
  <si>
    <t>J00174</t>
  </si>
  <si>
    <t>HENKEL TROCKEN DRY SEC</t>
  </si>
  <si>
    <t>J00175</t>
  </si>
  <si>
    <t>TORRES CORONAS</t>
  </si>
  <si>
    <t>J00176</t>
  </si>
  <si>
    <t>CAMPO VEJO RIOJA TEMPRANALLO</t>
  </si>
  <si>
    <t>J00177</t>
  </si>
  <si>
    <t>CAMPO VEJO GRAN RISERVA RED</t>
  </si>
  <si>
    <t>J00178</t>
  </si>
  <si>
    <t>BODX CH LES EYMERIES BL</t>
  </si>
  <si>
    <t>J00179</t>
  </si>
  <si>
    <t>LOUIS ESCHENAUER CAB MER</t>
  </si>
  <si>
    <t>J00180</t>
  </si>
  <si>
    <t>LA FLEUR CHARTRON MELOT CAB</t>
  </si>
  <si>
    <t>J00181</t>
  </si>
  <si>
    <t>GRANDIAL DEMISEC BLANC</t>
  </si>
  <si>
    <t>J00182</t>
  </si>
  <si>
    <t>CALVET CHARDONNAY</t>
  </si>
  <si>
    <t>J00183</t>
  </si>
  <si>
    <t>AMELIE LATOURNELLE SAUVIGNON</t>
  </si>
  <si>
    <t>J00184</t>
  </si>
  <si>
    <t>AMELIE LATOURNELLE MUSCAT BL</t>
  </si>
  <si>
    <t>J00185</t>
  </si>
  <si>
    <t>B&amp;G CUVEE SPECIALE RED</t>
  </si>
  <si>
    <t>J00186</t>
  </si>
  <si>
    <t>B&amp;G ROSE D ANJOU</t>
  </si>
  <si>
    <t>J00187</t>
  </si>
  <si>
    <t>BERGERAC CH VARI BLANC</t>
  </si>
  <si>
    <t>J00188</t>
  </si>
  <si>
    <t>BOUCHARD PULIGNY MOTRCH</t>
  </si>
  <si>
    <t>J00189</t>
  </si>
  <si>
    <t>CHT LASSEGUE STB EMILION GR CR</t>
  </si>
  <si>
    <t>J00190</t>
  </si>
  <si>
    <t>COTE DE CASTILLON CH DE GASQ</t>
  </si>
  <si>
    <t>J00191</t>
  </si>
  <si>
    <t>DOMAINE OTT DOMANIER ROSE</t>
  </si>
  <si>
    <t>J00192</t>
  </si>
  <si>
    <t>DUBOEUF ST VERAN CHARDONNAY</t>
  </si>
  <si>
    <t>J00193</t>
  </si>
  <si>
    <t>GIRAUD CHT TIMBERLAY SAUV SEMI</t>
  </si>
  <si>
    <t>J00194</t>
  </si>
  <si>
    <t>CH TIMBERLAY ROUGE BDX SUP</t>
  </si>
  <si>
    <t>J00195</t>
  </si>
  <si>
    <t>LAROCHE MAS LA CHEV ROSE</t>
  </si>
  <si>
    <t>J00196</t>
  </si>
  <si>
    <t>LOUIS ESCHENAUER PAYS DOC CAB</t>
  </si>
  <si>
    <t>J00197</t>
  </si>
  <si>
    <t>MONTMEYRAC WHITE</t>
  </si>
  <si>
    <t>J00198</t>
  </si>
  <si>
    <t>SIGNATURE ROUGE</t>
  </si>
  <si>
    <t>J00199</t>
  </si>
  <si>
    <t>COLOMBELLE ROSE</t>
  </si>
  <si>
    <t>J00200</t>
  </si>
  <si>
    <t>BAROLO PRUNOTTO</t>
  </si>
  <si>
    <t>J00201</t>
  </si>
  <si>
    <t>CASARI BARDOLINO CLASS</t>
  </si>
  <si>
    <t>J00202</t>
  </si>
  <si>
    <t>BARONCINI MESSERE CHIANTI</t>
  </si>
  <si>
    <t>J00203</t>
  </si>
  <si>
    <t>FOLONARI SOAVE WHITE</t>
  </si>
  <si>
    <t>J00204</t>
  </si>
  <si>
    <t>FEUDI ARAGONESI ROSATO</t>
  </si>
  <si>
    <t>J00205</t>
  </si>
  <si>
    <t>J00206</t>
  </si>
  <si>
    <t>CHARTON LA FLEUR BLANC</t>
  </si>
  <si>
    <t>J00208</t>
  </si>
  <si>
    <t>BRANCOT EST PINOT NOIR</t>
  </si>
  <si>
    <t>J00209</t>
  </si>
  <si>
    <t>CLOUDY BAY SAUV BL</t>
  </si>
  <si>
    <t>J00210</t>
  </si>
  <si>
    <t>CH STE MICH RIESLING</t>
  </si>
  <si>
    <t>J00211</t>
  </si>
  <si>
    <t>GALLO FAMILY CABERNET SAUV</t>
  </si>
  <si>
    <t>J00212</t>
  </si>
  <si>
    <t>GALLO FAMILY CHARDONNAY</t>
  </si>
  <si>
    <t>J00213</t>
  </si>
  <si>
    <t>CAPE SPRING PINOTAGE ROUGE</t>
  </si>
  <si>
    <t>J00214</t>
  </si>
  <si>
    <t>CAPE SPRING SAUV BLANC</t>
  </si>
  <si>
    <t>J00215</t>
  </si>
  <si>
    <t>CAPE BLUSH ROSE</t>
  </si>
  <si>
    <t>J00216</t>
  </si>
  <si>
    <t>BOSCHENDAL SAUV BLC</t>
  </si>
  <si>
    <t>J00219</t>
  </si>
  <si>
    <t>FERNET BRANCA LT</t>
  </si>
  <si>
    <t>J00220</t>
  </si>
  <si>
    <t>CAMPARI BITTER LT</t>
  </si>
  <si>
    <t>J00221</t>
  </si>
  <si>
    <t>TORRES 10Y 70 BRANDY</t>
  </si>
  <si>
    <t>J00222</t>
  </si>
  <si>
    <t>METAXA 5 STAR LT</t>
  </si>
  <si>
    <t>J00223</t>
  </si>
  <si>
    <t>FLYING FAIRY KWEICH. MOUTAI 50</t>
  </si>
  <si>
    <t>J00224</t>
  </si>
  <si>
    <t>COINTREAU 70</t>
  </si>
  <si>
    <t>J00225</t>
  </si>
  <si>
    <t>CHAMBORD BLACK 70</t>
  </si>
  <si>
    <t>J00226</t>
  </si>
  <si>
    <t>DRAMBUIE 75</t>
  </si>
  <si>
    <t>J00227</t>
  </si>
  <si>
    <t>GALLIANO LIQUORE 70</t>
  </si>
  <si>
    <t>J00228</t>
  </si>
  <si>
    <t>SAMBUCA MOLINARI 70</t>
  </si>
  <si>
    <t>J00229</t>
  </si>
  <si>
    <t>AMARETTO DI SARONNO LT</t>
  </si>
  <si>
    <t>J00230</t>
  </si>
  <si>
    <t>DK KWAIFEH LYCHEE 70</t>
  </si>
  <si>
    <t>J00231</t>
  </si>
  <si>
    <t>BOLS SOUR APPLE 70</t>
  </si>
  <si>
    <t>J00232</t>
  </si>
  <si>
    <t>BOLS SOLE 70</t>
  </si>
  <si>
    <t>J00233</t>
  </si>
  <si>
    <t>BOLS MENTHE 70</t>
  </si>
  <si>
    <t>J00234</t>
  </si>
  <si>
    <t>COCKBURNS SP RESERVE 75</t>
  </si>
  <si>
    <t>J00235</t>
  </si>
  <si>
    <t>COCKBURNS LATE BOTT VINT.75</t>
  </si>
  <si>
    <t>J00236</t>
  </si>
  <si>
    <t>TAYLOR 75 PORT</t>
  </si>
  <si>
    <t>J00237</t>
  </si>
  <si>
    <t>GRAPPA BLANCA FINA 70 AMOR DUA</t>
  </si>
  <si>
    <t>J00238</t>
  </si>
  <si>
    <t>PATRON XO CAFE DARK COCOA 75</t>
  </si>
  <si>
    <t>J00239</t>
  </si>
  <si>
    <t>GRANPATRON PLATINUM SILVER 75</t>
  </si>
  <si>
    <t>J00240</t>
  </si>
  <si>
    <t>GRANPATRON PIEDRA 75</t>
  </si>
  <si>
    <t>J00241</t>
  </si>
  <si>
    <t>PATRON ANEJO 75 TEQUILA</t>
  </si>
  <si>
    <t>J00242</t>
  </si>
  <si>
    <t>CINZANO BIANCO LT</t>
  </si>
  <si>
    <t>J00243</t>
  </si>
  <si>
    <t>VILLARD EXPRESSION SAUV BL</t>
  </si>
  <si>
    <t>J00244</t>
  </si>
  <si>
    <t>ALAMOS CATENA MENDOZA VIOGNIER</t>
  </si>
  <si>
    <t>J00245</t>
  </si>
  <si>
    <t>MENDOZA KAIKEN ULTRA MALBECH</t>
  </si>
  <si>
    <t>J00246</t>
  </si>
  <si>
    <t>FINCA FLICHMAN MALBEC SHIRAZ</t>
  </si>
  <si>
    <t>J00247</t>
  </si>
  <si>
    <t>FINCA FLICHMAN SHIRAZ RESERVE</t>
  </si>
  <si>
    <t>J00248</t>
  </si>
  <si>
    <t>SANTA JULIA ZUCCARDI MALBECH</t>
  </si>
  <si>
    <t>J00249</t>
  </si>
  <si>
    <t>SANTA JULIA TORRENTES WHITE</t>
  </si>
  <si>
    <t>J00250</t>
  </si>
  <si>
    <t>SANTA JULIA MALBECH RESERVA</t>
  </si>
  <si>
    <t>J00251</t>
  </si>
  <si>
    <t>FUZION CHENIN CHARDONNAY</t>
  </si>
  <si>
    <t>J00252</t>
  </si>
  <si>
    <t>FUZION CHIRAC MALBECH</t>
  </si>
  <si>
    <t>J00253</t>
  </si>
  <si>
    <t>MYWINDHAM EST GEORGE SHIRAZ</t>
  </si>
  <si>
    <t>J00254</t>
  </si>
  <si>
    <t>HARDYS NOTTAGE HILL SHIRAZ</t>
  </si>
  <si>
    <t>J00255</t>
  </si>
  <si>
    <t>ROSEMOUNT ESTATE CABEN/MERLOT</t>
  </si>
  <si>
    <t>J00256</t>
  </si>
  <si>
    <t>DEBORTOLI SEMILL CHARDONNAY</t>
  </si>
  <si>
    <t>J00257</t>
  </si>
  <si>
    <t>RAWSON RETREAT CABER/SAUVIG</t>
  </si>
  <si>
    <t>J00258</t>
  </si>
  <si>
    <t>RAWSON RETREAT SHIRAZ CAB SAUV</t>
  </si>
  <si>
    <t>J00259</t>
  </si>
  <si>
    <t>ANGUST CABERNET SAUVIGNON</t>
  </si>
  <si>
    <t>J00260</t>
  </si>
  <si>
    <t>HARDYS STAMP PINOT N.CHARDONNA</t>
  </si>
  <si>
    <t>J00261</t>
  </si>
  <si>
    <t>ROSEMOUNT DIAMOND SAUVIGNON</t>
  </si>
  <si>
    <t>J00262</t>
  </si>
  <si>
    <t>JACOB CREEK SPARKILNG ROSE</t>
  </si>
  <si>
    <t>J00263</t>
  </si>
  <si>
    <t>LINDEMANS CAWARRA CHARDONNAY</t>
  </si>
  <si>
    <t>J00264</t>
  </si>
  <si>
    <t>LINDEMANS BIN40 MERLOT</t>
  </si>
  <si>
    <t>J00265</t>
  </si>
  <si>
    <t>LINDEMANS BIN99 PINOT NOIR</t>
  </si>
  <si>
    <t>J00266</t>
  </si>
  <si>
    <t>LINDEMANS CAWARRA SHIRAZ CABER</t>
  </si>
  <si>
    <t>J00267</t>
  </si>
  <si>
    <t>FRONTERA ROSE</t>
  </si>
  <si>
    <t>J00268</t>
  </si>
  <si>
    <t>FRONTERA SAUV BLANC</t>
  </si>
  <si>
    <t>J00269</t>
  </si>
  <si>
    <t>JACOB CREEK CABERNET SAUVIGNON</t>
  </si>
  <si>
    <t>J00270</t>
  </si>
  <si>
    <t>WOLF BLASS EAGLEHAWK SHIRAZ</t>
  </si>
  <si>
    <t>J00271</t>
  </si>
  <si>
    <t>ROSEMOUNT ESTATE DIA SHIRAZ</t>
  </si>
  <si>
    <t>J00272</t>
  </si>
  <si>
    <t>EBENEZER BAROSSA VALL. CAB SAU</t>
  </si>
  <si>
    <t>J00273</t>
  </si>
  <si>
    <t>HARDYS NOTTAGE HILL CHARDONN</t>
  </si>
  <si>
    <t>J00274</t>
  </si>
  <si>
    <t>OXFORD LANDING SAUV BL</t>
  </si>
  <si>
    <t>J00275</t>
  </si>
  <si>
    <t>BANROCK STATION SHIRAZ SPRKL</t>
  </si>
  <si>
    <t>J00276</t>
  </si>
  <si>
    <t>EVANS TATE SHIRAZ</t>
  </si>
  <si>
    <t>J00277</t>
  </si>
  <si>
    <t>DEBORTOLI CABERNET MERLOT</t>
  </si>
  <si>
    <t>J00278</t>
  </si>
  <si>
    <t>LIMESTONE COAST CAB MERLOT STE</t>
  </si>
  <si>
    <t>J00279</t>
  </si>
  <si>
    <t>ANGOVES BEAR CROSS.CHARDONNAY</t>
  </si>
  <si>
    <t>J00280</t>
  </si>
  <si>
    <t>WYNDHAM EST GEORGE SHIRAZ</t>
  </si>
  <si>
    <t>J00281</t>
  </si>
  <si>
    <t>D ARENBERG CUSTODIAN GRENACHE</t>
  </si>
  <si>
    <t>J00282</t>
  </si>
  <si>
    <t>ARESTI CHARDONNAY</t>
  </si>
  <si>
    <t>J00283</t>
  </si>
  <si>
    <t>CASILLERO DEL DIABLO CAB SAUV</t>
  </si>
  <si>
    <t>J00284</t>
  </si>
  <si>
    <t>VINA ERRAZURIZ SAUVIGN BL</t>
  </si>
  <si>
    <t>J00285</t>
  </si>
  <si>
    <t>CARMEN GR RES.CABERNET SAUV</t>
  </si>
  <si>
    <t>J00286</t>
  </si>
  <si>
    <t>CHOCOLAN CARMENERE RESERVA</t>
  </si>
  <si>
    <t>J00287</t>
  </si>
  <si>
    <t>VALDIVIESO ROSE CHILE WINE</t>
  </si>
  <si>
    <t>J00289</t>
  </si>
  <si>
    <t>JP CHENET SAUVIGNON BL</t>
  </si>
  <si>
    <t>J00290</t>
  </si>
  <si>
    <t>JP CHENET FASHION CASSIS RED</t>
  </si>
  <si>
    <t>J00291</t>
  </si>
  <si>
    <t>JP CHENET CAB SYRAH</t>
  </si>
  <si>
    <t>J00292</t>
  </si>
  <si>
    <t>SANTA DIGNA CAB SAUV RESERVA</t>
  </si>
  <si>
    <t>J00293</t>
  </si>
  <si>
    <t>VALDIVIESO MERLOT</t>
  </si>
  <si>
    <t>J00294</t>
  </si>
  <si>
    <t>MALVILLA SAUVIGNON BL</t>
  </si>
  <si>
    <t>J00295</t>
  </si>
  <si>
    <t>CARMENERE SANTA CAROLINA</t>
  </si>
  <si>
    <t>J00296</t>
  </si>
  <si>
    <t>EL EMPERADOR SAUVIGNON BL</t>
  </si>
  <si>
    <t>J00297</t>
  </si>
  <si>
    <t>CASA RIVAS SAUVIGNON</t>
  </si>
  <si>
    <t>J00298</t>
  </si>
  <si>
    <t>CASILLERO DEL  DIABLO CHARDON</t>
  </si>
  <si>
    <t>J00299</t>
  </si>
  <si>
    <t>BLUENUN GOLD SPARKLING</t>
  </si>
  <si>
    <t>J00300</t>
  </si>
  <si>
    <t>PAZO SENORANS ALBARINO</t>
  </si>
  <si>
    <t>J00301</t>
  </si>
  <si>
    <t>DARIEN ROSADO ROSE</t>
  </si>
  <si>
    <t>J00302</t>
  </si>
  <si>
    <t>CAMPO VEJO VIURA</t>
  </si>
  <si>
    <t>J00303</t>
  </si>
  <si>
    <t>CH BADETTE ST EMILION GR CRU</t>
  </si>
  <si>
    <t>J00304</t>
  </si>
  <si>
    <t>BARON P. ROTSHILD CARL ST EMIL</t>
  </si>
  <si>
    <t>J00305</t>
  </si>
  <si>
    <t>BARON P. ROTSHILD MOU CADET</t>
  </si>
  <si>
    <t>J00306</t>
  </si>
  <si>
    <t>B&amp;G CH YON LAVALLADE ST EMILIO</t>
  </si>
  <si>
    <t>J00307</t>
  </si>
  <si>
    <t>LOUIS ESCHENAUER BRDX ELEVE</t>
  </si>
  <si>
    <t>J00308</t>
  </si>
  <si>
    <t>LOUIS ESCHENAUER MEDOC ROUGE</t>
  </si>
  <si>
    <t>J00309</t>
  </si>
  <si>
    <t>LOUIS ESCHENAUER SAUV BL</t>
  </si>
  <si>
    <t>J00310</t>
  </si>
  <si>
    <t>LOUIS ESCHENAUER BORDEAUX MOEL</t>
  </si>
  <si>
    <t>J00311</t>
  </si>
  <si>
    <t>LOUIS ESCHENAUER SYRAH ROUGE</t>
  </si>
  <si>
    <t>J00312</t>
  </si>
  <si>
    <t>COTES DU RHONE RGE E.GUIGAL</t>
  </si>
  <si>
    <t>J00313</t>
  </si>
  <si>
    <t>LAROCHE ROSE DE CHEVALIER</t>
  </si>
  <si>
    <t>J00314</t>
  </si>
  <si>
    <t>CH PAVILLON DE ST ESTEPHE RED</t>
  </si>
  <si>
    <t>J00315</t>
  </si>
  <si>
    <t>GEORGE DUBOEUF JULIENAS</t>
  </si>
  <si>
    <t>J00316</t>
  </si>
  <si>
    <t>GIRAUD CUVEE BLANC</t>
  </si>
  <si>
    <t>J00317</t>
  </si>
  <si>
    <t>LOUIS ESCHENAUER CINSAULT ROSE</t>
  </si>
  <si>
    <t>J00318</t>
  </si>
  <si>
    <t>PRINCE DE RICHEMONT SPRK ROSE</t>
  </si>
  <si>
    <t>J00319</t>
  </si>
  <si>
    <t>CHATEAU VIEI.TOUR LAROSE ST.EM</t>
  </si>
  <si>
    <t>J00320</t>
  </si>
  <si>
    <t>CHATEAU LE BERNET BEAUSOLEIL</t>
  </si>
  <si>
    <t>J00321</t>
  </si>
  <si>
    <t>PLASIR DE VIGNE MUSCADET SAUV</t>
  </si>
  <si>
    <t>J00322</t>
  </si>
  <si>
    <t>B&amp;G THOMAS BARTON ST EMILION</t>
  </si>
  <si>
    <t>J00323</t>
  </si>
  <si>
    <t>LA TERRE BLANC</t>
  </si>
  <si>
    <t>J00324</t>
  </si>
  <si>
    <t>CHABLIS LARME D'OR BLANC</t>
  </si>
  <si>
    <t>J00325</t>
  </si>
  <si>
    <t>BARONNIERE SHIRAZ</t>
  </si>
  <si>
    <t>J00326</t>
  </si>
  <si>
    <t>LILLET BLANC</t>
  </si>
  <si>
    <t>J00327</t>
  </si>
  <si>
    <t>JENQUEL RED</t>
  </si>
  <si>
    <t>J00328</t>
  </si>
  <si>
    <t>BARON ROTHBERG ROSE</t>
  </si>
  <si>
    <t>J00329</t>
  </si>
  <si>
    <t>JP CHENET ICE EDITION ROSE DEM</t>
  </si>
  <si>
    <t>J00330</t>
  </si>
  <si>
    <t>JP CHENET MEDIUM SWEET MOELL</t>
  </si>
  <si>
    <t>J00331</t>
  </si>
  <si>
    <t>JP CHENET FASHION PEACH WHITE</t>
  </si>
  <si>
    <t>J00332</t>
  </si>
  <si>
    <t>JP CHENET CAB SYRAH ROUGE</t>
  </si>
  <si>
    <t>J00333</t>
  </si>
  <si>
    <t>JP CHENET MERLOT ROUGE</t>
  </si>
  <si>
    <t>J00334</t>
  </si>
  <si>
    <t>LAGRANGE LES TOURS ROUGE</t>
  </si>
  <si>
    <t>J00335</t>
  </si>
  <si>
    <t>MARGAUX CH.D ARSAC</t>
  </si>
  <si>
    <t>J00336</t>
  </si>
  <si>
    <t>LOUIS MONFAISSAN CHABLIS BL</t>
  </si>
  <si>
    <t>J00337</t>
  </si>
  <si>
    <t>POMEROL CALVET ST.JAQUES RED</t>
  </si>
  <si>
    <t>J00338</t>
  </si>
  <si>
    <t>BOURGOGNE CHARDONNAY LE CHABIS</t>
  </si>
  <si>
    <t>J00339</t>
  </si>
  <si>
    <t>MONTMEYRAC* WHITE</t>
  </si>
  <si>
    <t>J00340</t>
  </si>
  <si>
    <t>SCHRODER&amp;SCHYLER BORX BL</t>
  </si>
  <si>
    <t>J00341</t>
  </si>
  <si>
    <t>DOM. NICOLAS ROSSIGNOL BOURG PINOT NOIR</t>
  </si>
  <si>
    <t>J00343</t>
  </si>
  <si>
    <t>PRESIDENT PRIDE 75</t>
  </si>
  <si>
    <t>J00344</t>
  </si>
  <si>
    <t>PRESTIGIUM CUVEEVSPL BLANC DRY</t>
  </si>
  <si>
    <t>J00345</t>
  </si>
  <si>
    <t>MOUTON CADET BORDEAUX RG</t>
  </si>
  <si>
    <t>J00346</t>
  </si>
  <si>
    <t>CESARI PINOT GRIGIO VENEZIE</t>
  </si>
  <si>
    <t>J00347</t>
  </si>
  <si>
    <t>CESARI SOAVE CLASSICO</t>
  </si>
  <si>
    <t>J00348</t>
  </si>
  <si>
    <t>MARTINI ROYALE ROSATO</t>
  </si>
  <si>
    <t>J00349</t>
  </si>
  <si>
    <t>MARTINI ROSE 900 ML</t>
  </si>
  <si>
    <t>J00350</t>
  </si>
  <si>
    <t>MARTINI ROYALE BIANCO 75</t>
  </si>
  <si>
    <t>J00351</t>
  </si>
  <si>
    <t>MARTINI ROSE SPARKLING 75</t>
  </si>
  <si>
    <t>J00352</t>
  </si>
  <si>
    <t>FRESCOBALDI DANZANTE MERLOT</t>
  </si>
  <si>
    <t>J00353</t>
  </si>
  <si>
    <t>ZONIN DOC REGIONS RED</t>
  </si>
  <si>
    <t>J00354</t>
  </si>
  <si>
    <t>ZONIN VALPOLICELLA ROUGE</t>
  </si>
  <si>
    <t>J00355</t>
  </si>
  <si>
    <t>CASA DEFRA PROSECCO</t>
  </si>
  <si>
    <t>J00356</t>
  </si>
  <si>
    <t>NIPOZZANO RIS CHIANTI RUFINA</t>
  </si>
  <si>
    <t>J00357</t>
  </si>
  <si>
    <t>COLLEZIONE SAGIOVESE</t>
  </si>
  <si>
    <t>J00358</t>
  </si>
  <si>
    <t>COLLEZIONE CERASUOLO ABRUZZO</t>
  </si>
  <si>
    <t>J00359</t>
  </si>
  <si>
    <t>RUFFINO RISERVA DUCALE CHIANTI</t>
  </si>
  <si>
    <t>J00360</t>
  </si>
  <si>
    <t>J00361</t>
  </si>
  <si>
    <t>GEKKEIKAN SAKE SWEET 1,8LT</t>
  </si>
  <si>
    <t>J00362</t>
  </si>
  <si>
    <t>HAKUTSURU SAKE 1,8 LT</t>
  </si>
  <si>
    <t>J00364</t>
  </si>
  <si>
    <t>FALSE BAY SAUVIGNON BLANC</t>
  </si>
  <si>
    <t>J00365</t>
  </si>
  <si>
    <t>FALSE BAY PINOTAGE</t>
  </si>
  <si>
    <t>J00366</t>
  </si>
  <si>
    <t>FALSE BAY SHIRAZ</t>
  </si>
  <si>
    <t>J00367</t>
  </si>
  <si>
    <t>FALSE BAY CHARDONNAY</t>
  </si>
  <si>
    <t>J00368</t>
  </si>
  <si>
    <t>TWO OCEANS SHIRAZ</t>
  </si>
  <si>
    <t>J00369</t>
  </si>
  <si>
    <t>TWO OCEANS CAB SAUV MERLOT</t>
  </si>
  <si>
    <t>J00370</t>
  </si>
  <si>
    <t>TWO OCEANS PINOTAGE</t>
  </si>
  <si>
    <t>J00371</t>
  </si>
  <si>
    <t>NEDERBURG ROSE</t>
  </si>
  <si>
    <t>J00372</t>
  </si>
  <si>
    <t>STONELEIGH SAUV BLANC</t>
  </si>
  <si>
    <t>J00373</t>
  </si>
  <si>
    <t>STONELEIGH MARLBOROUGHT PINOT</t>
  </si>
  <si>
    <t>J00374</t>
  </si>
  <si>
    <t>BRANCOTT LETTER SAUV BL</t>
  </si>
  <si>
    <t>J00375</t>
  </si>
  <si>
    <t>BRANCOTT PINOT NOIR EST ROUGE</t>
  </si>
  <si>
    <t>J00376</t>
  </si>
  <si>
    <t>MARLBO VILLA MARIA SAUV BLANC</t>
  </si>
  <si>
    <t>J00377</t>
  </si>
  <si>
    <t>KENWOOD JACK LONDON ZINFANDEL</t>
  </si>
  <si>
    <t>J00378</t>
  </si>
  <si>
    <t>ANDRE ROSE VINO ROSADO SPUMANT</t>
  </si>
  <si>
    <t>J00379</t>
  </si>
  <si>
    <t>GALLO FAMILY  ZINFANDEL</t>
  </si>
  <si>
    <t>J00380</t>
  </si>
  <si>
    <t>ESSER MERLOT</t>
  </si>
  <si>
    <t>J00381</t>
  </si>
  <si>
    <t>BLOSSOM HILL CHARDONNAY</t>
  </si>
  <si>
    <t>J00382</t>
  </si>
  <si>
    <t>GALLO FAMILY VALLEY MERLOT</t>
  </si>
  <si>
    <t>J00383</t>
  </si>
  <si>
    <t>PORCUPINE RIDGE SAUVIGNON</t>
  </si>
  <si>
    <t>J00384</t>
  </si>
  <si>
    <t>FLEUR DU CAPE SAUVIGNON BL</t>
  </si>
  <si>
    <t>J00385</t>
  </si>
  <si>
    <t>WINERY OF GOOD HOPE CHENIN BL</t>
  </si>
  <si>
    <t>J00386</t>
  </si>
  <si>
    <t>CAPE SPRING CHENIN BL</t>
  </si>
  <si>
    <t>J00387</t>
  </si>
  <si>
    <t>DROSTDY HOF NATURAL SWEET RED</t>
  </si>
  <si>
    <t>J00388</t>
  </si>
  <si>
    <t>OBIKWA SHIRAZ</t>
  </si>
  <si>
    <t>J00389</t>
  </si>
  <si>
    <t>LAURENT PERRIER CUVEE BRUT</t>
  </si>
  <si>
    <t>J00390</t>
  </si>
  <si>
    <t>LAURENT PERRIER ROSE</t>
  </si>
  <si>
    <t>J00391</t>
  </si>
  <si>
    <t>DE KUYPER CHERRY BRANDY</t>
  </si>
  <si>
    <t>J00392</t>
  </si>
  <si>
    <t>SOURRZ APLLE LIQUEUR</t>
  </si>
  <si>
    <t>J00393</t>
  </si>
  <si>
    <t>ARGENTO PINOT GRIGIO</t>
  </si>
  <si>
    <t>J00394</t>
  </si>
  <si>
    <t>Y SERIES VIOGNIER</t>
  </si>
  <si>
    <t>J00395</t>
  </si>
  <si>
    <t>JACOB CREEK RES RIESLING</t>
  </si>
  <si>
    <t>J00396</t>
  </si>
  <si>
    <t>P LEHEMANEDEN RIESLING</t>
  </si>
  <si>
    <t>J00397</t>
  </si>
  <si>
    <t>PENFOLDS KOON HILL SHIRAZ</t>
  </si>
  <si>
    <t>J00398</t>
  </si>
  <si>
    <t>PENFOLDS BIN 2 SHIRAZ MATARO</t>
  </si>
  <si>
    <t>J00399</t>
  </si>
  <si>
    <t>ROSEMOUNT ESTATE CHARDONNAY</t>
  </si>
  <si>
    <t>J00400</t>
  </si>
  <si>
    <t>LINDEMANS CAWARRA SEM CHARDONN</t>
  </si>
  <si>
    <t>J00401</t>
  </si>
  <si>
    <t>LINDEMANS CAWARRA MERLOT</t>
  </si>
  <si>
    <t>J00402</t>
  </si>
  <si>
    <t>ROSEMOUNT SHOW RES CHARDONNAY</t>
  </si>
  <si>
    <t>J00403</t>
  </si>
  <si>
    <t>MONTES ALPHA MERLOT</t>
  </si>
  <si>
    <t>J00404</t>
  </si>
  <si>
    <t>SUNRISE CHARDONNAY</t>
  </si>
  <si>
    <t>J00405</t>
  </si>
  <si>
    <t>SANTA DIGNA SAUV BLA</t>
  </si>
  <si>
    <t>J00406</t>
  </si>
  <si>
    <t>J00407</t>
  </si>
  <si>
    <t>NAVAJAS RIOJA TINTO</t>
  </si>
  <si>
    <t>J00408</t>
  </si>
  <si>
    <t>TAVEL ROSE M. CHAPOUTIER</t>
  </si>
  <si>
    <t>J00409</t>
  </si>
  <si>
    <t>POUILY FUME SAUV BL</t>
  </si>
  <si>
    <t>J00410</t>
  </si>
  <si>
    <t>BEAUJOLAIS VILLAGE VICTOR BERA</t>
  </si>
  <si>
    <t>J00411</t>
  </si>
  <si>
    <t>LOUIS ESCHENAUER ST EMILLION</t>
  </si>
  <si>
    <t>J00412</t>
  </si>
  <si>
    <t>MUSCADET BEAUME DE VENISE 37,5</t>
  </si>
  <si>
    <t>J00413</t>
  </si>
  <si>
    <t>LA REVERENCE SYRAH RG</t>
  </si>
  <si>
    <t>J00414</t>
  </si>
  <si>
    <t>ROSE D ANJOUI SAUVIGN</t>
  </si>
  <si>
    <t>J00415</t>
  </si>
  <si>
    <t>LOUIS ESCHENAUER BRDX SUP RESE</t>
  </si>
  <si>
    <t>J00416</t>
  </si>
  <si>
    <t>MARGAUX DRAN VIN DE BORDEAUX</t>
  </si>
  <si>
    <t>J00417</t>
  </si>
  <si>
    <t>GIRAUD BDX GRAN COLLECTION</t>
  </si>
  <si>
    <t>J00418</t>
  </si>
  <si>
    <t>SIGNATURE WHITE</t>
  </si>
  <si>
    <t>J00419</t>
  </si>
  <si>
    <t>LES OLIVIERS SAUV/COLOMBARD</t>
  </si>
  <si>
    <t>J00420</t>
  </si>
  <si>
    <t>SULA SAUV BL</t>
  </si>
  <si>
    <t>J00421</t>
  </si>
  <si>
    <t>SULA CHENIN BL</t>
  </si>
  <si>
    <t>J00422</t>
  </si>
  <si>
    <t>COSSETTI BAROLO PRUNOTTO</t>
  </si>
  <si>
    <t>J00423</t>
  </si>
  <si>
    <t>ZONIN CHIANTI CLASSICO</t>
  </si>
  <si>
    <t>J00424</t>
  </si>
  <si>
    <t>RUFFINO CHIANTI ROSSO</t>
  </si>
  <si>
    <t>J00425</t>
  </si>
  <si>
    <t>ZONIN JEWEL VALPOLICELLA</t>
  </si>
  <si>
    <t>J00426</t>
  </si>
  <si>
    <t>RUFFINO ORVIETO</t>
  </si>
  <si>
    <t>J00427</t>
  </si>
  <si>
    <t>LAMBERTI PINOT GRIGIO</t>
  </si>
  <si>
    <t>J00428</t>
  </si>
  <si>
    <t>TREBBIANO RUBICONE POGGIO DELL</t>
  </si>
  <si>
    <t>J00429</t>
  </si>
  <si>
    <t>VALDIVIESO CHARDONNAY</t>
  </si>
  <si>
    <t>J00430</t>
  </si>
  <si>
    <t>VALOMBREUSE BRDX BLANC</t>
  </si>
  <si>
    <t>J00431</t>
  </si>
  <si>
    <t>VILLA MAR CEL SW SAUV BL</t>
  </si>
  <si>
    <t>J00432</t>
  </si>
  <si>
    <t>OYSTER BAY SAUV BLANC</t>
  </si>
  <si>
    <t>J00433</t>
  </si>
  <si>
    <t>TAYLOR 10Y</t>
  </si>
  <si>
    <t>J00434</t>
  </si>
  <si>
    <t>WESTERN CELLARS CAB SAUV</t>
  </si>
  <si>
    <t>J00435</t>
  </si>
  <si>
    <t>WESTERN CELLARS CHARDONNAY</t>
  </si>
  <si>
    <t>J00436</t>
  </si>
  <si>
    <t>MONDAWI WB CAB SAUV</t>
  </si>
  <si>
    <t>J00437</t>
  </si>
  <si>
    <t>NEDERBURG SAV BL</t>
  </si>
  <si>
    <t>J00438</t>
  </si>
  <si>
    <t>TIGER HORSE SHIRAZ</t>
  </si>
  <si>
    <t>J00439</t>
  </si>
  <si>
    <t>TIGER HORSE CHENIN BL</t>
  </si>
  <si>
    <t>J00440</t>
  </si>
  <si>
    <t>KWV PINOTAGE</t>
  </si>
  <si>
    <t>J00441</t>
  </si>
  <si>
    <t>KWV SHIRAZ</t>
  </si>
  <si>
    <t>J00442</t>
  </si>
  <si>
    <t>KWV CHARDONNAY</t>
  </si>
  <si>
    <t>J00443</t>
  </si>
  <si>
    <t>CHAMP.MOET&amp;CAHANDON IMPERIAL</t>
  </si>
  <si>
    <t>J00444</t>
  </si>
  <si>
    <t>CHAMP.MOET&amp;CAHANDON ICE</t>
  </si>
  <si>
    <t>J00445</t>
  </si>
  <si>
    <t>CHAMP.MOET&amp;CAHANDON NECTAR</t>
  </si>
  <si>
    <t>M00001</t>
  </si>
  <si>
    <t>AGNESI PASTA ASSORT 500</t>
  </si>
  <si>
    <t>M00002</t>
  </si>
  <si>
    <t>AGNESI PASTA SPEC.BIOL//INT</t>
  </si>
  <si>
    <t>M00003</t>
  </si>
  <si>
    <t>AGNESI MATASSE E N.C4/C5/C6/C7</t>
  </si>
  <si>
    <t>M00004</t>
  </si>
  <si>
    <t>AGNESI** SPEC.CELL.500gr.C8/AL</t>
  </si>
  <si>
    <t>M00005</t>
  </si>
  <si>
    <t>AGNESI**** PASTA LUNGA1KG</t>
  </si>
  <si>
    <t>M00006</t>
  </si>
  <si>
    <t>AGNESI**** PASTA CORTA1KG.</t>
  </si>
  <si>
    <t>M00007</t>
  </si>
  <si>
    <t>AGNESI**** PASTA LUNGA 500</t>
  </si>
  <si>
    <t>M00008</t>
  </si>
  <si>
    <t>DOMORI LIQUORE MARRON GLACES AZ.AGRIMONTANA</t>
  </si>
  <si>
    <t>M00010</t>
  </si>
  <si>
    <t>AGNESI** PASTINE CELL.500gr C9</t>
  </si>
  <si>
    <t>M00011</t>
  </si>
  <si>
    <t>AGNESI LASAGNE/FEST/TAGLIAT</t>
  </si>
  <si>
    <t>M00012</t>
  </si>
  <si>
    <t>AGNESI SEMOLINO 250gr. BARILLA</t>
  </si>
  <si>
    <t>M00014</t>
  </si>
  <si>
    <t>BARILLA LIEVT/AROMI/ZUCC.VANIG</t>
  </si>
  <si>
    <t>M00015</t>
  </si>
  <si>
    <t>FARINA MAIS BRAMATA COPRAL</t>
  </si>
  <si>
    <t>M00016</t>
  </si>
  <si>
    <t>FARINA MAIS FIORETTO COPRAL</t>
  </si>
  <si>
    <t>M00017</t>
  </si>
  <si>
    <t>FARINA MAIS POLENTA ISTANTAN. COPRAL-SERRA</t>
  </si>
  <si>
    <t>M00019</t>
  </si>
  <si>
    <t>FARINA 00 1kg./SEMOLA MENNUCCI-DECECCO</t>
  </si>
  <si>
    <t>M00020</t>
  </si>
  <si>
    <t>AGNESI SEMOLINO 500gr/COUS COU</t>
  </si>
  <si>
    <t>M00023</t>
  </si>
  <si>
    <t>OLIO*** EX.VG LATTA 5 LT RUATA</t>
  </si>
  <si>
    <t>M00024</t>
  </si>
  <si>
    <t>OLIO*** OLIVA LATTA 5 LT RUATA</t>
  </si>
  <si>
    <t>M00025</t>
  </si>
  <si>
    <t>SPERONI OLIO EX.VERG LATTA 5L</t>
  </si>
  <si>
    <t>M00026</t>
  </si>
  <si>
    <t>SPERONI OLIO OLIVA 1L</t>
  </si>
  <si>
    <t>M00027</t>
  </si>
  <si>
    <t>SPERONI OLIO SEMI GIRASOLE 1L</t>
  </si>
  <si>
    <t>M00028</t>
  </si>
  <si>
    <t>SPERONI*** OLIO SEM GIRAS. 5L</t>
  </si>
  <si>
    <t>M00029</t>
  </si>
  <si>
    <t>SPERONI OLIO SEMI ARACHIDI 1L</t>
  </si>
  <si>
    <t>M00030</t>
  </si>
  <si>
    <t>OLIO*** EXTRAV.IT.VENTURI 0,75</t>
  </si>
  <si>
    <t>M00032</t>
  </si>
  <si>
    <t>ACCIUGHE*** SALATE 250 GR</t>
  </si>
  <si>
    <t>M00033</t>
  </si>
  <si>
    <t>ACCIUGHE*** SALATE 500 GR</t>
  </si>
  <si>
    <t>M00034</t>
  </si>
  <si>
    <t>LEONARDI CONDIM/GLASSA/CREME</t>
  </si>
  <si>
    <t>M00035</t>
  </si>
  <si>
    <t>LEONARDI ACETO BALSAM.ASS 250</t>
  </si>
  <si>
    <t>M00036</t>
  </si>
  <si>
    <t>DOMORI MARRON GLACES SINGOL AZ.AGRIMONTANA</t>
  </si>
  <si>
    <t>M00038</t>
  </si>
  <si>
    <t>MEREGALLI SANGUIDO OLIO EXTV</t>
  </si>
  <si>
    <t>M00039</t>
  </si>
  <si>
    <t>DOMORI MARRON GLACES 4 PZ AZ.AGRIMONTANA</t>
  </si>
  <si>
    <t>M00040</t>
  </si>
  <si>
    <t>ALBADORO***PASTA SEMOLA 1kg</t>
  </si>
  <si>
    <t>M00041</t>
  </si>
  <si>
    <t>ALBADORO***PASTA SEMOLA 500 gr</t>
  </si>
  <si>
    <t>M00042</t>
  </si>
  <si>
    <t>DOMORI MARMELLATE SPECIALI AZ.AGRIMONTANA</t>
  </si>
  <si>
    <t>M00043</t>
  </si>
  <si>
    <t>DOMORI MARR SCIR/ALCOL ROTT AZ.AGRIMONTANA</t>
  </si>
  <si>
    <t>M00044</t>
  </si>
  <si>
    <t>DOMORI MARRON GLACES 280 GR AZ.AGRIMONTANA</t>
  </si>
  <si>
    <t>M00045</t>
  </si>
  <si>
    <t>DOMORI CREMA MARRONI AZ.AGRIMONTANA</t>
  </si>
  <si>
    <t>M00046</t>
  </si>
  <si>
    <t>DOMORI MARR.GL.GEMELLO 450 AZ.AGRIMONTANA</t>
  </si>
  <si>
    <t>M00047</t>
  </si>
  <si>
    <t>DOMORI MARRON GLACES  6/8 PZ AZ.AGRIMONTANA</t>
  </si>
  <si>
    <t>M00048</t>
  </si>
  <si>
    <t>DOMORI MARR SCIR/ALCO INTERI AZ.AGRIMONTANA</t>
  </si>
  <si>
    <t>M00049</t>
  </si>
  <si>
    <t>DOMORI MARRON GLACES 16/18 P AZ.AGRIMONTANA</t>
  </si>
  <si>
    <t>M00050</t>
  </si>
  <si>
    <t>ART.FUNGO FUNGHI 340 VASO FUNG</t>
  </si>
  <si>
    <t>M00051</t>
  </si>
  <si>
    <t>ART.FUNGO FUNGHI OLIO 1 KG</t>
  </si>
  <si>
    <t>M00052</t>
  </si>
  <si>
    <t>ART.FUNGO FUNGHI/POR OLIO 540</t>
  </si>
  <si>
    <t>M00053</t>
  </si>
  <si>
    <t>ART.FUNGO VERD.GRIGL.280/340</t>
  </si>
  <si>
    <t>M00054</t>
  </si>
  <si>
    <t>ART.FUNGO VERDURA AGRODOLCE</t>
  </si>
  <si>
    <t>M00055</t>
  </si>
  <si>
    <t>ART.FUNGO ANTIPASTO 280 GR</t>
  </si>
  <si>
    <t>M00056</t>
  </si>
  <si>
    <t>ART.FUNGO DIAVOLI AI FUNGHI280</t>
  </si>
  <si>
    <t>M00057</t>
  </si>
  <si>
    <t>ART.FUNGO AGLIO IN OLIO 280 GR</t>
  </si>
  <si>
    <t>M00058</t>
  </si>
  <si>
    <t>ART.FUNGO PEPERONCINI CLAS/FAR</t>
  </si>
  <si>
    <t>M00059</t>
  </si>
  <si>
    <t>ART.FUNGO MOSTARDA FRUTTA DOMORI</t>
  </si>
  <si>
    <t>M00060</t>
  </si>
  <si>
    <t>ART.FUNGO VERDURA OLIO 540 GR</t>
  </si>
  <si>
    <t>M00061</t>
  </si>
  <si>
    <t>ART.FUNGO CAPPERI</t>
  </si>
  <si>
    <t>M00062</t>
  </si>
  <si>
    <t>ART.FUNGO PEP FARCITI/CARCI 1K</t>
  </si>
  <si>
    <t>M00063</t>
  </si>
  <si>
    <t>ART.FUNGO PORCINI OLIO 280 GR</t>
  </si>
  <si>
    <t>M00064</t>
  </si>
  <si>
    <t>ART.FUNGO ANTIPASTO 340grV.FUN</t>
  </si>
  <si>
    <t>M00065</t>
  </si>
  <si>
    <t>ART.FUNGO VERD  VASCHETTA</t>
  </si>
  <si>
    <t>M00066</t>
  </si>
  <si>
    <t>ART.FUNGO AGLIO,OLIO,PEPER 340</t>
  </si>
  <si>
    <t>M00067</t>
  </si>
  <si>
    <t>ART.FUNGO FUNGHI ASSORT 280gr</t>
  </si>
  <si>
    <t>M00068</t>
  </si>
  <si>
    <t>ART.FUNGO ANTIPASTO 1 KG</t>
  </si>
  <si>
    <t>M00069</t>
  </si>
  <si>
    <t>ART.FUNGO PORCINI 340gr v.fung</t>
  </si>
  <si>
    <t>M00070</t>
  </si>
  <si>
    <t>ACET**EST.CIPOLLINE AC.BAL 290</t>
  </si>
  <si>
    <t>M00071</t>
  </si>
  <si>
    <t>ACET**EST.CARCIOFI AC.BALS.290</t>
  </si>
  <si>
    <t>M00072</t>
  </si>
  <si>
    <t>ACET.EST.FARMACIA 250</t>
  </si>
  <si>
    <t>M00073</t>
  </si>
  <si>
    <t>ACET.EST.OLD ATENE 250</t>
  </si>
  <si>
    <t>M00074</t>
  </si>
  <si>
    <t>ACET.EST.CONDIM.RISERVA 250</t>
  </si>
  <si>
    <t>M00075</t>
  </si>
  <si>
    <t>ACET.EST.BALSACOT CREMA AC.250</t>
  </si>
  <si>
    <t>M00076</t>
  </si>
  <si>
    <t>ACET.EST.ACETO BALS.MODENA 500</t>
  </si>
  <si>
    <t>M00077</t>
  </si>
  <si>
    <t>ACET.EST.ACETO BALS.MODENA 250</t>
  </si>
  <si>
    <t>M00078</t>
  </si>
  <si>
    <t>ART.FUNGO VERDURA OLIO 280</t>
  </si>
  <si>
    <t>M00079</t>
  </si>
  <si>
    <t>LEONARDI CONFEZIONI SPECIALI</t>
  </si>
  <si>
    <t>M00080</t>
  </si>
  <si>
    <t>ARTISTICA BOTTIGLIE DEC. CL.35</t>
  </si>
  <si>
    <t>M00081</t>
  </si>
  <si>
    <t>ARTISTICA BOTTIGLIE DEC. CL.50</t>
  </si>
  <si>
    <t>M00082</t>
  </si>
  <si>
    <t>ARTISTICA BOTTIGLIE DEC. CL.20</t>
  </si>
  <si>
    <t>M00083</t>
  </si>
  <si>
    <t>ARTISTICA BOTTIGLIE DEC  CL.10</t>
  </si>
  <si>
    <t>M00084</t>
  </si>
  <si>
    <t>ARTISTICA BOTTIGLIE DEC  CL4-5</t>
  </si>
  <si>
    <t>M00085</t>
  </si>
  <si>
    <t>ARTISTICA BOTTIGLIE DEC  CL 70</t>
  </si>
  <si>
    <t>M00086</t>
  </si>
  <si>
    <t>ARTISTICA BOTTIGLIE DEC. 1  LT</t>
  </si>
  <si>
    <t>M00087</t>
  </si>
  <si>
    <t>SARDANELLI BOTTARGA 50gr GRATT</t>
  </si>
  <si>
    <t>M00088</t>
  </si>
  <si>
    <t>TARTUFLANGHE RISOTTO TARTUFO</t>
  </si>
  <si>
    <t>M00089</t>
  </si>
  <si>
    <t>TARTUFLANGHE MIELE AL TARTUFO</t>
  </si>
  <si>
    <t>M00090</t>
  </si>
  <si>
    <t>TARTUFLANGHE PASTA ASSORT</t>
  </si>
  <si>
    <t>M00091</t>
  </si>
  <si>
    <t>TARTUFLANGHE SALSE ASSORT.</t>
  </si>
  <si>
    <t>M00092</t>
  </si>
  <si>
    <t>TARTUFLANGHE SALE AL TARTUFO</t>
  </si>
  <si>
    <t>M00093</t>
  </si>
  <si>
    <t>TARTUFLANGHE OLIO AROM TARTUFO</t>
  </si>
  <si>
    <t>M00094</t>
  </si>
  <si>
    <t>TARTUFLANGHE AC.BALSAM.TARTUFO</t>
  </si>
  <si>
    <t>M00095</t>
  </si>
  <si>
    <t>TARTUFLANGHE TARTUFO NERO DISI</t>
  </si>
  <si>
    <t>M00096</t>
  </si>
  <si>
    <t>TARTUFLANGHE TARTUFO BIANCO</t>
  </si>
  <si>
    <t>M00097</t>
  </si>
  <si>
    <t>TARTUFLANGHE TARTUFO NERO FE FETTINE IN OLIO OLIVA</t>
  </si>
  <si>
    <t>M00098</t>
  </si>
  <si>
    <t>LEONARDI CONDIMENTI 3 LT</t>
  </si>
  <si>
    <t>M00099</t>
  </si>
  <si>
    <t>CRISPO CONFETTI ASS</t>
  </si>
  <si>
    <t>M00100</t>
  </si>
  <si>
    <t>BORGONOVO TAVOLETTE CIOCC</t>
  </si>
  <si>
    <t>M00101</t>
  </si>
  <si>
    <t>DOMORI TE ASS.CONFEZIONI SPEC. VI MA-VICENTINI</t>
  </si>
  <si>
    <t>M00102</t>
  </si>
  <si>
    <t>STREGA CROCCANTINO 140</t>
  </si>
  <si>
    <t>M00103</t>
  </si>
  <si>
    <t>STREGA TORRONE 150/200</t>
  </si>
  <si>
    <t>M00104</t>
  </si>
  <si>
    <t>STREGA SCAT CIOCCOL 100</t>
  </si>
  <si>
    <t>M00105</t>
  </si>
  <si>
    <t>STREGA CIOCCOL/TORRON 300350</t>
  </si>
  <si>
    <t>M00106</t>
  </si>
  <si>
    <t>STREGA BABA' GR 750</t>
  </si>
  <si>
    <t>M00107</t>
  </si>
  <si>
    <t>SARDANELLI TONNO 190/200 OLIO E NAT</t>
  </si>
  <si>
    <t>M00108</t>
  </si>
  <si>
    <t>SARDANELLI TONNO 300G. O.OLIVA</t>
  </si>
  <si>
    <t>M00109</t>
  </si>
  <si>
    <t>SARDANELLI TONNO 540G. O.OLIVA</t>
  </si>
  <si>
    <t>M00110</t>
  </si>
  <si>
    <t>FLAMIGNI OGGETTI+CIOCCOL/BISCO</t>
  </si>
  <si>
    <t>M00111</t>
  </si>
  <si>
    <t>FERRARINI COFAN.PARMIGG/MARMEL</t>
  </si>
  <si>
    <t>M00112</t>
  </si>
  <si>
    <t>CASAR.CALABRIA PASTA CONF SPEC</t>
  </si>
  <si>
    <t>M00113</t>
  </si>
  <si>
    <t>CASAR.CALABRIA AROMI</t>
  </si>
  <si>
    <t>M00114</t>
  </si>
  <si>
    <t>MOLISANA PASTA 500GR E INTEGR</t>
  </si>
  <si>
    <t>M00115</t>
  </si>
  <si>
    <t>MOLISANA PASTA SPEC. FETUC/ZITI/NERA/GLUTENFREE...</t>
  </si>
  <si>
    <t>M00116</t>
  </si>
  <si>
    <t>MOLISANA COUSCOUS</t>
  </si>
  <si>
    <t>M00117</t>
  </si>
  <si>
    <t>MOLISANA FARINA/SEMOLA 1KG</t>
  </si>
  <si>
    <t>M00118</t>
  </si>
  <si>
    <t>MOLISANA GNOCCHI/CHICCHE PATAT DE CECCO</t>
  </si>
  <si>
    <t>M00119</t>
  </si>
  <si>
    <t>STREGA MARRON GLECES 240</t>
  </si>
  <si>
    <t>M00120</t>
  </si>
  <si>
    <t>DOMORI BALLOTIN  ROTTI 170 AZ.AGRIMONTANA</t>
  </si>
  <si>
    <t>M00121</t>
  </si>
  <si>
    <t>SARDANELLI TONNO PICCANTE 200G</t>
  </si>
  <si>
    <t>M00122</t>
  </si>
  <si>
    <t>SARDANELLI VENTRESCA DI TONNO GR. 200</t>
  </si>
  <si>
    <t>M00125</t>
  </si>
  <si>
    <t>VERGANI CIOCCOL.BST 130/250</t>
  </si>
  <si>
    <t>M00126</t>
  </si>
  <si>
    <t>VERGANI CIOCCOLATINI SCATOLA</t>
  </si>
  <si>
    <t>M00127</t>
  </si>
  <si>
    <t>VERGANI MARRONI SCAT 140</t>
  </si>
  <si>
    <t>M00128</t>
  </si>
  <si>
    <t>VERGANI TORRONE ASS 150/200</t>
  </si>
  <si>
    <t>M00129</t>
  </si>
  <si>
    <t>VERGANI MOSTARDA VASO</t>
  </si>
  <si>
    <t>M00130</t>
  </si>
  <si>
    <t>VERGANI CIOCCOL.BST 350/400</t>
  </si>
  <si>
    <t>M00131</t>
  </si>
  <si>
    <t>VERGANI MARRONI ROTTI 200</t>
  </si>
  <si>
    <t>M00132</t>
  </si>
  <si>
    <t>VERGANI MARRONI SCAT 230</t>
  </si>
  <si>
    <t>M00133</t>
  </si>
  <si>
    <t>ALBERTENGO PANT ASS.750/1KG</t>
  </si>
  <si>
    <t>M00134</t>
  </si>
  <si>
    <t>ALBERTENGO PANT MIGNON</t>
  </si>
  <si>
    <t>M00135</t>
  </si>
  <si>
    <t>RACCA PANETTONI ASSORTITI</t>
  </si>
  <si>
    <t>M00136</t>
  </si>
  <si>
    <t>ACQUARELLO RISO KG</t>
  </si>
  <si>
    <t>M00137</t>
  </si>
  <si>
    <t>ACQUARELLO RISO 7 ANNI   KG</t>
  </si>
  <si>
    <t>M00138</t>
  </si>
  <si>
    <t>TRAD.PIEMONTESE PASTA 1 KG</t>
  </si>
  <si>
    <t>M00139</t>
  </si>
  <si>
    <t>LA SUISSA CIOCCOLATINI SACCHET</t>
  </si>
  <si>
    <t>M00140</t>
  </si>
  <si>
    <t>LA SUISSA TAVOLETTE 130</t>
  </si>
  <si>
    <t>M00141</t>
  </si>
  <si>
    <t>LA SUISSA SCAT CIOCCOL 700/900</t>
  </si>
  <si>
    <t>M00142</t>
  </si>
  <si>
    <t>LA SUISSA SCAT CIOCCOL 200/300</t>
  </si>
  <si>
    <t>M00143</t>
  </si>
  <si>
    <t>LA SUISSA SCAT CIOCCOL 450</t>
  </si>
  <si>
    <t>M00144</t>
  </si>
  <si>
    <t>LA SUISSA SCAT CIOCCOL 100</t>
  </si>
  <si>
    <t>M00145</t>
  </si>
  <si>
    <t>LOISON PANETT/COLOM MIGNON</t>
  </si>
  <si>
    <t>M00146</t>
  </si>
  <si>
    <t>LOISON PANETTONE 10 KG</t>
  </si>
  <si>
    <t>M00147</t>
  </si>
  <si>
    <t>LOISON PANETTONI 500/600</t>
  </si>
  <si>
    <t>M00148</t>
  </si>
  <si>
    <t>LOISON PANET/COLOM 750/1KG</t>
  </si>
  <si>
    <t>M00149</t>
  </si>
  <si>
    <t>FLAMIGNI PANET/COLOM SPEC ASS</t>
  </si>
  <si>
    <t>M00150</t>
  </si>
  <si>
    <t>ACETO BALSAMICO CARLOTTA ,500</t>
  </si>
  <si>
    <t>M00151</t>
  </si>
  <si>
    <t>ACETO BALSAMICO CARLOTTA 0,25 ANFORETTA</t>
  </si>
  <si>
    <t>M00152</t>
  </si>
  <si>
    <t>LA SUISSA SCAT BISCOTTI</t>
  </si>
  <si>
    <t>M00153</t>
  </si>
  <si>
    <t>RANISE EXTRAVERGINE TAGG 0,50</t>
  </si>
  <si>
    <t>M00154</t>
  </si>
  <si>
    <t>RANISE EXTRAVERGINE TAGG. LT</t>
  </si>
  <si>
    <t>M00155</t>
  </si>
  <si>
    <t>RANISE EXTRA VERGINE 0,75</t>
  </si>
  <si>
    <t>M00156</t>
  </si>
  <si>
    <t>RANISE EXTRA VERGINE LT</t>
  </si>
  <si>
    <t>M00157</t>
  </si>
  <si>
    <t>RANISE EXTRA VERGINE 5 LT</t>
  </si>
  <si>
    <t>M00158</t>
  </si>
  <si>
    <t>RANISE EXTRA VERGINE 0,500</t>
  </si>
  <si>
    <t>M00159</t>
  </si>
  <si>
    <t>RANISE EXTRA VERGINE 0,500 CERAMICA</t>
  </si>
  <si>
    <t>M00160</t>
  </si>
  <si>
    <t>RANISE OLIVE SNOCCIOALTE 180</t>
  </si>
  <si>
    <t>M00161</t>
  </si>
  <si>
    <t>RANISE SALSE ASS OLIVE 180</t>
  </si>
  <si>
    <t>M00162</t>
  </si>
  <si>
    <t>TRAD.EVOLUZ. TARALLI E SCALDET</t>
  </si>
  <si>
    <t>M00163</t>
  </si>
  <si>
    <t>TRAD.EVOLUZ LUPINI</t>
  </si>
  <si>
    <t>M00164</t>
  </si>
  <si>
    <t>TRAD.EVOLUZ.OLIVE</t>
  </si>
  <si>
    <t>M00165</t>
  </si>
  <si>
    <t>LOISON PANET/COLOM 2 -5 KG</t>
  </si>
  <si>
    <t>M00167</t>
  </si>
  <si>
    <t>BELMONTE SALSE ASSORT</t>
  </si>
  <si>
    <t>M00168</t>
  </si>
  <si>
    <t>BELMONTE POMODORI SECCHI 250</t>
  </si>
  <si>
    <t>M00169</t>
  </si>
  <si>
    <t>BELMONTE POMODORI SECCHI 0,500</t>
  </si>
  <si>
    <t>M00170</t>
  </si>
  <si>
    <t>BELMONTE POMODORI SECCHI 1KG OLIO</t>
  </si>
  <si>
    <t>M00171</t>
  </si>
  <si>
    <t>BONCI PANETTONI ASSORT</t>
  </si>
  <si>
    <t>M00172</t>
  </si>
  <si>
    <t>RANISE EXTRAVERGINE TAGG 0,75</t>
  </si>
  <si>
    <t>M00173</t>
  </si>
  <si>
    <t>DOLCEZZE TOSCANA CAVALLUCCI</t>
  </si>
  <si>
    <t>M00174</t>
  </si>
  <si>
    <t>DOLCEZZE TOSCANA CANTUCCINI</t>
  </si>
  <si>
    <t>M00175</t>
  </si>
  <si>
    <t>DOLCEZZE TOSCANA RICCIARELLI</t>
  </si>
  <si>
    <t>M00176</t>
  </si>
  <si>
    <t>DOLCEZZE TOSCANA PANFORTE 250</t>
  </si>
  <si>
    <t>M00177</t>
  </si>
  <si>
    <t>DOLCEZZE TOSCANA PANFORTE 600</t>
  </si>
  <si>
    <t>M00178</t>
  </si>
  <si>
    <t>FLAMIGNI OGG CON TORRONI ASS</t>
  </si>
  <si>
    <t>M00179</t>
  </si>
  <si>
    <t>TARTUFLANGHE POLVERI ASS.</t>
  </si>
  <si>
    <t>M00180</t>
  </si>
  <si>
    <t>COLL.TOSC.TARTUFO EST INT VAS</t>
  </si>
  <si>
    <t>M00181</t>
  </si>
  <si>
    <t>PALUANI PANETT ASS 1KG</t>
  </si>
  <si>
    <t>M00182</t>
  </si>
  <si>
    <t>PALUANI PANETT ASS 500/750</t>
  </si>
  <si>
    <t>M00183</t>
  </si>
  <si>
    <t>BALOCCO COLOMBE ASSORTITE</t>
  </si>
  <si>
    <t>M00184</t>
  </si>
  <si>
    <t>BALOCCO COLOMBE MIGNON</t>
  </si>
  <si>
    <t>M00186</t>
  </si>
  <si>
    <t>GALUP MARRON GLACES SCAT 170</t>
  </si>
  <si>
    <t>M00187</t>
  </si>
  <si>
    <t>GALUP MARRON GLACES' ROTTI 200</t>
  </si>
  <si>
    <t>M00188</t>
  </si>
  <si>
    <t>GALUP PANETTONI 400 500</t>
  </si>
  <si>
    <t>M00189</t>
  </si>
  <si>
    <t>GALUP PANETTONI 750/800</t>
  </si>
  <si>
    <t>M00190</t>
  </si>
  <si>
    <t>GALUP PANETTONI 1 KG</t>
  </si>
  <si>
    <t>M00191</t>
  </si>
  <si>
    <t>GALUP PANETTONI MIGNON</t>
  </si>
  <si>
    <t>M00192</t>
  </si>
  <si>
    <t>BALOCCO PANETT SCATOLA 500/750</t>
  </si>
  <si>
    <t>M00193</t>
  </si>
  <si>
    <t>BALOCCO AMARETTI</t>
  </si>
  <si>
    <t>M00194</t>
  </si>
  <si>
    <t>BALOCCO WAFER/BAMBOO</t>
  </si>
  <si>
    <t>M00195</t>
  </si>
  <si>
    <t>BALOCCO BISCOTTI  ASS</t>
  </si>
  <si>
    <t>M00196</t>
  </si>
  <si>
    <t>BALOCCO PANET/PAND 800/1000</t>
  </si>
  <si>
    <t>M00197</t>
  </si>
  <si>
    <t>BALOCCO PANETTONE CELLOPH ASS</t>
  </si>
  <si>
    <t>M00198</t>
  </si>
  <si>
    <t>BALOCCO PANT/PAND MIGNON+GASTR</t>
  </si>
  <si>
    <t>M00199</t>
  </si>
  <si>
    <t>BALOCCO PANETTONI***500</t>
  </si>
  <si>
    <t>M00200</t>
  </si>
  <si>
    <t>BATTISTERO PANETT CONF ASSORT</t>
  </si>
  <si>
    <t>M00201</t>
  </si>
  <si>
    <t>BATTISTERO PANETT 900</t>
  </si>
  <si>
    <t>M00203</t>
  </si>
  <si>
    <t>BERNI ANTIPASTO 285/314</t>
  </si>
  <si>
    <t>M00204</t>
  </si>
  <si>
    <t>NESTLE'CAFFE/CAPPUC.SOLUB/ORZO SERRA</t>
  </si>
  <si>
    <t>M00205</t>
  </si>
  <si>
    <t>NESTLE'LATTE CONDENSATO</t>
  </si>
  <si>
    <t>M00206</t>
  </si>
  <si>
    <t>NESTLE'CEREALI ASS SCATOLE</t>
  </si>
  <si>
    <t>M00207</t>
  </si>
  <si>
    <t>BALOCCO TORTE/PANET 400</t>
  </si>
  <si>
    <t>M00208</t>
  </si>
  <si>
    <t>DE CECCO PASTA KAMUT/FARRO 500</t>
  </si>
  <si>
    <t>M00209</t>
  </si>
  <si>
    <t>DE CECCO PASTA INTEGRALE 500</t>
  </si>
  <si>
    <t>M00210</t>
  </si>
  <si>
    <t>DE CECCO PASTA 500</t>
  </si>
  <si>
    <t>M00211</t>
  </si>
  <si>
    <t>DE CECCO PASTA 250 GR</t>
  </si>
  <si>
    <t>M00212</t>
  </si>
  <si>
    <t>RANISE EXTRA VERGINE 0,250</t>
  </si>
  <si>
    <t>M00213</t>
  </si>
  <si>
    <t>RANISE PASTA ASS</t>
  </si>
  <si>
    <t>M00214</t>
  </si>
  <si>
    <t>RISOTTI/PASTE/MINEST/PUREASS GALLO-SCOTTI-GRTRADIZ-TURCO</t>
  </si>
  <si>
    <t>M00215</t>
  </si>
  <si>
    <t>CONTORNO VASETTI ASS 200/240</t>
  </si>
  <si>
    <t>M00216</t>
  </si>
  <si>
    <t>SICILIA TENTAZ.CR.SALATE AS</t>
  </si>
  <si>
    <t>M00217</t>
  </si>
  <si>
    <t>BERNI VERD.ASS.ACETO/ GIARDIN</t>
  </si>
  <si>
    <t>M00218</t>
  </si>
  <si>
    <t>SICILIA TENTAZ.CR.DOLCI/MIELE MARMELLATE</t>
  </si>
  <si>
    <t>M00219</t>
  </si>
  <si>
    <t>SICILIA TENTAZ AROMI SACCHETTO</t>
  </si>
  <si>
    <t>M00220</t>
  </si>
  <si>
    <t>SICILIA TENTAZ.TORRONCINI</t>
  </si>
  <si>
    <t>M00221</t>
  </si>
  <si>
    <t>SICILIA TENTAZ.TORRONE STECCA</t>
  </si>
  <si>
    <t>M00222</t>
  </si>
  <si>
    <t>SICILIA TENTAZ.ACCIUGHE</t>
  </si>
  <si>
    <t>M00223</t>
  </si>
  <si>
    <t>SICILIA TENTAZ.BOTTARGA</t>
  </si>
  <si>
    <t>M00224</t>
  </si>
  <si>
    <t>SICILIA TENTAZ COLATURA ALICI</t>
  </si>
  <si>
    <t>M00226</t>
  </si>
  <si>
    <t>TRAD.EVOLUZ.ZUCCHER UOVO 200</t>
  </si>
  <si>
    <t>M00227</t>
  </si>
  <si>
    <t>DE CECCO PASTA FORM SPEC 500 NIDI</t>
  </si>
  <si>
    <t>M00228</t>
  </si>
  <si>
    <t>FLAMIGNI PANETT/COLOM MIGNON</t>
  </si>
  <si>
    <t>M00229</t>
  </si>
  <si>
    <t>BELMONTE VERDURE OLIO 314</t>
  </si>
  <si>
    <t>M00230</t>
  </si>
  <si>
    <t>BELMONTE VERDURE OLIO 580</t>
  </si>
  <si>
    <t>M00231</t>
  </si>
  <si>
    <t>RANISE PESTO 180</t>
  </si>
  <si>
    <t>M00232</t>
  </si>
  <si>
    <t>RANISE SPEZIE (spaghettata)</t>
  </si>
  <si>
    <t>M00235</t>
  </si>
  <si>
    <t>BERNI VERD.ASSORT.AGRODOLCE</t>
  </si>
  <si>
    <t>M00236</t>
  </si>
  <si>
    <t>BAHLSEN PASTICCERIA ASS.biscot</t>
  </si>
  <si>
    <t>M00238</t>
  </si>
  <si>
    <t>BERNI FUNGHI ASS. 314/290</t>
  </si>
  <si>
    <t>M00240</t>
  </si>
  <si>
    <t>BERNI CARCIOFI ASS.280/314</t>
  </si>
  <si>
    <t>M00242</t>
  </si>
  <si>
    <t>BARILLA CONDIRISO/PASTA/INSALA</t>
  </si>
  <si>
    <t>M00245</t>
  </si>
  <si>
    <t>BERNI VERDURA GRIGLIATA 314</t>
  </si>
  <si>
    <t>M00246</t>
  </si>
  <si>
    <t>BERNI OLIVE ASSORTITE</t>
  </si>
  <si>
    <t>M00247</t>
  </si>
  <si>
    <t>NOVELLA CAPPERI AL SALE 580</t>
  </si>
  <si>
    <t>M00248</t>
  </si>
  <si>
    <t>ALBERTENGO PANT 2 KG</t>
  </si>
  <si>
    <t>M00249</t>
  </si>
  <si>
    <t>ALBERTENGO PANT 5KG</t>
  </si>
  <si>
    <t>M00250</t>
  </si>
  <si>
    <t>BERNI CAPPERI</t>
  </si>
  <si>
    <t>M00251</t>
  </si>
  <si>
    <t>BRAMARDI CUNEESI 300gr.</t>
  </si>
  <si>
    <t>M00252</t>
  </si>
  <si>
    <t>BRAMARDI CUNEESI 500gr.</t>
  </si>
  <si>
    <t>M00253</t>
  </si>
  <si>
    <t>BRAMARDI CIOCCOLATO 500 gr</t>
  </si>
  <si>
    <t>M00254</t>
  </si>
  <si>
    <t>BRAMARDI CIOCCOLATO 1 KG</t>
  </si>
  <si>
    <t>M00255</t>
  </si>
  <si>
    <t>DOMORI MOSTARDA DI FRUTTA</t>
  </si>
  <si>
    <t>M00256</t>
  </si>
  <si>
    <t>NOVELLA CAPPERI AL SALE 1KG</t>
  </si>
  <si>
    <t>M00257</t>
  </si>
  <si>
    <t>DOLC.***SANREMESE BACI 250 GR</t>
  </si>
  <si>
    <t>M00258</t>
  </si>
  <si>
    <t>DALLACOSTA PASTA SPECIALE</t>
  </si>
  <si>
    <t>M00259</t>
  </si>
  <si>
    <t>NOVELLA ASSORT 1062</t>
  </si>
  <si>
    <t>M00260</t>
  </si>
  <si>
    <t>NOVELLA FUNGHI/CARC 580</t>
  </si>
  <si>
    <t>M00261</t>
  </si>
  <si>
    <t>NOVELLA ASSORT 1700</t>
  </si>
  <si>
    <t>M00262</t>
  </si>
  <si>
    <t>NOVELLA ASSORT 3100</t>
  </si>
  <si>
    <t>M00263</t>
  </si>
  <si>
    <t>NOVELLA ASSORT 314</t>
  </si>
  <si>
    <t>M00264</t>
  </si>
  <si>
    <t>BARILLA PASTA 500gr   ASSORT</t>
  </si>
  <si>
    <t>M00265</t>
  </si>
  <si>
    <t>BARILLA PASTA SEMOLA 1 KG.</t>
  </si>
  <si>
    <t>M00266</t>
  </si>
  <si>
    <t>BARILLA SEMOLA 1 KG</t>
  </si>
  <si>
    <t>M00267</t>
  </si>
  <si>
    <t>BARILLA ORZO/FARRO/GRANO</t>
  </si>
  <si>
    <t>M00269</t>
  </si>
  <si>
    <t>BARILLA PASTE UOVO 250 EMILIAN</t>
  </si>
  <si>
    <t>M00270</t>
  </si>
  <si>
    <t>BARILLA CANELLONI</t>
  </si>
  <si>
    <t>M00271</t>
  </si>
  <si>
    <t>BARILLA TAGLIATELLE</t>
  </si>
  <si>
    <t>M00273</t>
  </si>
  <si>
    <t>BARILLA LASAGNE</t>
  </si>
  <si>
    <t>M00274</t>
  </si>
  <si>
    <t>BARILLA CARAFFA STREAM</t>
  </si>
  <si>
    <t>M00275</t>
  </si>
  <si>
    <t>BARILLA FILTRI X CARAFFA STREA</t>
  </si>
  <si>
    <t>M00279</t>
  </si>
  <si>
    <t>BARILLA PESTO ASSORT GR.</t>
  </si>
  <si>
    <t>M00280</t>
  </si>
  <si>
    <t>DOMORI MARRON GLACES 200 GR</t>
  </si>
  <si>
    <t>M00281</t>
  </si>
  <si>
    <t>DOMORI SNACK MARRONI VAP.35</t>
  </si>
  <si>
    <t>M00282</t>
  </si>
  <si>
    <t>BARILLA BISC.ASS.700 gr.</t>
  </si>
  <si>
    <t>M00283</t>
  </si>
  <si>
    <t>CONTORNO OLIO GIRASOLE LT 1</t>
  </si>
  <si>
    <t>M00284</t>
  </si>
  <si>
    <t>BARILLA REGINA C.IGIENICA ASS</t>
  </si>
  <si>
    <t>M00285</t>
  </si>
  <si>
    <t>BARILLA REGINA ASCIUGONI</t>
  </si>
  <si>
    <t>M00286</t>
  </si>
  <si>
    <t>BARILLA REGINA TOVAGLIOLI/FAZZ</t>
  </si>
  <si>
    <t>M00297</t>
  </si>
  <si>
    <t>BARILLA**PIZZA/FOCACC.ISTANT.</t>
  </si>
  <si>
    <t>M00298</t>
  </si>
  <si>
    <t>BARILLA FARINA 1KG/MAIZ/FECOLA</t>
  </si>
  <si>
    <t>M00299</t>
  </si>
  <si>
    <t>BARILLA FARINA OO  500gr</t>
  </si>
  <si>
    <t>M00300</t>
  </si>
  <si>
    <t>BARILLA PINSA GRANET.FOCACCE</t>
  </si>
  <si>
    <t>M00304</t>
  </si>
  <si>
    <t>BARILLA GRISSINI ASSORTITI</t>
  </si>
  <si>
    <t>M00309</t>
  </si>
  <si>
    <t>BARILLA**** CEREALI/BARRETTE</t>
  </si>
  <si>
    <t>M00310</t>
  </si>
  <si>
    <t>BARILLA CRAKER SAL/NON SAL</t>
  </si>
  <si>
    <t>M00311</t>
  </si>
  <si>
    <t>BARILLA CRACKER SPECIALI/TUC SERRA</t>
  </si>
  <si>
    <t>M00315</t>
  </si>
  <si>
    <t>BARILLA FETTE BISCOTTATE</t>
  </si>
  <si>
    <t>M00316</t>
  </si>
  <si>
    <t>BARILLA FETTE INT/MALT/CEREA RISOSCOTTI</t>
  </si>
  <si>
    <t>M00326</t>
  </si>
  <si>
    <t>BARILLA PANE ASSORT</t>
  </si>
  <si>
    <t>M00328</t>
  </si>
  <si>
    <t>BARILLA PAN CARRE'</t>
  </si>
  <si>
    <t>M00329</t>
  </si>
  <si>
    <t>BARILLA GRATUGGIATO</t>
  </si>
  <si>
    <t>M00331</t>
  </si>
  <si>
    <t>BARILLA BUDINI / PREPARATI LINDT-ELAH-CAFFAREL</t>
  </si>
  <si>
    <t>M00339</t>
  </si>
  <si>
    <t>BARILLA TORTELLINI.ASSORT. SERRA- MENNUCCI</t>
  </si>
  <si>
    <t>M00340</t>
  </si>
  <si>
    <t>BARILLA SUGHI ASSORT 400</t>
  </si>
  <si>
    <t>M00341</t>
  </si>
  <si>
    <t>BARILLA SUGHI ASSORT 200/300</t>
  </si>
  <si>
    <t>M00343</t>
  </si>
  <si>
    <t>BARILLA PAVESINI</t>
  </si>
  <si>
    <t>M00344</t>
  </si>
  <si>
    <t>BARILLA RINGO</t>
  </si>
  <si>
    <t>M00346</t>
  </si>
  <si>
    <t>BARILLA TOGO</t>
  </si>
  <si>
    <t>M00348</t>
  </si>
  <si>
    <t>BARILLA BISC.ASS.300/400</t>
  </si>
  <si>
    <t>M00352</t>
  </si>
  <si>
    <t>BARILLA BISC.ASS.200/290</t>
  </si>
  <si>
    <t>M00358</t>
  </si>
  <si>
    <t>CRISPO OVETTI ASS DRAGE 130G</t>
  </si>
  <si>
    <t>M00359</t>
  </si>
  <si>
    <t>VENCHI TORRONE STECCA 200</t>
  </si>
  <si>
    <t>M00360</t>
  </si>
  <si>
    <t>BARILLA CEREALI/BARRETTE ASS SERRA</t>
  </si>
  <si>
    <t>M00361</t>
  </si>
  <si>
    <t>BARILLA MERENDINE ASSORTITE</t>
  </si>
  <si>
    <t>M00362</t>
  </si>
  <si>
    <t>VECCHIABRIAN.CIOCC SINGOLI ASS</t>
  </si>
  <si>
    <t>M00363</t>
  </si>
  <si>
    <t>CITRES BURGER ASSORTITI</t>
  </si>
  <si>
    <t>M00370</t>
  </si>
  <si>
    <t>CONFORTI PASTA 1 KG</t>
  </si>
  <si>
    <t>M00371</t>
  </si>
  <si>
    <t>CONFORTI PASTA 0,500 GR</t>
  </si>
  <si>
    <t>M00372</t>
  </si>
  <si>
    <t>CONFORTI PASTA 0,250 GR</t>
  </si>
  <si>
    <t>M00373</t>
  </si>
  <si>
    <t>CITRES CREME ASS  970 BOMBA, FUNGHI CARCIOFI</t>
  </si>
  <si>
    <t>M00374</t>
  </si>
  <si>
    <t>CITRES CARCIOFI 680</t>
  </si>
  <si>
    <t>M00375</t>
  </si>
  <si>
    <t>CITRES CAPPERI 290</t>
  </si>
  <si>
    <t>M00376</t>
  </si>
  <si>
    <t>CITRES CAPPERI 70/95</t>
  </si>
  <si>
    <t>M00377</t>
  </si>
  <si>
    <t>CITRES OLIVE ASS 190/ 290</t>
  </si>
  <si>
    <t>M00378</t>
  </si>
  <si>
    <t>CITRES ANTIPASTO/RISO OLIO 290</t>
  </si>
  <si>
    <t>M00379</t>
  </si>
  <si>
    <t>CITRES VERD.ACETO/GIARDIN 290</t>
  </si>
  <si>
    <t>M00380</t>
  </si>
  <si>
    <t>CITRES VERDURA OLIO  260/290</t>
  </si>
  <si>
    <t>M00381</t>
  </si>
  <si>
    <t>CITRES FUNGHI/CARCIOFI 290</t>
  </si>
  <si>
    <t>M00382</t>
  </si>
  <si>
    <t>CITRES CAPPERI 540</t>
  </si>
  <si>
    <t>M00383</t>
  </si>
  <si>
    <t>CITRES ANTIPASTO OLIO 540</t>
  </si>
  <si>
    <t>M00384</t>
  </si>
  <si>
    <t>CITRES SOTT'OLI ASS 1000/1550</t>
  </si>
  <si>
    <t>M00385</t>
  </si>
  <si>
    <t>CITRES SOTT'OLI ASS 2750</t>
  </si>
  <si>
    <t>M00386</t>
  </si>
  <si>
    <t>CITRES VERDURA AGROD 540/680</t>
  </si>
  <si>
    <t>M00387</t>
  </si>
  <si>
    <t>CITRES PEPER TONNO 1000</t>
  </si>
  <si>
    <t>M00388</t>
  </si>
  <si>
    <t>CITRES PEPER TONNO 180</t>
  </si>
  <si>
    <t>M00389</t>
  </si>
  <si>
    <t>CITRES ALACCE OLIO 190</t>
  </si>
  <si>
    <t>M00390</t>
  </si>
  <si>
    <t>CITRES ALACCE OLIO 680</t>
  </si>
  <si>
    <t>M00391</t>
  </si>
  <si>
    <t>CITRES AGLIO OLIO 290</t>
  </si>
  <si>
    <t>M00392</t>
  </si>
  <si>
    <t>CITRES AGLIO OLIO 1000</t>
  </si>
  <si>
    <t>M00393</t>
  </si>
  <si>
    <t>CITRES VERDURA AGRD/GRIGL 285</t>
  </si>
  <si>
    <t>M00394</t>
  </si>
  <si>
    <t>CITRES ALACCE OLIO 90</t>
  </si>
  <si>
    <t>M00395</t>
  </si>
  <si>
    <t>CITRES ALACCE OLIO 285</t>
  </si>
  <si>
    <t>M00396</t>
  </si>
  <si>
    <t>CITRES FUNGHI/CARCIOFI  540</t>
  </si>
  <si>
    <t>M00397</t>
  </si>
  <si>
    <t>CITRES FUNGHI CARCIOFI 1550</t>
  </si>
  <si>
    <t>M00398</t>
  </si>
  <si>
    <t>CITRES OLIVE ASS 540/680</t>
  </si>
  <si>
    <t>M00399</t>
  </si>
  <si>
    <t>CITRES OLIVE ASS 1/1,5 KG</t>
  </si>
  <si>
    <t>M00400</t>
  </si>
  <si>
    <t>CITRES CAPPERI SALE 900</t>
  </si>
  <si>
    <t>M00401</t>
  </si>
  <si>
    <t>ART.FUNGO AMARETTI SCAT.350</t>
  </si>
  <si>
    <t>M00402</t>
  </si>
  <si>
    <t>CITRES CREME ASS 200 BOMBA  CARCIOFI</t>
  </si>
  <si>
    <t>M00403</t>
  </si>
  <si>
    <t>GRANDA TRADIZIONI VERDURE 1,5</t>
  </si>
  <si>
    <t>M00404</t>
  </si>
  <si>
    <t>GRANDA TRADIZ.POMODORI S.250</t>
  </si>
  <si>
    <t>M00405</t>
  </si>
  <si>
    <t>GRANDA TRADIZ.PORC.SECCHI 30</t>
  </si>
  <si>
    <t>M00406</t>
  </si>
  <si>
    <t>GRANDA TRADIZIONI BISCOTTI ASS</t>
  </si>
  <si>
    <t>M00407</t>
  </si>
  <si>
    <t>GRANDA TRADIZIONI TUMINI/SALAM</t>
  </si>
  <si>
    <t>M00408</t>
  </si>
  <si>
    <t>GRANDA TRADIZIONI OLI ASS</t>
  </si>
  <si>
    <t>M00409</t>
  </si>
  <si>
    <t>GENTILE PASTA DI GRIGNAN</t>
  </si>
  <si>
    <t>M00410</t>
  </si>
  <si>
    <t>BELLI CANTUCCINI ASS</t>
  </si>
  <si>
    <t>M00411</t>
  </si>
  <si>
    <t>GRANDA TRADIZIONI PEPER.ASS</t>
  </si>
  <si>
    <t>M00412</t>
  </si>
  <si>
    <t>GRANDA TRADIZIONI POLENTA ASS</t>
  </si>
  <si>
    <t>M00413</t>
  </si>
  <si>
    <t>ALLEMANDI TORT/RAVIOLI 250GR</t>
  </si>
  <si>
    <t>M00414</t>
  </si>
  <si>
    <t>GALUP KRUMIRI 250</t>
  </si>
  <si>
    <t>M00415</t>
  </si>
  <si>
    <t>GRANDA TRADIZIONI ACETO BALS CREME DI ACETO</t>
  </si>
  <si>
    <t>M00416</t>
  </si>
  <si>
    <t>DICOSTA AMARETTI 75/90 GR</t>
  </si>
  <si>
    <t>M00417</t>
  </si>
  <si>
    <t>DICOSTA CONF CARAMELLE ASS</t>
  </si>
  <si>
    <t>M00418</t>
  </si>
  <si>
    <t>DICOSTA BISCOTTI+TEIERA/LATTA</t>
  </si>
  <si>
    <t>M00419</t>
  </si>
  <si>
    <t>DICOSTA LATTA ASS 230/250 GR</t>
  </si>
  <si>
    <t>M00420</t>
  </si>
  <si>
    <t>DICOSTA LATTA ASS 100/150 GR</t>
  </si>
  <si>
    <t>M00421</t>
  </si>
  <si>
    <t>DICOSTA LATTA ASS 300/450 GR</t>
  </si>
  <si>
    <t>M00422</t>
  </si>
  <si>
    <t>DICOSTA AMAR/MAND ASS 150/180</t>
  </si>
  <si>
    <t>M00423</t>
  </si>
  <si>
    <t>DICOSTA TORRINCINI SS 80/100 G</t>
  </si>
  <si>
    <t>M00424</t>
  </si>
  <si>
    <t>DICOSTA TORRONI CONF 150/250</t>
  </si>
  <si>
    <t>M00425</t>
  </si>
  <si>
    <t>DELIZIE LORY CANTUCCINI ASS</t>
  </si>
  <si>
    <t>M00426</t>
  </si>
  <si>
    <t>DAL COLLE*** PANETTONI 450 GR</t>
  </si>
  <si>
    <t>M00427</t>
  </si>
  <si>
    <t>DAL COLLE*** PANETTONI 750GR</t>
  </si>
  <si>
    <t>M00428</t>
  </si>
  <si>
    <t>DAL COLLE*** PANETTONI 1KG</t>
  </si>
  <si>
    <t>M00429</t>
  </si>
  <si>
    <t>VENCHI CREMA SPALMABILE</t>
  </si>
  <si>
    <t>M00430</t>
  </si>
  <si>
    <t>VENCHI CIOCCOL 200/300</t>
  </si>
  <si>
    <t>M00431</t>
  </si>
  <si>
    <t>VENCHI TAVOLETTE70/100/SIGARI PESCI</t>
  </si>
  <si>
    <t>M00432</t>
  </si>
  <si>
    <t>VENCHI CIOCCOL 40/90</t>
  </si>
  <si>
    <t>M00433</t>
  </si>
  <si>
    <t>VENCHI CIOCCOL.100/190</t>
  </si>
  <si>
    <t>M00434</t>
  </si>
  <si>
    <t>VENCHI CIOCCOLAT SINGOLO</t>
  </si>
  <si>
    <t>M00435</t>
  </si>
  <si>
    <t>VENCHI CIOCC.SFUSI</t>
  </si>
  <si>
    <t>M00436</t>
  </si>
  <si>
    <t>VENCHI CIOCCOLATO 400/800</t>
  </si>
  <si>
    <t>M00437</t>
  </si>
  <si>
    <t>VENCHI LATTINA SPARGICACAO</t>
  </si>
  <si>
    <t>M00438</t>
  </si>
  <si>
    <t>VENCHI LIQUORE RHUM E CACAO</t>
  </si>
  <si>
    <t>M00439</t>
  </si>
  <si>
    <t>GRANDA TRADIZIONI PESTO</t>
  </si>
  <si>
    <t>M00440</t>
  </si>
  <si>
    <t>TENTAZIONI CREME VASETTO/TUBO</t>
  </si>
  <si>
    <t>M00441</t>
  </si>
  <si>
    <t>TENTAZIONI SALE AL TARTUFO</t>
  </si>
  <si>
    <t>M00442</t>
  </si>
  <si>
    <t>TENTAZIONI TARTUFI SALAMOIA</t>
  </si>
  <si>
    <t>M00443</t>
  </si>
  <si>
    <t>TENTAZIONI TARTUFO SCAGLIE OLI</t>
  </si>
  <si>
    <t>M00444</t>
  </si>
  <si>
    <t>TENTAZIONI OLIO AL TARTUFO</t>
  </si>
  <si>
    <t>M00446</t>
  </si>
  <si>
    <t>BERTONI ACETO BALSAM.250 ASS</t>
  </si>
  <si>
    <t>M00447</t>
  </si>
  <si>
    <t>BERTONI CONDIMENTI/CREME ASS</t>
  </si>
  <si>
    <t>M00448</t>
  </si>
  <si>
    <t>FABIANELLI PASTA 500 GR</t>
  </si>
  <si>
    <t>M00449</t>
  </si>
  <si>
    <t>FABIANELLI PASTA INTEGRALE 500</t>
  </si>
  <si>
    <t>M00450</t>
  </si>
  <si>
    <t>FABIANELLI PASTA SEMOLA 500</t>
  </si>
  <si>
    <t>M00451</t>
  </si>
  <si>
    <t>DELICAT.RIV.OLIO XTRV TAG 0,75</t>
  </si>
  <si>
    <t>M00452</t>
  </si>
  <si>
    <t>DELICAT.RIV.OLIO XTRV  0,75</t>
  </si>
  <si>
    <t>M00453</t>
  </si>
  <si>
    <t>DELICAT.RIV.OLIO XTRV LATT 1 L</t>
  </si>
  <si>
    <t>M00454</t>
  </si>
  <si>
    <t>DELICAT.RIV.OLIVE</t>
  </si>
  <si>
    <t>M00455</t>
  </si>
  <si>
    <t>SARDANELLI TONNO ROSSO 200G</t>
  </si>
  <si>
    <t>M00456</t>
  </si>
  <si>
    <t>SARDANELLI TONNO BIANCO 200G</t>
  </si>
  <si>
    <t>M00457</t>
  </si>
  <si>
    <t>DELICAT.RIV.OLIO XTRV  0,50</t>
  </si>
  <si>
    <t>M00559</t>
  </si>
  <si>
    <t>CONDORELLI TORR.SFUSI KG</t>
  </si>
  <si>
    <t>M00560</t>
  </si>
  <si>
    <t>CONDORELLI TORRONE 150/200GR</t>
  </si>
  <si>
    <t>M00561</t>
  </si>
  <si>
    <t>CONDORELLI TORRONE 400</t>
  </si>
  <si>
    <t>M00562</t>
  </si>
  <si>
    <t>CONDORELLI FR.MARZAPANE 200</t>
  </si>
  <si>
    <t>M00563</t>
  </si>
  <si>
    <t>CONDORELLI FR MARZAPANE 320</t>
  </si>
  <si>
    <t>M00564</t>
  </si>
  <si>
    <t>CONDORELLI SCORZETTE CIOCC 250</t>
  </si>
  <si>
    <t>M00565</t>
  </si>
  <si>
    <t>CONDORELLI TORRONE 250/300 GR</t>
  </si>
  <si>
    <t>M00566</t>
  </si>
  <si>
    <t>CONDORELLI LATTE MANDORLA 1 LT</t>
  </si>
  <si>
    <t>M00567</t>
  </si>
  <si>
    <t>CONDORELLI LATTE MAND.3 x 200</t>
  </si>
  <si>
    <t>M00568</t>
  </si>
  <si>
    <t>CONDORELLI CREME IN VASETTO</t>
  </si>
  <si>
    <t>M00569</t>
  </si>
  <si>
    <t>CONDORELLI PASTICCINI ASS 250/ 350</t>
  </si>
  <si>
    <t>M00570</t>
  </si>
  <si>
    <t>CONDORELLI PASTICCINI ASS 450</t>
  </si>
  <si>
    <t>M00571</t>
  </si>
  <si>
    <t>CONDORELLI PASTICCINI  65/180</t>
  </si>
  <si>
    <t>M00572</t>
  </si>
  <si>
    <t>VERGANI CIOCCOL.BST 900</t>
  </si>
  <si>
    <t>M00573</t>
  </si>
  <si>
    <t>CONDORELLI SCORZETTE CIOCC 80</t>
  </si>
  <si>
    <t>M00580</t>
  </si>
  <si>
    <t>CAFACCIOLI STUZZ/TARAL/FRESE SERRA-</t>
  </si>
  <si>
    <t>M00581</t>
  </si>
  <si>
    <t>COLL.TOSC.CONFEZ GIFT ASSORT REGALO</t>
  </si>
  <si>
    <t>M00582</t>
  </si>
  <si>
    <t>COLL.TOSC.RACK ASS DA 11euro CILINDRI</t>
  </si>
  <si>
    <t>M00583</t>
  </si>
  <si>
    <t>COLL.TOSC.OLIOACETO BOTT VETRO</t>
  </si>
  <si>
    <t>M00584</t>
  </si>
  <si>
    <t>COLL.TOSC**PIASTRA SALE HIMAL</t>
  </si>
  <si>
    <t>M00585</t>
  </si>
  <si>
    <t>COLL.TOSC.BOTT VETRO SALE,PEPE AROMI</t>
  </si>
  <si>
    <t>M00586</t>
  </si>
  <si>
    <t>COLL.TOSC.MACININI ASS.PICC</t>
  </si>
  <si>
    <t>M00587</t>
  </si>
  <si>
    <t>COLL.TOSC.MACININI ASS.GRAN</t>
  </si>
  <si>
    <t>M00588</t>
  </si>
  <si>
    <t>COLL.TOSC.RACK ASS.DA 7 A 10eu CILINDRI</t>
  </si>
  <si>
    <t>M00589</t>
  </si>
  <si>
    <t>COLL.TOSC.SPRAY ASS</t>
  </si>
  <si>
    <t>M00590</t>
  </si>
  <si>
    <t>COLL.TOSC.RICARICHE  OLIO SPR</t>
  </si>
  <si>
    <t>M00591</t>
  </si>
  <si>
    <t>COLL.TOSC FORMAGGI/PIZZA ORIZZ</t>
  </si>
  <si>
    <t>M00592</t>
  </si>
  <si>
    <t>COLL.TOSC.SALSE ASS</t>
  </si>
  <si>
    <t>M00610</t>
  </si>
  <si>
    <t>CAFFAREL TAVOLETTE 300 gr</t>
  </si>
  <si>
    <t>M00611</t>
  </si>
  <si>
    <t>CAFFAREL PELOUCHE CIOCC/CARAM TAZZE ECC</t>
  </si>
  <si>
    <t>M00612</t>
  </si>
  <si>
    <t>CAFFAREL CIOCCOL.CONF.400/500</t>
  </si>
  <si>
    <t>M00613</t>
  </si>
  <si>
    <t>CAFFAREL CIOCCOL.CONF.150/350</t>
  </si>
  <si>
    <t>M00614</t>
  </si>
  <si>
    <t>CAFFAREL TAVOLETTE 50/80</t>
  </si>
  <si>
    <t>M00615</t>
  </si>
  <si>
    <t>CAFFAREL TAVOLETTE 100 GR</t>
  </si>
  <si>
    <t>M00616</t>
  </si>
  <si>
    <t>CAFFAREL CARAM. CONF.170/250</t>
  </si>
  <si>
    <t>M00617</t>
  </si>
  <si>
    <t>CAFFAREL CIOCCOLAT SING 16/35</t>
  </si>
  <si>
    <t>M00618</t>
  </si>
  <si>
    <t>CAFFAREL CARAM. CONF.350/450 INCAP CONFEZ REGALO</t>
  </si>
  <si>
    <t>M00619</t>
  </si>
  <si>
    <t>SICILIA TENTAZ CAPONATA</t>
  </si>
  <si>
    <t>M00620</t>
  </si>
  <si>
    <t>CAFFAREL GIAND.ECC....SFUSI KG</t>
  </si>
  <si>
    <t>M00621</t>
  </si>
  <si>
    <t>CAFFAREL TAVOLETT 150/180/200</t>
  </si>
  <si>
    <t>M00622</t>
  </si>
  <si>
    <t>CAFFAREL CREMA BICCHIERE LINDT-LEONE</t>
  </si>
  <si>
    <t>M00623</t>
  </si>
  <si>
    <t>CAFFAREL CIOCCOLATINI 40/60GR</t>
  </si>
  <si>
    <t>M00624</t>
  </si>
  <si>
    <t>CAFFAREL*** BANCON/TAVOL.50/75</t>
  </si>
  <si>
    <t>M00625</t>
  </si>
  <si>
    <t>CAFFAREL MARR.GLAC. 150/200</t>
  </si>
  <si>
    <t>M00626</t>
  </si>
  <si>
    <t>CAFFAREL MARR.GLAC.240/280</t>
  </si>
  <si>
    <t>M00627</t>
  </si>
  <si>
    <t>CAFFAREL MARR.GLAC.320/360</t>
  </si>
  <si>
    <t>M00628</t>
  </si>
  <si>
    <t>CAFFAREL MARR.GLAC.PICCOLE 60 GR</t>
  </si>
  <si>
    <t>M00629</t>
  </si>
  <si>
    <t>CAFFAREL MARR.GLAC. SINGOLO</t>
  </si>
  <si>
    <t>M00630</t>
  </si>
  <si>
    <t>CAFFAREL**** CACAO POLVERE</t>
  </si>
  <si>
    <t>M00631</t>
  </si>
  <si>
    <t>CAFFAREL CIOCCOL.CONF. 2 KG</t>
  </si>
  <si>
    <t>M00632</t>
  </si>
  <si>
    <t>MAUTINO BISC ASSORT</t>
  </si>
  <si>
    <t>M00633</t>
  </si>
  <si>
    <t>LIFE NOBERASCO DATTERI</t>
  </si>
  <si>
    <t>M00634</t>
  </si>
  <si>
    <t>LIFE NOBERASCO FICHI SECCHI</t>
  </si>
  <si>
    <t>M00635</t>
  </si>
  <si>
    <t>LIFE NOBERASCO MISTO GUSCIO</t>
  </si>
  <si>
    <t>M00636</t>
  </si>
  <si>
    <t>LEGUMI SECCHI ASS. GR.TRADIZ/TURCO</t>
  </si>
  <si>
    <t>M00637</t>
  </si>
  <si>
    <t>LIFE NOBERASCO ARACHIDI</t>
  </si>
  <si>
    <t>M00638</t>
  </si>
  <si>
    <t>BONIFANTI PANETTONI ASSORTITI</t>
  </si>
  <si>
    <t>M00639</t>
  </si>
  <si>
    <t>GRANDA TRADIZIONI CR. TARTUFI</t>
  </si>
  <si>
    <t>M00640</t>
  </si>
  <si>
    <t>LIFE NOBERASCO NOCI/NOCCIOLE</t>
  </si>
  <si>
    <t>M00641</t>
  </si>
  <si>
    <t>LIFE NOBERASCOPRUGNE SECCHE</t>
  </si>
  <si>
    <t>M00642</t>
  </si>
  <si>
    <t>FARINA CECI 0,500/250 COPRAL-MIA-SERRA</t>
  </si>
  <si>
    <t>M00643</t>
  </si>
  <si>
    <t>FARINA CECI 1 KG./CASTAGNE COPRAL-SERRA</t>
  </si>
  <si>
    <t>M00645</t>
  </si>
  <si>
    <t>SCOTTI PASTA DI RISO E SPECIAL</t>
  </si>
  <si>
    <t>M00646</t>
  </si>
  <si>
    <t>ART.FUNGO ANTIPASTO 540</t>
  </si>
  <si>
    <t>M00647</t>
  </si>
  <si>
    <t>VECCHIABRIAN. CIOC. SAC. 139G</t>
  </si>
  <si>
    <t>M00651</t>
  </si>
  <si>
    <t>LIFE** NOBERASCO DATTERI</t>
  </si>
  <si>
    <t>M00652</t>
  </si>
  <si>
    <t>GRANDA TRADIZIONI CREME ASS.</t>
  </si>
  <si>
    <t>M00653</t>
  </si>
  <si>
    <t>PANEALBA GRISSINI/CROSTINI ASS</t>
  </si>
  <si>
    <t>M00654</t>
  </si>
  <si>
    <t>VERGANI PETALI DI TORRONE</t>
  </si>
  <si>
    <t>M00655</t>
  </si>
  <si>
    <t>FLAMIGNI TORRONE STECCHE</t>
  </si>
  <si>
    <t>M00656</t>
  </si>
  <si>
    <t>FLAMIGNI SCATOLE MARRON GLACES</t>
  </si>
  <si>
    <t>M00657</t>
  </si>
  <si>
    <t>CRISPO SCAT CIOC 200G</t>
  </si>
  <si>
    <t>M00658</t>
  </si>
  <si>
    <t>CRISPO PRALINE SACC 200-250GR</t>
  </si>
  <si>
    <t>M00659</t>
  </si>
  <si>
    <t>CRISPO SCAT CIOC 450GR</t>
  </si>
  <si>
    <t>M00692</t>
  </si>
  <si>
    <t>CHEWINGUM ASS. PERFETTI-VIMA-SERRA</t>
  </si>
  <si>
    <t>M00700</t>
  </si>
  <si>
    <t>DOLC.VEN.CROCCANTE TORT270/350</t>
  </si>
  <si>
    <t>M00701</t>
  </si>
  <si>
    <t>DOLC.VEN.CROCCANTE 80/100 GR</t>
  </si>
  <si>
    <t>M00702</t>
  </si>
  <si>
    <t>DOLC.VEN.CROCCANTE 150/175</t>
  </si>
  <si>
    <t>M00705</t>
  </si>
  <si>
    <t>LAZZARONI BISC SACC 300</t>
  </si>
  <si>
    <t>M00706</t>
  </si>
  <si>
    <t>LAZZARONI CANNOLI(CIALDE GELAT</t>
  </si>
  <si>
    <t>M00707</t>
  </si>
  <si>
    <t>LAZZARONI AMARETTI SCAT 200</t>
  </si>
  <si>
    <t>M00708</t>
  </si>
  <si>
    <t>LAZZARONI AMARETTI SCAT450/500</t>
  </si>
  <si>
    <t>M00709</t>
  </si>
  <si>
    <t>D &amp; C PISTACCHI</t>
  </si>
  <si>
    <t>M00711</t>
  </si>
  <si>
    <t>D &amp; C SALATINI/ARACHIDI ASS</t>
  </si>
  <si>
    <t>M00712</t>
  </si>
  <si>
    <t>FRANTOI UMBRI OLIO EX.VERG 5LT</t>
  </si>
  <si>
    <t>M00713</t>
  </si>
  <si>
    <t>FRANTOI UMBRI OLIO EX.VERG 1/2 CERAMICA/VETRO</t>
  </si>
  <si>
    <t>M00714</t>
  </si>
  <si>
    <t>FRANTOI UMBRI OLIO EX.VERG 0,2</t>
  </si>
  <si>
    <t>M00715</t>
  </si>
  <si>
    <t>FRANTOI UMBRI PASTA 500GR</t>
  </si>
  <si>
    <t>M00716</t>
  </si>
  <si>
    <t>FRANTOI UMBRI OLIO EX.VERG ,75</t>
  </si>
  <si>
    <t>M00717</t>
  </si>
  <si>
    <t>FRANTOI UMBRI CONDIM.ASSORTITI OLIO</t>
  </si>
  <si>
    <t>M00718</t>
  </si>
  <si>
    <t>RANISE CONDIMENTI OLIO ASS</t>
  </si>
  <si>
    <t>M00719</t>
  </si>
  <si>
    <t>CONDORELLI PELUCHE + TORRONE</t>
  </si>
  <si>
    <t>M00720</t>
  </si>
  <si>
    <t>CONDORELLI TORRONE 45GR</t>
  </si>
  <si>
    <t>M00721</t>
  </si>
  <si>
    <t>RANISE EXTRA VERGINE 3 LT</t>
  </si>
  <si>
    <t>M00722</t>
  </si>
  <si>
    <t>RANISE SALSE ASS 650G</t>
  </si>
  <si>
    <t>M00723</t>
  </si>
  <si>
    <t>RANISE SALSE ASS 130G</t>
  </si>
  <si>
    <t>M00724</t>
  </si>
  <si>
    <t>RANISE PEPERONCINO INTERO</t>
  </si>
  <si>
    <t>M00830</t>
  </si>
  <si>
    <t>ELAH OTELLO 240 GR</t>
  </si>
  <si>
    <t>M00832</t>
  </si>
  <si>
    <t>ELAH OTELLO 96/150 GR</t>
  </si>
  <si>
    <t>M00836</t>
  </si>
  <si>
    <t>ELAH CREMA NOVI 200 GR.</t>
  </si>
  <si>
    <t>M00837</t>
  </si>
  <si>
    <t>ELAH TAV. ASS. 100/130 gr</t>
  </si>
  <si>
    <t>M00838</t>
  </si>
  <si>
    <t>ELAH TAV. ASS.300 GR</t>
  </si>
  <si>
    <t>M00839</t>
  </si>
  <si>
    <t>ELAH GIANDUIOTTI/CIOCCOLAT KG TUTTI CIOCC IN BUSTA/MINI</t>
  </si>
  <si>
    <t>M00840</t>
  </si>
  <si>
    <t>ELAH TAV. ASS. 500gr</t>
  </si>
  <si>
    <t>M00841</t>
  </si>
  <si>
    <t>ELAH CIOCCOL SCATOLA 85/250</t>
  </si>
  <si>
    <t>M00842</t>
  </si>
  <si>
    <t>ELAH AFRICANO 200 GR</t>
  </si>
  <si>
    <t>M00843</t>
  </si>
  <si>
    <t>ELAH AFRICANO 100 GR</t>
  </si>
  <si>
    <t>M00844</t>
  </si>
  <si>
    <t>ELAH CONFEZ X FONDUTA</t>
  </si>
  <si>
    <t>M00845</t>
  </si>
  <si>
    <t>ELAH CIOCCOL. SCATOLA 300/400</t>
  </si>
  <si>
    <t>M00846</t>
  </si>
  <si>
    <t>ELAH TAV. ASS. 75/90 GR</t>
  </si>
  <si>
    <t>M00847</t>
  </si>
  <si>
    <t>ELAH TAV. ASS. 230/250gr</t>
  </si>
  <si>
    <t>M00848</t>
  </si>
  <si>
    <t>ELAH CARAMELLE 180/200/250 G</t>
  </si>
  <si>
    <t>M00849</t>
  </si>
  <si>
    <t>ELAH TAV. ASS. 150/200g</t>
  </si>
  <si>
    <t>M00850</t>
  </si>
  <si>
    <t>ELAH AMARETTI 300/400 GR</t>
  </si>
  <si>
    <t>M00851</t>
  </si>
  <si>
    <t>MONARDO SCATOLA CIOCC. 400GR</t>
  </si>
  <si>
    <t>M00852</t>
  </si>
  <si>
    <t>MONARDO SCATOLA 200/250 GR</t>
  </si>
  <si>
    <t>M00853</t>
  </si>
  <si>
    <t>WITOR CREMA 220G</t>
  </si>
  <si>
    <t>M00854</t>
  </si>
  <si>
    <t>WITOR NERO SUBLIME 120G BUSTE</t>
  </si>
  <si>
    <t>M00855</t>
  </si>
  <si>
    <t>WITOR CIOCCOPIU' 126G BISCOTTO</t>
  </si>
  <si>
    <t>M00856</t>
  </si>
  <si>
    <t>WITOR ADDOBBI NATALE 56G SCAT</t>
  </si>
  <si>
    <t>M00857</t>
  </si>
  <si>
    <t>WITOR GRAN GALA BOERO 260G SECCHIELLO + BOTTIGLIA</t>
  </si>
  <si>
    <t>M00858</t>
  </si>
  <si>
    <t>WITOR GIANDUIOTTI 150G SCAT</t>
  </si>
  <si>
    <t>M00859</t>
  </si>
  <si>
    <t>WITOR GRAN BOERO 250G SCAT</t>
  </si>
  <si>
    <t>M00860</t>
  </si>
  <si>
    <t>FRACCARO PANETTONE 1KG</t>
  </si>
  <si>
    <t>M00861</t>
  </si>
  <si>
    <t>FRACCARO PANETTONE 750G</t>
  </si>
  <si>
    <t>M00862</t>
  </si>
  <si>
    <t>FRACCARO PANETTONE 500G</t>
  </si>
  <si>
    <t>M00863</t>
  </si>
  <si>
    <t>LEONE CARAM/CIOC FINO A 60GR</t>
  </si>
  <si>
    <t>M00864</t>
  </si>
  <si>
    <t>LEONE CARAM/CIOC FINO A 150GR</t>
  </si>
  <si>
    <t>M00865</t>
  </si>
  <si>
    <t>LEONE CIOCCOLATO 450GR</t>
  </si>
  <si>
    <t>M00866</t>
  </si>
  <si>
    <t>ALBERTENGO PANETTONE 500G</t>
  </si>
  <si>
    <t>M00879</t>
  </si>
  <si>
    <t>FERRERO NUTELLA BISCUITS</t>
  </si>
  <si>
    <t>M00880</t>
  </si>
  <si>
    <t>FERRERO ASS.PRESTIGE T.28</t>
  </si>
  <si>
    <t>M00881</t>
  </si>
  <si>
    <t>FERRERO ASS.PRESTIG.T34/35/36</t>
  </si>
  <si>
    <t>M00882</t>
  </si>
  <si>
    <t>FERRERO HAPPY SNACK</t>
  </si>
  <si>
    <t>M00883</t>
  </si>
  <si>
    <t>FERRERO COLLECTION T15</t>
  </si>
  <si>
    <t>M00884</t>
  </si>
  <si>
    <t>FERRERO ROCHER/RAFFAEL 28</t>
  </si>
  <si>
    <t>M00885</t>
  </si>
  <si>
    <t>FERRERO ROCHER/RONDNOIR 12</t>
  </si>
  <si>
    <t>M00886</t>
  </si>
  <si>
    <t>FERRERO ROCHER 30</t>
  </si>
  <si>
    <t>M00887</t>
  </si>
  <si>
    <t>FERRERO ROCHER 16</t>
  </si>
  <si>
    <t>M00888</t>
  </si>
  <si>
    <t>FERRERO ROCHER 4/6</t>
  </si>
  <si>
    <t>M00889</t>
  </si>
  <si>
    <t>FERRERO NUTELLA BREADY SING</t>
  </si>
  <si>
    <t>M00890</t>
  </si>
  <si>
    <t>FERRERO ROCHER 24/25</t>
  </si>
  <si>
    <t>M00891</t>
  </si>
  <si>
    <t>FERRERO GRAND SOLEIL X 2</t>
  </si>
  <si>
    <t>M00892</t>
  </si>
  <si>
    <t>FERRERO GOLDEN GALLERY</t>
  </si>
  <si>
    <t>M00893</t>
  </si>
  <si>
    <t>FERRERO MON CHERI' *****12</t>
  </si>
  <si>
    <t>M00894</t>
  </si>
  <si>
    <t>FERRERO POCKET COFFEE 3/ 5</t>
  </si>
  <si>
    <t>M00895</t>
  </si>
  <si>
    <t>FERRERO POCKET COFFEE 15/16/18</t>
  </si>
  <si>
    <t>M00896</t>
  </si>
  <si>
    <t>FERRERO POCKET ESPRESSO SING</t>
  </si>
  <si>
    <t>M00897</t>
  </si>
  <si>
    <t>FERRERO POCKET COFFEE 30/32</t>
  </si>
  <si>
    <t>M00898</t>
  </si>
  <si>
    <t>FERRERO POCKET COFFEE20/24/25</t>
  </si>
  <si>
    <t>M00900</t>
  </si>
  <si>
    <t>FERRERO KINDER FRIENDS/MIDIMIX</t>
  </si>
  <si>
    <t>M00901</t>
  </si>
  <si>
    <t>FERRERO MERENDINE ASS</t>
  </si>
  <si>
    <t>M00902</t>
  </si>
  <si>
    <t>FERRERO CIOCC.CONF NATALIZIE E FIGURE CAVE</t>
  </si>
  <si>
    <t>M00903</t>
  </si>
  <si>
    <t>FERRERO KINDER BUENO CONF X 2</t>
  </si>
  <si>
    <t>M00904</t>
  </si>
  <si>
    <t>FERRERO KINDER CEREALI SINGOLO</t>
  </si>
  <si>
    <t>M00906</t>
  </si>
  <si>
    <t>FERRERO KINDER OVET.SINGOLI MERENDERERO,</t>
  </si>
  <si>
    <t>M00907</t>
  </si>
  <si>
    <t>FERRERO KINDER OVETTI TRIPACK JOY</t>
  </si>
  <si>
    <t>M00908</t>
  </si>
  <si>
    <t>FERRERO**KINDER DELICE</t>
  </si>
  <si>
    <t>M00909</t>
  </si>
  <si>
    <t>FERRERO KINDER MAXI SINGOLO</t>
  </si>
  <si>
    <t>M00910</t>
  </si>
  <si>
    <t>FERRERO KINDER CIOCCOLATO BARR</t>
  </si>
  <si>
    <t>M00912</t>
  </si>
  <si>
    <t>FERRERO KINDER OVET. CONF.ASS E UOVO KINDER MAXI</t>
  </si>
  <si>
    <t>M00913</t>
  </si>
  <si>
    <t>FERRERO ROCHER/RAFFAEL  8</t>
  </si>
  <si>
    <t>M00915</t>
  </si>
  <si>
    <t>FERRERO MON CHERI' 5</t>
  </si>
  <si>
    <t>M00916</t>
  </si>
  <si>
    <t>FERRERO MON CHERI' 15/16/18</t>
  </si>
  <si>
    <t>M00917</t>
  </si>
  <si>
    <t>FERRERO MON CHERI' 30</t>
  </si>
  <si>
    <t>M00919</t>
  </si>
  <si>
    <t>FERRERO MON CHERI' 23/24/25</t>
  </si>
  <si>
    <t>M00920</t>
  </si>
  <si>
    <t>FERRERO MON CHERI' 28</t>
  </si>
  <si>
    <t>M00921</t>
  </si>
  <si>
    <t>FERRERO TIC TAC/MON AMOUR</t>
  </si>
  <si>
    <t>M00922</t>
  </si>
  <si>
    <t>FERRERO FONZIES/YONKERS MONDELEZ</t>
  </si>
  <si>
    <t>M00923</t>
  </si>
  <si>
    <t>FERRERO**FIESTA</t>
  </si>
  <si>
    <t>M00924</t>
  </si>
  <si>
    <t>FERRERO NUTELLA 5 KG</t>
  </si>
  <si>
    <t>M00925</t>
  </si>
  <si>
    <t>FERRERO NUTELLA 200 GR CR PAN DI STELLE</t>
  </si>
  <si>
    <t>M00926</t>
  </si>
  <si>
    <t>FERRERO NUTELLA 450 GR. LINDT CR PANDISTELLE</t>
  </si>
  <si>
    <t>M00927</t>
  </si>
  <si>
    <t>FERRERO NUTELLA 750/825 GR.</t>
  </si>
  <si>
    <t>M00928</t>
  </si>
  <si>
    <t>FERRERO RAFFAELLO 4</t>
  </si>
  <si>
    <t>M00929</t>
  </si>
  <si>
    <t>FERRERO RAFFAELLO 18</t>
  </si>
  <si>
    <t>M00930</t>
  </si>
  <si>
    <t>FERRERO DUPLO NOCC.LEGG.SINGOL</t>
  </si>
  <si>
    <t>M00931</t>
  </si>
  <si>
    <t>FERRERO**** CACAO 75 GR</t>
  </si>
  <si>
    <t>M00932</t>
  </si>
  <si>
    <t>FERRERO NUTELLA 630 GR</t>
  </si>
  <si>
    <t>M00933</t>
  </si>
  <si>
    <t>FERRERO ASS.PRESTIGE T.20/21</t>
  </si>
  <si>
    <t>M00934</t>
  </si>
  <si>
    <t>FERRERO RAFFAELLO 23</t>
  </si>
  <si>
    <t>M00935</t>
  </si>
  <si>
    <t>FERRERO KINDER CARDS</t>
  </si>
  <si>
    <t>M00936</t>
  </si>
  <si>
    <t>FERRERO TIC TAC(GRANDE)</t>
  </si>
  <si>
    <t>M00937</t>
  </si>
  <si>
    <t>FERRERO NUTELLA 900/1KG</t>
  </si>
  <si>
    <t>M00938</t>
  </si>
  <si>
    <t>FERRERO NUTELLA 30 GR SINGOLA</t>
  </si>
  <si>
    <t>M00939</t>
  </si>
  <si>
    <t>FERRERO OV. NOGGY/SCHOKOB/SOFY</t>
  </si>
  <si>
    <t>M00940</t>
  </si>
  <si>
    <t>FERRERO TRONKY SINGOLO</t>
  </si>
  <si>
    <t>M00941</t>
  </si>
  <si>
    <t>FERRERO DIGESTIVE</t>
  </si>
  <si>
    <t>M00942</t>
  </si>
  <si>
    <t>FERRERO NUTELLA 3 KG</t>
  </si>
  <si>
    <t>M00944</t>
  </si>
  <si>
    <t>FERRERO NUTELLA 15x6 vasch six</t>
  </si>
  <si>
    <t>M00945</t>
  </si>
  <si>
    <t>FERRERO NUTELLA 1,5 KG</t>
  </si>
  <si>
    <t>M00949</t>
  </si>
  <si>
    <t>FERRERO HAPPY HIPPO SINGOLO</t>
  </si>
  <si>
    <t>M00950</t>
  </si>
  <si>
    <t>FERRERO SNACK E DRINK/NUT&amp;GO</t>
  </si>
  <si>
    <t>M01000</t>
  </si>
  <si>
    <t>GIBELLI AMAR/CANT/LUN200</t>
  </si>
  <si>
    <t>M01001</t>
  </si>
  <si>
    <t>GIBELLI AMAR/ANIC/REG/ZIB 350</t>
  </si>
  <si>
    <t>M01002</t>
  </si>
  <si>
    <t>GIBELLI BRUSCHETTE 200 GR</t>
  </si>
  <si>
    <t>M01003</t>
  </si>
  <si>
    <t>GIBELLI ANIC/LING/MAND/ZIB</t>
  </si>
  <si>
    <t>M01004</t>
  </si>
  <si>
    <t>GIBELLI CIOCCOLATO</t>
  </si>
  <si>
    <t>M01005</t>
  </si>
  <si>
    <t>GIBELLI GRISSI/SALAT/CIAP/FOCA</t>
  </si>
  <si>
    <t>M01006</t>
  </si>
  <si>
    <t>GIBELLI CAMPAGN/RUSTICI/CROSTA</t>
  </si>
  <si>
    <t>M01007</t>
  </si>
  <si>
    <t>GIB PIGN/BACI/BR&amp;BU/SOS/KIFF PASTE MANDORLA/PAST ASS</t>
  </si>
  <si>
    <t>M01008</t>
  </si>
  <si>
    <t>GIBELLI PANDOLCE/PANFR/TORTE</t>
  </si>
  <si>
    <t>M01009</t>
  </si>
  <si>
    <t>GIBELLI TORCETTI/FETTE/MERINGH</t>
  </si>
  <si>
    <t>M01011</t>
  </si>
  <si>
    <t>GAZIELLO OLIO OLIVA 5 LT</t>
  </si>
  <si>
    <t>M01012</t>
  </si>
  <si>
    <t>GAZIELLO OLIO EXTRAVERGINE 1/2</t>
  </si>
  <si>
    <t>M01013</t>
  </si>
  <si>
    <t>GAZIELLO OLIO EXTRAVERGINE 1LT</t>
  </si>
  <si>
    <t>M01014</t>
  </si>
  <si>
    <t>GAZIELLO OLIO OLIVA 1 LT</t>
  </si>
  <si>
    <t>M01015</t>
  </si>
  <si>
    <t>GAZIELLO OLIO EXTRAVERGINE 5LT</t>
  </si>
  <si>
    <t>M01020</t>
  </si>
  <si>
    <t>ITALIANA PASTA SPEC 500 ******</t>
  </si>
  <si>
    <t>M01021</t>
  </si>
  <si>
    <t>ITALIANA PASTA NORM 500 ******</t>
  </si>
  <si>
    <t>M01022</t>
  </si>
  <si>
    <t>ITALIANA PASTA 500  ASSORTITA</t>
  </si>
  <si>
    <t>M01023</t>
  </si>
  <si>
    <t>ITALIANA PASTA 250 GR</t>
  </si>
  <si>
    <t>M01024</t>
  </si>
  <si>
    <t>ITALIANA AROMI ASSORT</t>
  </si>
  <si>
    <t>M01025</t>
  </si>
  <si>
    <t>ITALIANA POLENTA  ASS</t>
  </si>
  <si>
    <t>M01026</t>
  </si>
  <si>
    <t>ITALIANA SALSE ASSORT</t>
  </si>
  <si>
    <t>M01027</t>
  </si>
  <si>
    <t>ITALIANA OLIO FIASCO 0,5</t>
  </si>
  <si>
    <t>M01030</t>
  </si>
  <si>
    <t>ILLYCAFFE' 125 GR ASS</t>
  </si>
  <si>
    <t>M01031</t>
  </si>
  <si>
    <t>ILLYCAFFE' CAPS.COMPATIB 10X10</t>
  </si>
  <si>
    <t>M01097</t>
  </si>
  <si>
    <t>ILLY TAZZINE COLLEZ X 6</t>
  </si>
  <si>
    <t>M01098</t>
  </si>
  <si>
    <t>LAICA TAVOLETTE 400 GR</t>
  </si>
  <si>
    <t>M01099</t>
  </si>
  <si>
    <t>LAICA TAVOLETTE 100 GR</t>
  </si>
  <si>
    <t>M01100</t>
  </si>
  <si>
    <t>ISAIA AMARETTI BUSTA 180gr.</t>
  </si>
  <si>
    <t>M01101</t>
  </si>
  <si>
    <t>ISAIA AMARETTI BUSTA 500gr.</t>
  </si>
  <si>
    <t>M01102</t>
  </si>
  <si>
    <t>ISAIA CANESTRELLI BURRO 250g</t>
  </si>
  <si>
    <t>M01103</t>
  </si>
  <si>
    <t>ISAIA AMARETTI LATTA 200</t>
  </si>
  <si>
    <t>M01104</t>
  </si>
  <si>
    <t>ISAIA AMARETTI SAC 250 GR</t>
  </si>
  <si>
    <t>M01105</t>
  </si>
  <si>
    <t>ILLY MACCHINA CAFFE' ESPRESSO</t>
  </si>
  <si>
    <t>M01106</t>
  </si>
  <si>
    <t>INTRAMARK* AROMOLIO ASSORT.250</t>
  </si>
  <si>
    <t>M01107</t>
  </si>
  <si>
    <t>INTRAMARK* AROMOLIO TARTUFO250</t>
  </si>
  <si>
    <t>M01108</t>
  </si>
  <si>
    <t>ILLYCAFFE' CAPS. 18 / 21 PZ CUBO HOME</t>
  </si>
  <si>
    <t>M01109</t>
  </si>
  <si>
    <t>ILLYCAFFE' GRANI 2 X 3KG</t>
  </si>
  <si>
    <t>M01110</t>
  </si>
  <si>
    <t>ILLYCAFFE' 250 gr.MACIN/GRANI</t>
  </si>
  <si>
    <t>M01111</t>
  </si>
  <si>
    <t>ILLYCAFFE' 125grCIALDEx18 MONODOSE</t>
  </si>
  <si>
    <t>M01112</t>
  </si>
  <si>
    <t>ILLYCAFFE' 250grCIALDEx36 mono</t>
  </si>
  <si>
    <t>M01113</t>
  </si>
  <si>
    <t>CARAMELLE ASS 50/60 GR. MANGINI-SERRA-DIVITA-LEONE-AMA</t>
  </si>
  <si>
    <t>M01114</t>
  </si>
  <si>
    <t>CARAMELLE ASS  100/200 VIMA-MANGINI-AMARELLI-ITALGUM</t>
  </si>
  <si>
    <t>M01115</t>
  </si>
  <si>
    <t>CARAMELLE** BUSTE 500gr</t>
  </si>
  <si>
    <t>M01116</t>
  </si>
  <si>
    <t>LAICA CARBONE DOLCE KG</t>
  </si>
  <si>
    <t>M01117</t>
  </si>
  <si>
    <t>LAICA* MEDAGLIONE/MONETONE</t>
  </si>
  <si>
    <t>M01118</t>
  </si>
  <si>
    <t>LAICA*SOGGETTI NATALIZI CIOCC</t>
  </si>
  <si>
    <t>M01119</t>
  </si>
  <si>
    <t>SERRA CALENDARIO NATALE</t>
  </si>
  <si>
    <t>M01120</t>
  </si>
  <si>
    <t>LAICA CIOCC ASS RETINA</t>
  </si>
  <si>
    <t>M01121</t>
  </si>
  <si>
    <t>LAICA**MARRONI RAVIOLO SINGOLO</t>
  </si>
  <si>
    <t>M01122</t>
  </si>
  <si>
    <t>LAICA CIOCCOLAT.BUSTA 750/1 KG</t>
  </si>
  <si>
    <t>M01123</t>
  </si>
  <si>
    <t>LAICA CIOCCOLAT.BUSTA 450</t>
  </si>
  <si>
    <t>M01124</t>
  </si>
  <si>
    <t>LAICA CIOCCOLAT.BUSTA da100a30</t>
  </si>
  <si>
    <t>M01125</t>
  </si>
  <si>
    <t>LAICA CIOCC.CON PELUCHE/GIOCO</t>
  </si>
  <si>
    <t>M01126</t>
  </si>
  <si>
    <t>LAICA SCAT CIOCC FINO A 200</t>
  </si>
  <si>
    <t>M01127</t>
  </si>
  <si>
    <t>SALADINE CROCC ASS 125/150 SACCHETTI E BARRE</t>
  </si>
  <si>
    <t>M01128</t>
  </si>
  <si>
    <t>SALADINE TRANCIO ASS 250/350</t>
  </si>
  <si>
    <t>M01129</t>
  </si>
  <si>
    <t>SALADINE CROCC ASS  40/ 80gr</t>
  </si>
  <si>
    <t>M01130</t>
  </si>
  <si>
    <t>SAPORI DELL'ARCA PASTA ASS LA BELLA ANGIOLINA</t>
  </si>
  <si>
    <t>M01131</t>
  </si>
  <si>
    <t>SAPORI DELL'ARCA CROSTINI ASS</t>
  </si>
  <si>
    <t>M01132</t>
  </si>
  <si>
    <t>SAPORI DELL'ARCA PASTA VASO LA BELLA ANGIOLINA</t>
  </si>
  <si>
    <t>M01133</t>
  </si>
  <si>
    <t>LAICA MARR GLACES SACCH 150</t>
  </si>
  <si>
    <t>M01139</t>
  </si>
  <si>
    <t>MIA CANNOLI SICIL/VOLAUVENT</t>
  </si>
  <si>
    <t>M01140</t>
  </si>
  <si>
    <t>SEGAFREDO CAPSULE ASS X 8 OGNI CT 10CAPSULE</t>
  </si>
  <si>
    <t>M01141</t>
  </si>
  <si>
    <t>SEGAFREDO CAFFE' ASS 250</t>
  </si>
  <si>
    <t>M01142</t>
  </si>
  <si>
    <t>SEGAFREDO CAFFE' ASS 500</t>
  </si>
  <si>
    <t>M01143</t>
  </si>
  <si>
    <t>SEGAFREDO CAFFE' 1 KG</t>
  </si>
  <si>
    <t>M01144</t>
  </si>
  <si>
    <t>MIA TORTE ASSORTITE</t>
  </si>
  <si>
    <t>M01145</t>
  </si>
  <si>
    <t>GAZIELLO OLIVE 500 GR</t>
  </si>
  <si>
    <t>M01146</t>
  </si>
  <si>
    <t>LAICA SCAT CIOCC FINO A 500</t>
  </si>
  <si>
    <t>M01147</t>
  </si>
  <si>
    <t>LAICA SCAT CIOCC OLTRE 500</t>
  </si>
  <si>
    <t>M01149</t>
  </si>
  <si>
    <t>ILLY CONF TAZZE X 2 COLLEZIONE</t>
  </si>
  <si>
    <t>M01150</t>
  </si>
  <si>
    <t>ILLY CONF NATALE BOX</t>
  </si>
  <si>
    <t>M01151</t>
  </si>
  <si>
    <t>GRONDONA SCATOLA BICENT.420</t>
  </si>
  <si>
    <t>M01152</t>
  </si>
  <si>
    <t>GRONDONA PANDOLCE 500/750</t>
  </si>
  <si>
    <t>M01153</t>
  </si>
  <si>
    <t>GRONDONA PANDOLCINO 100/200</t>
  </si>
  <si>
    <t>M01154</t>
  </si>
  <si>
    <t>GRONDONA CANESTR/BACIDAMA 180/200</t>
  </si>
  <si>
    <t>M01155</t>
  </si>
  <si>
    <t>GRONDONA CANESTR/BACIDAM/CANTU LUNETTE 90/110</t>
  </si>
  <si>
    <t>M01156</t>
  </si>
  <si>
    <t>GRONDONA LAGACCIO 250 GR</t>
  </si>
  <si>
    <t>M01157</t>
  </si>
  <si>
    <t>M01162</t>
  </si>
  <si>
    <t>CARAMELLE BUSTE400/500 GR</t>
  </si>
  <si>
    <t>M01163</t>
  </si>
  <si>
    <t>CARAMELLE*** DIETOR/SOLANO</t>
  </si>
  <si>
    <t>M01164</t>
  </si>
  <si>
    <t>CARAMELLE GELEE 350</t>
  </si>
  <si>
    <t>M01165</t>
  </si>
  <si>
    <t>CARAMELLE 1 KG ASS</t>
  </si>
  <si>
    <t>M01167</t>
  </si>
  <si>
    <t>LINDT TORRONE 150</t>
  </si>
  <si>
    <t>M01168</t>
  </si>
  <si>
    <t>LINDT TORRONCINI 150</t>
  </si>
  <si>
    <t>M01169</t>
  </si>
  <si>
    <t>LINDT CARAMELLE SCAT FINO 500</t>
  </si>
  <si>
    <t>M01170</t>
  </si>
  <si>
    <t>LINDT SCAT CIOCC FINO 150 G</t>
  </si>
  <si>
    <t>M01171</t>
  </si>
  <si>
    <t>LINDT SCAT CIOCC FINO 250 GR</t>
  </si>
  <si>
    <t>M01172</t>
  </si>
  <si>
    <t>LINDT SCAT CIOCC FINO 400</t>
  </si>
  <si>
    <t>M01173</t>
  </si>
  <si>
    <t>LINDT SCAT CIOCC OLTRE 450 GR</t>
  </si>
  <si>
    <t>M01174</t>
  </si>
  <si>
    <t>LINDT CIOCC ASS SFUSI KG</t>
  </si>
  <si>
    <t>M01175</t>
  </si>
  <si>
    <t>LINDT TAVOLETTE 80/100 GR</t>
  </si>
  <si>
    <t>M01176</t>
  </si>
  <si>
    <t>LINDT TAVOLETTE 200 GR</t>
  </si>
  <si>
    <t>M01177</t>
  </si>
  <si>
    <t>LINDT TAVOLETTE 300 GR</t>
  </si>
  <si>
    <t>M01178</t>
  </si>
  <si>
    <t>LINDT TAVOLETTE 120/140/150</t>
  </si>
  <si>
    <t>M01179</t>
  </si>
  <si>
    <t>LINDT CIOCC. SINGOLI PICCOLI OMBR,ORSI.CONIGLI</t>
  </si>
  <si>
    <t>M01180</t>
  </si>
  <si>
    <t>LINDT SCATOLE BISCOTTI 150/250</t>
  </si>
  <si>
    <t>M01181</t>
  </si>
  <si>
    <t>LINDT SCATOLE BISCOTTI 300/400</t>
  </si>
  <si>
    <t>M01182</t>
  </si>
  <si>
    <t>LINDT TAVOLETTE 400 GR</t>
  </si>
  <si>
    <t>M01183</t>
  </si>
  <si>
    <t>LINDT CARAMELLE SCAT 1 KG</t>
  </si>
  <si>
    <t>M01184</t>
  </si>
  <si>
    <t>LINDT CARAMELLE SCAT FINO 300</t>
  </si>
  <si>
    <t>M01185</t>
  </si>
  <si>
    <t>LINDT CACAO POLVERE/CIOCCOLATO SERRA CAFFAREL ECC</t>
  </si>
  <si>
    <t>M01186</t>
  </si>
  <si>
    <t>LINDT TAVOLETTE 50 GR</t>
  </si>
  <si>
    <t>M01187</t>
  </si>
  <si>
    <t>LINDT PELUCHE/OGG+CIOCC/CARAM</t>
  </si>
  <si>
    <t>M01188</t>
  </si>
  <si>
    <t>LINDT MARRON GLACES SINGOLI</t>
  </si>
  <si>
    <t>M01189</t>
  </si>
  <si>
    <t>LINDT MARRON GLACES 200/230</t>
  </si>
  <si>
    <t>M01190</t>
  </si>
  <si>
    <t>LINDT MARRON GLACES 300</t>
  </si>
  <si>
    <t>M01191</t>
  </si>
  <si>
    <t>LINDT MARRON GLACES 410 15PZ</t>
  </si>
  <si>
    <t>M01192</t>
  </si>
  <si>
    <t>LINDT CIOCC. SINGOLI  GRANDI CONIGL,ORSI</t>
  </si>
  <si>
    <t>M01193</t>
  </si>
  <si>
    <t>BENZA OLIO EX.VERGINE 1 LT</t>
  </si>
  <si>
    <t>M01194</t>
  </si>
  <si>
    <t>BENZA OLIO EX.VERGINE 0,500</t>
  </si>
  <si>
    <t>M01195</t>
  </si>
  <si>
    <t>OASIS CAFFE' CAPSULE  (x50)</t>
  </si>
  <si>
    <t>M01196</t>
  </si>
  <si>
    <t>OASIS CAFFE' MACINATO 250gr</t>
  </si>
  <si>
    <t>M01197</t>
  </si>
  <si>
    <t>LINDT MARRON GLACES ROTTI</t>
  </si>
  <si>
    <t>M01198</t>
  </si>
  <si>
    <t>ILLYCAFFE' 185 GR SOFT CAN</t>
  </si>
  <si>
    <t>M01230</t>
  </si>
  <si>
    <t>MAINA PNT/PAND    CELLOPHANE</t>
  </si>
  <si>
    <t>M01231</t>
  </si>
  <si>
    <t>MAINA PANETTONE 400/500</t>
  </si>
  <si>
    <t>M01232</t>
  </si>
  <si>
    <t>MAINA PANETTONE SCAT 900/1 KG</t>
  </si>
  <si>
    <t>M01233</t>
  </si>
  <si>
    <t>MAINA PANETTONE SCAT 700/850</t>
  </si>
  <si>
    <t>M01234</t>
  </si>
  <si>
    <t>MAINA PANETTE/COLOM MIGNON</t>
  </si>
  <si>
    <t>M01235</t>
  </si>
  <si>
    <t>MAINA COLOMBE ASSORTITE</t>
  </si>
  <si>
    <t>M01238</t>
  </si>
  <si>
    <t>LA TOR***PT/PD SPEC.AST/INC 1K</t>
  </si>
  <si>
    <t>M01239</t>
  </si>
  <si>
    <t>LA TORINESE PANT 850/1KG SCAT /INC</t>
  </si>
  <si>
    <t>M01240</t>
  </si>
  <si>
    <t>LA TORINESE PANET/PAND  750</t>
  </si>
  <si>
    <t>M01241</t>
  </si>
  <si>
    <t>LA TORINESE COLOMBE ASS.</t>
  </si>
  <si>
    <t>M01242</t>
  </si>
  <si>
    <t>LA TORINESE PANET/PAND GR.500</t>
  </si>
  <si>
    <t>M01243</t>
  </si>
  <si>
    <t>LA TORIN****PAND/PANT75  CEL</t>
  </si>
  <si>
    <t>M01244</t>
  </si>
  <si>
    <t>LA TORINESE MIGNON</t>
  </si>
  <si>
    <t>M01245</t>
  </si>
  <si>
    <t>LA TORINESE PANT/PAND CELLOPHA</t>
  </si>
  <si>
    <t>M01247</t>
  </si>
  <si>
    <t>LA TORINESE PANET. 1,5 KG</t>
  </si>
  <si>
    <t>M01250</t>
  </si>
  <si>
    <t>LAVAZZA QUAL.ROSSA 250g.</t>
  </si>
  <si>
    <t>M01251</t>
  </si>
  <si>
    <t>LAVAZZA QUAL.ROSSA 500gr.GRANI</t>
  </si>
  <si>
    <t>M01253</t>
  </si>
  <si>
    <t>LAVAZZA CREMA &amp; GUSTO 250gr</t>
  </si>
  <si>
    <t>M01254</t>
  </si>
  <si>
    <t>LAVAZZA CREMA &amp; GUSTO** 500gr.</t>
  </si>
  <si>
    <t>M01256</t>
  </si>
  <si>
    <t>LAVAZZA CLUB 250</t>
  </si>
  <si>
    <t>M01257</t>
  </si>
  <si>
    <t>LAVAZZA CIALDE 125gr</t>
  </si>
  <si>
    <t>M01258</t>
  </si>
  <si>
    <t>LAVAZZA DEK 250gr.</t>
  </si>
  <si>
    <t>M01259</t>
  </si>
  <si>
    <t>LAVAZZA CARMENCITA/SUER 250 GR</t>
  </si>
  <si>
    <t>M01260</t>
  </si>
  <si>
    <t>LAVAZZA*ESPRESSO 250 gr.</t>
  </si>
  <si>
    <t>M01261</t>
  </si>
  <si>
    <t>BOURBON CAFFE' 1 KG</t>
  </si>
  <si>
    <t>M01262</t>
  </si>
  <si>
    <t>BOURBON CAFFE' 250gr</t>
  </si>
  <si>
    <t>M01263</t>
  </si>
  <si>
    <t>LAVAZZA ORO 250 gr.</t>
  </si>
  <si>
    <t>M01264</t>
  </si>
  <si>
    <t>LAVAZZA ORO 500grGRANI</t>
  </si>
  <si>
    <t>M01265</t>
  </si>
  <si>
    <t>LAVAZZA CAFFE'ASS 1kg.</t>
  </si>
  <si>
    <t>M01266</t>
  </si>
  <si>
    <t>PANETTONI BIFFI/****</t>
  </si>
  <si>
    <t>M01267</t>
  </si>
  <si>
    <t>LAVAZZA TIERRA BIO</t>
  </si>
  <si>
    <t>M01271</t>
  </si>
  <si>
    <t>L PIEMONTEISS P.SPEC.250grKG</t>
  </si>
  <si>
    <t>M01272</t>
  </si>
  <si>
    <t>L PIEMONTEISS GNOCCHI PAT.KG</t>
  </si>
  <si>
    <t>M01273</t>
  </si>
  <si>
    <t>L PIEMONTEISS TORT/RAV 500</t>
  </si>
  <si>
    <t>M01275</t>
  </si>
  <si>
    <t>L PIEMONT.PASTA UOVO/TRIC500</t>
  </si>
  <si>
    <t>M01276</t>
  </si>
  <si>
    <t>L PIEMONTEISS PASTA 1 KG</t>
  </si>
  <si>
    <t>M01279</t>
  </si>
  <si>
    <t>MAESTRI PASTAI**** TAGLIATELLE</t>
  </si>
  <si>
    <t>M01280</t>
  </si>
  <si>
    <t>MAESTRI PASTAI PASTA ASS 500</t>
  </si>
  <si>
    <t>M01281</t>
  </si>
  <si>
    <t>GRANDA TRADIZIONI GRISSINI</t>
  </si>
  <si>
    <t>M01282</t>
  </si>
  <si>
    <t>MAESTRI PASTAI PASTA 700/1 KG</t>
  </si>
  <si>
    <t>M01283</t>
  </si>
  <si>
    <t>MAESTRI PASTAI VASO 950g</t>
  </si>
  <si>
    <t>M01284</t>
  </si>
  <si>
    <t>MAESTRI PASTAI VASO 400/500/60</t>
  </si>
  <si>
    <t>M01285</t>
  </si>
  <si>
    <t>MAESTRI PASTAI PASTA 250gr</t>
  </si>
  <si>
    <t>M01290</t>
  </si>
  <si>
    <t>QUARANTA TORTINA 350gr</t>
  </si>
  <si>
    <t>M01291</t>
  </si>
  <si>
    <t>QUARANTA BARRETTA CROC 100gr</t>
  </si>
  <si>
    <t>M01292</t>
  </si>
  <si>
    <t>QUARANTA STECCA CROCC150/185</t>
  </si>
  <si>
    <t>M01293</t>
  </si>
  <si>
    <t>QUARANTA SOFFIC/TORTA 165/180 TORRONE</t>
  </si>
  <si>
    <t>M01294</t>
  </si>
  <si>
    <t>QUARANTA TORTINA 600 gr</t>
  </si>
  <si>
    <t>M01295</t>
  </si>
  <si>
    <t>QUARANTA TORRONCINI SACCHETTO</t>
  </si>
  <si>
    <t>M01309</t>
  </si>
  <si>
    <t>MASSERA TORCETTI 180 GR</t>
  </si>
  <si>
    <t>M01310</t>
  </si>
  <si>
    <t>MASSERA/BIO TORCETTI SAC.350</t>
  </si>
  <si>
    <t>M01311</t>
  </si>
  <si>
    <t>MASSERA TORCETTI 430 /MELIA</t>
  </si>
  <si>
    <t>M01339</t>
  </si>
  <si>
    <t>SEBASTE TORRONE125/150</t>
  </si>
  <si>
    <t>M01340</t>
  </si>
  <si>
    <t>SEBASTE TORRONCINI BOTT</t>
  </si>
  <si>
    <t>M01341</t>
  </si>
  <si>
    <t>SEBASTE*** TORR.CARAMEL.150 gr</t>
  </si>
  <si>
    <t>M01343</t>
  </si>
  <si>
    <t>SEBASTE TORRONE 200/250</t>
  </si>
  <si>
    <t>M01345</t>
  </si>
  <si>
    <t>SEBASTE TORRONE300/400</t>
  </si>
  <si>
    <t>M01346</t>
  </si>
  <si>
    <t>SEBASTE TORRONCINI 150/20 GALLETTI/TENERELLI</t>
  </si>
  <si>
    <t>M01370</t>
  </si>
  <si>
    <t>MIELE VASETTO 500gr.</t>
  </si>
  <si>
    <t>M01371</t>
  </si>
  <si>
    <t>MENNUCCI PASTA 1 KG</t>
  </si>
  <si>
    <t>M01372</t>
  </si>
  <si>
    <t>MENNUCCI PASTA UOVO/SPIN 500 G</t>
  </si>
  <si>
    <t>M01373</t>
  </si>
  <si>
    <t>MENNUCCI PASTA 500 G</t>
  </si>
  <si>
    <t>M01374</t>
  </si>
  <si>
    <t>MENNUCCI FUSILLI/MACCHER.NAT</t>
  </si>
  <si>
    <t>M01375</t>
  </si>
  <si>
    <t>MENNUCCI CONCH/CANNEL/LASAGNE TROFIE</t>
  </si>
  <si>
    <t>M01376</t>
  </si>
  <si>
    <t>MENNUCCI PASTA TRAFIL.BRONZO</t>
  </si>
  <si>
    <t>M01377</t>
  </si>
  <si>
    <t>MENNUCCI PASTA INTEGR/BI 0,500</t>
  </si>
  <si>
    <t>M01378</t>
  </si>
  <si>
    <t>MENNUCCI SOTTOLI 1 KG ASS</t>
  </si>
  <si>
    <t>M01384</t>
  </si>
  <si>
    <t>MOTTA PANT/PAND ASS 300/500</t>
  </si>
  <si>
    <t>M01385</t>
  </si>
  <si>
    <t>MOTTA PANETTONI 1,5/2 KG</t>
  </si>
  <si>
    <t>M01389</t>
  </si>
  <si>
    <t>BAULI CIOCCOLATINI SING.30/35</t>
  </si>
  <si>
    <t>M01390</t>
  </si>
  <si>
    <t>MOTTA PNT/PND MIGNON E GASTR 320 GR</t>
  </si>
  <si>
    <t>M01391</t>
  </si>
  <si>
    <t>MOTTA MARRONI (RAVIOLO) 135 SCATOLA INCARTATI</t>
  </si>
  <si>
    <t>M01392</t>
  </si>
  <si>
    <t>MOTTA MARRONI SC.200/250 GR</t>
  </si>
  <si>
    <t>M01393</t>
  </si>
  <si>
    <t>MOTTA BALLOTIN AUT.170gr SCATOLA PICCOLA INCARTATA</t>
  </si>
  <si>
    <t>M01394</t>
  </si>
  <si>
    <t>MOTTA MARRONI SC.150/180</t>
  </si>
  <si>
    <t>M01395</t>
  </si>
  <si>
    <t>MOTTA BALLOTIN 150/200G(ROTTI)</t>
  </si>
  <si>
    <t>M01396</t>
  </si>
  <si>
    <t>MOTTA BALLOTIN 300/400 (ROTTI)</t>
  </si>
  <si>
    <t>M01397</t>
  </si>
  <si>
    <t>MOTTA MARRONI SC.300/400 GR</t>
  </si>
  <si>
    <t>M01398</t>
  </si>
  <si>
    <t>MOTTA CIOCCOLATINI SACCH 150</t>
  </si>
  <si>
    <t>M01399</t>
  </si>
  <si>
    <t>MOTTA BARRETTE CROCC.100</t>
  </si>
  <si>
    <t>M01401</t>
  </si>
  <si>
    <t>MOTTA PANT/PAND 900/1000</t>
  </si>
  <si>
    <t>M01402</t>
  </si>
  <si>
    <t>MOTTA PANT/PAND ASS 700/850</t>
  </si>
  <si>
    <t>M01405</t>
  </si>
  <si>
    <t>MOTTA**PNT CREME 500/650/750</t>
  </si>
  <si>
    <t>M01406</t>
  </si>
  <si>
    <t>MOTTA**PNT CREME 800/1KG</t>
  </si>
  <si>
    <t>M01407</t>
  </si>
  <si>
    <t>MOTTA PANT/PAND ASS. 650 GR.</t>
  </si>
  <si>
    <t>M01409</t>
  </si>
  <si>
    <t>MOTTA COLOMBE ASS.</t>
  </si>
  <si>
    <t>M01410</t>
  </si>
  <si>
    <t>MOTTA COLOMBINE MIGNON</t>
  </si>
  <si>
    <t>M01415</t>
  </si>
  <si>
    <t>PANNA + PANNA SPRAY</t>
  </si>
  <si>
    <t>M01416</t>
  </si>
  <si>
    <t>BESCIAMELLA</t>
  </si>
  <si>
    <t>M01418</t>
  </si>
  <si>
    <t>LATTE  1/1</t>
  </si>
  <si>
    <t>M01419</t>
  </si>
  <si>
    <t>LATTE 500</t>
  </si>
  <si>
    <t>M01421</t>
  </si>
  <si>
    <t>PERFETTI CHUPA CHUPS ASSORT</t>
  </si>
  <si>
    <t>M01422</t>
  </si>
  <si>
    <t>PERFETTI CARAM ASS  ASTUCCIO</t>
  </si>
  <si>
    <t>M01423</t>
  </si>
  <si>
    <t>PERFETTI** GOLIA ACTIV BLU KG.</t>
  </si>
  <si>
    <t>M01424</t>
  </si>
  <si>
    <t>PERF CARAM.BUSTA 100/150/180</t>
  </si>
  <si>
    <t>M01425</t>
  </si>
  <si>
    <t>PERFET GOLIA B.CA/MENTA FR KG.</t>
  </si>
  <si>
    <t>M01426</t>
  </si>
  <si>
    <t>PERFETTI**GELCO CARAM BARATT</t>
  </si>
  <si>
    <t>M01427</t>
  </si>
  <si>
    <t>PERFETTI** GOLIA DIET.GOMM.50</t>
  </si>
  <si>
    <t>M01429</t>
  </si>
  <si>
    <t>PERFETTI GOLIA FARFALLINA KG</t>
  </si>
  <si>
    <t>M01431</t>
  </si>
  <si>
    <t>PERNIGOTTI TORRONI ASS.200/265</t>
  </si>
  <si>
    <t>M01432</t>
  </si>
  <si>
    <t>PERNIGOTTI GIAND/OVETT.KG.</t>
  </si>
  <si>
    <t>M01433</t>
  </si>
  <si>
    <t>PERNIGOTTI TORRONI 130/150</t>
  </si>
  <si>
    <t>M01434</t>
  </si>
  <si>
    <t>PERUGINA TAVOL.ASS. 250 gr</t>
  </si>
  <si>
    <t>M01436</t>
  </si>
  <si>
    <t>PERUGINA CARAM.SCATOLA ASS</t>
  </si>
  <si>
    <t>M01438</t>
  </si>
  <si>
    <t>PERUGINA TAVOL.ASS. 125 gr</t>
  </si>
  <si>
    <t>M01439</t>
  </si>
  <si>
    <t>PERUGINA TAVOL.ASS. 150/200gr.</t>
  </si>
  <si>
    <t>M01440</t>
  </si>
  <si>
    <t>PERUGINA TAVOL.ASS. 300gr.</t>
  </si>
  <si>
    <t>M01447</t>
  </si>
  <si>
    <t>PERUGINA BACI BARAT.250</t>
  </si>
  <si>
    <t>M01449</t>
  </si>
  <si>
    <t>PERUGINA BACI LATTINA 8x257</t>
  </si>
  <si>
    <t>M01450</t>
  </si>
  <si>
    <t>PERUGINA BACI FORM.ASS 350/380</t>
  </si>
  <si>
    <t>M01451</t>
  </si>
  <si>
    <t>PERUGINA BACI FORM ASS 175 GR</t>
  </si>
  <si>
    <t>M01454</t>
  </si>
  <si>
    <t>PERUGINA BACI FORM 100/143/150</t>
  </si>
  <si>
    <t>M01455</t>
  </si>
  <si>
    <t>PERUGINA BACI FORM ASS 200/220</t>
  </si>
  <si>
    <t>M01456</t>
  </si>
  <si>
    <t>PERUGINA OVETTI SACCHETTI</t>
  </si>
  <si>
    <t>M01457</t>
  </si>
  <si>
    <t>PERUGINA BACI F.TO 1  37/85 GR</t>
  </si>
  <si>
    <t>M01458</t>
  </si>
  <si>
    <t>PERUGINA OVETTI ASS. KG.</t>
  </si>
  <si>
    <t>M01459</t>
  </si>
  <si>
    <t>PERUGINA COLOMBE ASS</t>
  </si>
  <si>
    <t>M01466</t>
  </si>
  <si>
    <t>PERUGINA PANT CREM 650/900/1KG</t>
  </si>
  <si>
    <t>M01471</t>
  </si>
  <si>
    <t>PERUGINA**CARAM.BUSTA ASS.</t>
  </si>
  <si>
    <t>M01472</t>
  </si>
  <si>
    <t>PERUGINA COLOMBE 100 GR</t>
  </si>
  <si>
    <t>M01473</t>
  </si>
  <si>
    <t>PERUGINA MONETE KG</t>
  </si>
  <si>
    <t>M01478</t>
  </si>
  <si>
    <t>PERUGINA BACI FORM ASS 230 GR</t>
  </si>
  <si>
    <t>M01479</t>
  </si>
  <si>
    <t>PERUG.CIOCCOL+PELOUCHE O ALTRO</t>
  </si>
  <si>
    <t>M01480</t>
  </si>
  <si>
    <t>PERUGINA AFTEREIGHT 125/150 GR</t>
  </si>
  <si>
    <t>M01481</t>
  </si>
  <si>
    <t>PERUGINA AFTEREIGHT 30/90 GR</t>
  </si>
  <si>
    <t>M01482</t>
  </si>
  <si>
    <t>PERUGINA AFTEREIGHT 200/300 GR</t>
  </si>
  <si>
    <t>M01483</t>
  </si>
  <si>
    <t>PERUGINA O.LIETE 215/234/250</t>
  </si>
  <si>
    <t>M01489</t>
  </si>
  <si>
    <t>PERUGINA O.LIETE 450/500</t>
  </si>
  <si>
    <t>M01490</t>
  </si>
  <si>
    <t>PERUGINA O.LIETE 300/350</t>
  </si>
  <si>
    <t>M01493</t>
  </si>
  <si>
    <t>PERUGINA TAVOL.ASS.75/90/100</t>
  </si>
  <si>
    <t>M01497</t>
  </si>
  <si>
    <t>PERUGINA BACI FORM ASS 243/250</t>
  </si>
  <si>
    <t>M01499</t>
  </si>
  <si>
    <t>PERUGINA BACI SF.KG.</t>
  </si>
  <si>
    <t>M01501</t>
  </si>
  <si>
    <t>PERUGINA KIT KAT ASSORT</t>
  </si>
  <si>
    <t>M01503</t>
  </si>
  <si>
    <t>PERUGINA GOCCE CIOCC.</t>
  </si>
  <si>
    <t>M01504</t>
  </si>
  <si>
    <t>PERUG.SCAT.CIOC.200/290</t>
  </si>
  <si>
    <t>M01505</t>
  </si>
  <si>
    <t>PERUG.SCAT.CIOC.100/125</t>
  </si>
  <si>
    <t>M01506</t>
  </si>
  <si>
    <t>PERUG.SCAT.CIOC 180/190</t>
  </si>
  <si>
    <t>M01507</t>
  </si>
  <si>
    <t>PERUG.SCAT.CIOC.DA 300a600gr.</t>
  </si>
  <si>
    <t>M01509</t>
  </si>
  <si>
    <t>PERUGINA CIOCCOLATINI SFUSI KG</t>
  </si>
  <si>
    <t>M01510</t>
  </si>
  <si>
    <t>PERUG.SCAT.CIOC.150</t>
  </si>
  <si>
    <t>M01511</t>
  </si>
  <si>
    <t>PERUGINA BACI FORM.ASS. 300G</t>
  </si>
  <si>
    <t>M01516</t>
  </si>
  <si>
    <t>PERUG.BARRETTE ASS</t>
  </si>
  <si>
    <t>M01517</t>
  </si>
  <si>
    <t>PERUGINA*****BACI FORM 262/228</t>
  </si>
  <si>
    <t>M01524</t>
  </si>
  <si>
    <t>PERUGINA TORRONCINI ASS. KG</t>
  </si>
  <si>
    <t>M01526</t>
  </si>
  <si>
    <t>PERUGINA TORR.ASSORT. 200/250</t>
  </si>
  <si>
    <t>M01530</t>
  </si>
  <si>
    <t>PERUGINA SMARTIES ASS.</t>
  </si>
  <si>
    <t>M01539</t>
  </si>
  <si>
    <t>PERUGINA BACI FORM ASS.400/500</t>
  </si>
  <si>
    <t>M01544</t>
  </si>
  <si>
    <t>PERUGINA PND/PNT NORM900/1KG.</t>
  </si>
  <si>
    <t>M01545</t>
  </si>
  <si>
    <t>PRUNOTTO FR SCIROPPATA ASS</t>
  </si>
  <si>
    <t>M01546</t>
  </si>
  <si>
    <t>PRUNOTTO FRUTTA ALL'ALCOOL</t>
  </si>
  <si>
    <t>M01547</t>
  </si>
  <si>
    <t>PRUNOTTO MARMELLATA SPEC.</t>
  </si>
  <si>
    <t>M01575</t>
  </si>
  <si>
    <t>PIEMME BABA'LIQ.1,6KG nett.150 CL</t>
  </si>
  <si>
    <t>M01576</t>
  </si>
  <si>
    <t>PIEMME BABA'LIQ.280grnetto/20c</t>
  </si>
  <si>
    <t>M01577</t>
  </si>
  <si>
    <t>PIEMME BABA'LIQ.600/650</t>
  </si>
  <si>
    <t>M01578</t>
  </si>
  <si>
    <t>PIEMME BABA'LIQ.3kg.netto 2lt</t>
  </si>
  <si>
    <t>M01579</t>
  </si>
  <si>
    <t>MIELE VASETTO 45gr.</t>
  </si>
  <si>
    <t>M01580</t>
  </si>
  <si>
    <t>MIELE VASETTO 170/200gr.</t>
  </si>
  <si>
    <t>M01585</t>
  </si>
  <si>
    <t>PIRRO PASTA ASS. 500 GR</t>
  </si>
  <si>
    <t>M01586</t>
  </si>
  <si>
    <t>PIRRO PASTA ASS. 250 GR</t>
  </si>
  <si>
    <t>M01588</t>
  </si>
  <si>
    <t>SPERONI OLIO EXTRA VERGINE 1L</t>
  </si>
  <si>
    <t>M01589</t>
  </si>
  <si>
    <t>SPERONI OLIO EXTRAVERGINE 75</t>
  </si>
  <si>
    <t>M01590</t>
  </si>
  <si>
    <t>RAMOINO OLIO EXTRAVERGINE 1 LT</t>
  </si>
  <si>
    <t>M01591</t>
  </si>
  <si>
    <t>RAMOINO OLIO OLIVA 1 LT</t>
  </si>
  <si>
    <t>M01592</t>
  </si>
  <si>
    <t>RAMOINO OLIVE 200/300 GR</t>
  </si>
  <si>
    <t>M01595</t>
  </si>
  <si>
    <t>RAMOINO OLIVE BUSTA 500 GR GIBELLI-ART FUNGO</t>
  </si>
  <si>
    <t>M01596</t>
  </si>
  <si>
    <t>RAMOINO OLIO EXTRA VERGIN 0,75</t>
  </si>
  <si>
    <t>M01597</t>
  </si>
  <si>
    <t>RAMOINO OLIVE VERDI 400/500</t>
  </si>
  <si>
    <t>M01600</t>
  </si>
  <si>
    <t>ROYALAT**** LATTE 1 LT</t>
  </si>
  <si>
    <t>M01603</t>
  </si>
  <si>
    <t>REY PASTA 0,500</t>
  </si>
  <si>
    <t>M01604</t>
  </si>
  <si>
    <t>REY PASTA 1 KG</t>
  </si>
  <si>
    <t>M01610</t>
  </si>
  <si>
    <t>ZAINI/VIGILANTE BOERI KG</t>
  </si>
  <si>
    <t>M01676</t>
  </si>
  <si>
    <t>SANCARLO SALATINI 400 GR</t>
  </si>
  <si>
    <t>M01677</t>
  </si>
  <si>
    <t>SANCARLO PIADINA/BRUSCHETTA BARILLA</t>
  </si>
  <si>
    <t>M01678</t>
  </si>
  <si>
    <t>SANCARLO SALATINI 1 KG</t>
  </si>
  <si>
    <t>M01679</t>
  </si>
  <si>
    <t>SANCARLO GRISSINI ASSORT</t>
  </si>
  <si>
    <t>M01680</t>
  </si>
  <si>
    <t>SANCARLO CHIPS ASSORT.</t>
  </si>
  <si>
    <t>M01681</t>
  </si>
  <si>
    <t>SANCARLO ARACHIDI 300 GR</t>
  </si>
  <si>
    <t>M01682</t>
  </si>
  <si>
    <t>SANCARLO PISTACCHI 500gr</t>
  </si>
  <si>
    <t>M01700</t>
  </si>
  <si>
    <t>SUCHARD TOBLERONE ASS.100gr.</t>
  </si>
  <si>
    <t>M01701</t>
  </si>
  <si>
    <t>SUCHARD TOBLERONE ASS.360gr.</t>
  </si>
  <si>
    <t>M01702</t>
  </si>
  <si>
    <t>SUCHARD TOBLERONE 4,5 KG</t>
  </si>
  <si>
    <t>M01703</t>
  </si>
  <si>
    <t>SUCHARD TOBLERONE 6x50 gr,</t>
  </si>
  <si>
    <t>M01704</t>
  </si>
  <si>
    <t>SUCHARD TOBLERONE  ONE BY ONE</t>
  </si>
  <si>
    <t>M01718</t>
  </si>
  <si>
    <t>SAPORI CONFEZIONI ASS PANT/BOT</t>
  </si>
  <si>
    <t>M01719</t>
  </si>
  <si>
    <t>SAPORI PANFORTE*650</t>
  </si>
  <si>
    <t>M01720</t>
  </si>
  <si>
    <t>SAPORI PANFORTE 200/280</t>
  </si>
  <si>
    <t>M01721</t>
  </si>
  <si>
    <t>SAPORI PANFORTE 300/350</t>
  </si>
  <si>
    <t>M01722</t>
  </si>
  <si>
    <t>SAPORI PANFORTE 450/500</t>
  </si>
  <si>
    <t>M01723</t>
  </si>
  <si>
    <t>SAPORI COLOMBELLE/COLOMBE ASS.</t>
  </si>
  <si>
    <t>M01724</t>
  </si>
  <si>
    <t>SAPORI CANTUC/CAVAL/AMARETTI</t>
  </si>
  <si>
    <t>M01725</t>
  </si>
  <si>
    <t>SAPORI RICCIARELLI/SAPORELLI</t>
  </si>
  <si>
    <t>M01726</t>
  </si>
  <si>
    <t>SAPORI FANTASIE DI SIENA 400</t>
  </si>
  <si>
    <t>M01727</t>
  </si>
  <si>
    <t>SAPORI PANF MINI DELIZIE 126</t>
  </si>
  <si>
    <t>M01728</t>
  </si>
  <si>
    <t>SCOTTI BISCOTTI ASSORTITI</t>
  </si>
  <si>
    <t>M01729</t>
  </si>
  <si>
    <t>SCOTTI MERENDINE</t>
  </si>
  <si>
    <t>M01730</t>
  </si>
  <si>
    <t>SCOTTI GALLETTE/CIOCCORI</t>
  </si>
  <si>
    <t>M01731</t>
  </si>
  <si>
    <t>SCOTTI GRISSINI DI RISO</t>
  </si>
  <si>
    <t>M01732</t>
  </si>
  <si>
    <t>SCOTTI CRAKERS DI RISO</t>
  </si>
  <si>
    <t>M01743</t>
  </si>
  <si>
    <t>SCOTTEX ALLUM/PELLIC/C.FORNO</t>
  </si>
  <si>
    <t>M01744</t>
  </si>
  <si>
    <t>SCOTTEX SACC.GELO/CONTALLUM</t>
  </si>
  <si>
    <t>M01769</t>
  </si>
  <si>
    <t>BARILLA CIOBAR</t>
  </si>
  <si>
    <t>M01770</t>
  </si>
  <si>
    <t>SERRA BOMBA/NDUJA/FUOCO vas</t>
  </si>
  <si>
    <t>M01771</t>
  </si>
  <si>
    <t>SERRA BISC.ASSORTITI 300/400</t>
  </si>
  <si>
    <t>M01772</t>
  </si>
  <si>
    <t>SERRA MARMELLATE ASSORTITE BARILLA</t>
  </si>
  <si>
    <t>M01773</t>
  </si>
  <si>
    <t>SERRA**ARAC/SALAT.300 GR</t>
  </si>
  <si>
    <t>M01774</t>
  </si>
  <si>
    <t>SERRA PRINGLES</t>
  </si>
  <si>
    <t>M01775</t>
  </si>
  <si>
    <t>SERRA BISCOTTI SC. LATTA</t>
  </si>
  <si>
    <t>M01776</t>
  </si>
  <si>
    <t>SERRA***CEREALI/NESQUICK ASS</t>
  </si>
  <si>
    <t>M01777</t>
  </si>
  <si>
    <t>SERRA MINI VELO ASSORT. 200</t>
  </si>
  <si>
    <t>M01778</t>
  </si>
  <si>
    <t>SERRA BIFFI SALSE ASSORTITE</t>
  </si>
  <si>
    <t>M01779</t>
  </si>
  <si>
    <t>SERRA SUCCO DI LIMONE 200 ML</t>
  </si>
  <si>
    <t>M01780</t>
  </si>
  <si>
    <t>SERRA TORTE ASSORTITE</t>
  </si>
  <si>
    <t>M01782</t>
  </si>
  <si>
    <t>SERRA MANINE/VENTAGLI/TRECCINE</t>
  </si>
  <si>
    <t>M01784</t>
  </si>
  <si>
    <t>SERRA TE/CAMOMILLA/TISANE BARILLA</t>
  </si>
  <si>
    <t>M01785</t>
  </si>
  <si>
    <t>SERRA**SEBASTE TORRONCINI 200</t>
  </si>
  <si>
    <t>M01786</t>
  </si>
  <si>
    <t>SERRA CALZE BEFANA/BEFANE/SCOP</t>
  </si>
  <si>
    <t>M01787</t>
  </si>
  <si>
    <t>SERRA LOAKER/WAFER ASSORT</t>
  </si>
  <si>
    <t>M01789</t>
  </si>
  <si>
    <t>SERRA PASTIC.ASS.VARIE PEZZATU</t>
  </si>
  <si>
    <t>M01792</t>
  </si>
  <si>
    <t>SERRA**OVETTI PERSONAGGI</t>
  </si>
  <si>
    <t>M01794</t>
  </si>
  <si>
    <t>SERRA PANARELLO/LAGACCIOMONVIS SALUTE</t>
  </si>
  <si>
    <t>M01799</t>
  </si>
  <si>
    <t>SERRA UOVA PASQUA ASSORTITE</t>
  </si>
  <si>
    <t>M01800</t>
  </si>
  <si>
    <t>TRUCCO PANCARLO 350gr.</t>
  </si>
  <si>
    <t>M01801</t>
  </si>
  <si>
    <t>TRUCCO PAND.GENOVESE 440</t>
  </si>
  <si>
    <t>M01802</t>
  </si>
  <si>
    <t>TRUCCO CABARET PASTICC.200</t>
  </si>
  <si>
    <t>M01803</t>
  </si>
  <si>
    <t>TRUCCO PANETTONE/COLOMBE ASS</t>
  </si>
  <si>
    <t>M01804</t>
  </si>
  <si>
    <t>SERRA CAFFE'VERGNANO CONF SPEC</t>
  </si>
  <si>
    <t>M01809</t>
  </si>
  <si>
    <t>TRE MARIE PNT/PND KG 1 CAFFAREL-LINDT-BIFFI</t>
  </si>
  <si>
    <t>M01811</t>
  </si>
  <si>
    <t>TRE MARIE PNT/PAND.500/650</t>
  </si>
  <si>
    <t>M01813</t>
  </si>
  <si>
    <t>TRE MARIE*PNT/PND CIOC.1KG</t>
  </si>
  <si>
    <t>M01816</t>
  </si>
  <si>
    <t>TRE MARIE PANT.CONF.SPEC/LATTA</t>
  </si>
  <si>
    <t>M01818</t>
  </si>
  <si>
    <t>TRE MARIE PNT/PND 750/900</t>
  </si>
  <si>
    <t>M01820</t>
  </si>
  <si>
    <t>TRE MARIE*CREME/CIOC 750/900</t>
  </si>
  <si>
    <t>M01823</t>
  </si>
  <si>
    <t>TRE MARIE COLOMBE ASSORT. CAFFAREL-LINDT</t>
  </si>
  <si>
    <t>M01824</t>
  </si>
  <si>
    <t>TRE MARIE PANT/PAND MIGNON</t>
  </si>
  <si>
    <t>M01831</t>
  </si>
  <si>
    <t>TRE MARIE OVETTI/GELEES  ASS.</t>
  </si>
  <si>
    <t>M01835</t>
  </si>
  <si>
    <t>VIRGINIA AMARETTI SFUSI KG</t>
  </si>
  <si>
    <t>M01836</t>
  </si>
  <si>
    <t>VIRGINIA AMARETTI SCAT 50/150</t>
  </si>
  <si>
    <t>M01837</t>
  </si>
  <si>
    <t>VIRGINIA AMARETTI SCAT.200/300</t>
  </si>
  <si>
    <t>M01847</t>
  </si>
  <si>
    <t>DELIKATO CANTUCCINI400 ASS****</t>
  </si>
  <si>
    <t>M01848</t>
  </si>
  <si>
    <t>DELIKATO CROSTINI ASSORT******</t>
  </si>
  <si>
    <t>M01908</t>
  </si>
  <si>
    <t>CARAMELLE TUBI/ GIOCO POP CORN BOTT ECC</t>
  </si>
  <si>
    <t>M01909</t>
  </si>
  <si>
    <t>LECCA-LECCA ASSORT/CIUCCI VIMA -LINDT-SERRA</t>
  </si>
  <si>
    <t>M01910</t>
  </si>
  <si>
    <t>CARAMELLE SPIEDINI  MARSHMALL</t>
  </si>
  <si>
    <t>M01911</t>
  </si>
  <si>
    <t>DISTRIBUTORE CIOCCOL/CHEWINGUM</t>
  </si>
  <si>
    <t>M01912</t>
  </si>
  <si>
    <t>CARAMELLE MARSHMALLOW 500 TORTE, BOUQUET,......</t>
  </si>
  <si>
    <t>M02000</t>
  </si>
  <si>
    <t>VICENZI AM.MOMBARUZZO  KG</t>
  </si>
  <si>
    <t>M02001</t>
  </si>
  <si>
    <t>VICENZI AM.MOMBAR.*** 400 GR</t>
  </si>
  <si>
    <t>M02002</t>
  </si>
  <si>
    <t>VICENZI AM.MOMBAR.***800 GR</t>
  </si>
  <si>
    <t>M02003</t>
  </si>
  <si>
    <t>VICENZI BACI DI DAMA 160gr</t>
  </si>
  <si>
    <t>M02016</t>
  </si>
  <si>
    <t>BARILLA MAIONESE 150/PATESALM</t>
  </si>
  <si>
    <t>M02017</t>
  </si>
  <si>
    <t>BARILLA MAIONESE 225 GR</t>
  </si>
  <si>
    <t>M02018</t>
  </si>
  <si>
    <t>VEGE'***MAIONESE 600 GR.</t>
  </si>
  <si>
    <t>M02020</t>
  </si>
  <si>
    <t>KETCHUP/SENAPE/WORCH/SOIA BARILLA-CONTORNO</t>
  </si>
  <si>
    <t>M02021</t>
  </si>
  <si>
    <t>BARILLA EFFERVESCENTE BRIOSC</t>
  </si>
  <si>
    <t>M02022</t>
  </si>
  <si>
    <t>VEGE'BICARBONATO 500gr.</t>
  </si>
  <si>
    <t>M02023</t>
  </si>
  <si>
    <t>VEGE'PEPE/SPEZIE/AROMI</t>
  </si>
  <si>
    <t>M02024</t>
  </si>
  <si>
    <t>FERRERO CRISTALLINA</t>
  </si>
  <si>
    <t>M02025</t>
  </si>
  <si>
    <t>VEGE'CREMPURE'</t>
  </si>
  <si>
    <t>M02026</t>
  </si>
  <si>
    <t>TONNO 120 gr  x 3  BARILLA</t>
  </si>
  <si>
    <t>M02038</t>
  </si>
  <si>
    <t>TONNO 1 KG</t>
  </si>
  <si>
    <t>M02039</t>
  </si>
  <si>
    <t>TONNO 150/170gr  x  2 BARILLA</t>
  </si>
  <si>
    <t>M02040</t>
  </si>
  <si>
    <t>TONNO 80 gr  x 4 BARILLA-ICAT</t>
  </si>
  <si>
    <t>M02041</t>
  </si>
  <si>
    <t>TONNO 200 / 300 GR</t>
  </si>
  <si>
    <t>M02044</t>
  </si>
  <si>
    <t>TONNO 180/200 SING-SALM-GRAN</t>
  </si>
  <si>
    <t>M02045</t>
  </si>
  <si>
    <t>ACCIUGHE/SGOMBRI sup 250 SERRA-COPRAL-BARILLA</t>
  </si>
  <si>
    <t>M02046</t>
  </si>
  <si>
    <t>TONNO ICAT CON SPEC RAVELLO</t>
  </si>
  <si>
    <t>M02049</t>
  </si>
  <si>
    <t>NERO DI SEPPIA BUSTINE COPRAL</t>
  </si>
  <si>
    <t>M02050</t>
  </si>
  <si>
    <t>PASTA DI ACCIUGHE TUBO SERRA-MENNUCCI</t>
  </si>
  <si>
    <t>M02051</t>
  </si>
  <si>
    <t>VONGOLE/COZZE NATURALE COPRAL- MENNUCCI</t>
  </si>
  <si>
    <t>M02052</t>
  </si>
  <si>
    <t>VEGE'GAMBERETTI NATURALE</t>
  </si>
  <si>
    <t>M02053</t>
  </si>
  <si>
    <t>ACCIUGHE/SGOMBRI/SALM fino 250 SERRA-COPRAL-BARILLA</t>
  </si>
  <si>
    <t>M02054</t>
  </si>
  <si>
    <t>D &amp; C TABASCO/SOIA</t>
  </si>
  <si>
    <t>M02055</t>
  </si>
  <si>
    <t>ZUCCHERO 1 KG COPRAL</t>
  </si>
  <si>
    <t>M02056</t>
  </si>
  <si>
    <t>D &amp; C SALSA WORCESTER</t>
  </si>
  <si>
    <t>M02059</t>
  </si>
  <si>
    <t>PASSATA POMODORO BOTT COPRAL-MENNUCCI-FIRST</t>
  </si>
  <si>
    <t>M02060</t>
  </si>
  <si>
    <t>PELATI ASS. 400 C COPRAL-MENNUCCI</t>
  </si>
  <si>
    <t>M02061</t>
  </si>
  <si>
    <t>CONCENT.TUBO POMODORO</t>
  </si>
  <si>
    <t>M02062</t>
  </si>
  <si>
    <t>VERDURA SCATOLA /BRIK SINGOLI COPRAL-FIRST</t>
  </si>
  <si>
    <t>M02063</t>
  </si>
  <si>
    <t>VEGE'FRUTTA SCIR/ALCOO 340/760</t>
  </si>
  <si>
    <t>M02064</t>
  </si>
  <si>
    <t>VEGE'FRUTTA SCIROPPATA 4 KG</t>
  </si>
  <si>
    <t>M02132</t>
  </si>
  <si>
    <t>VEGE'OLIO MAIS 1/1</t>
  </si>
  <si>
    <t>M02133</t>
  </si>
  <si>
    <t>NERO DI SEPPIA IN VASETTO</t>
  </si>
  <si>
    <t>M02134</t>
  </si>
  <si>
    <t>VEGE'OLIO 1LT.GIRASOLE</t>
  </si>
  <si>
    <t>M02135</t>
  </si>
  <si>
    <t>VEGE'OLIO ARACHIDE/FRIOL 1 LT</t>
  </si>
  <si>
    <t>M02137</t>
  </si>
  <si>
    <t>ACETO MELE/BALS/SPRAY/GLASSA COPRAL</t>
  </si>
  <si>
    <t>M02138</t>
  </si>
  <si>
    <t>ACETO 1 LT  B/R COPRAL</t>
  </si>
  <si>
    <t>M02140</t>
  </si>
  <si>
    <t>ACETO 1/2 LT. B/R COPRAL</t>
  </si>
  <si>
    <t>M02152</t>
  </si>
  <si>
    <t>BARILLA CARNE SCATOLA 90 x 3</t>
  </si>
  <si>
    <t>M02153</t>
  </si>
  <si>
    <t>BARILLA CARNE SCATOLA 140 x 3</t>
  </si>
  <si>
    <t>M02154</t>
  </si>
  <si>
    <t>BARILLA CARNE SCATOLA 215 x 2</t>
  </si>
  <si>
    <t>M02160</t>
  </si>
  <si>
    <t>RISO  1 kg GALLO SCOTTI MENNUCCI</t>
  </si>
  <si>
    <t>M02161</t>
  </si>
  <si>
    <t>RISO 225/500 ASS +VENERE/BASM GALLO SCOTTI</t>
  </si>
  <si>
    <t>M02166</t>
  </si>
  <si>
    <t>SERRA PINOLI/UVETTA/ FR.SECCA BUSTINE   -TURCO</t>
  </si>
  <si>
    <t>M02172</t>
  </si>
  <si>
    <t>SALE  VARI TIPI COPRAL</t>
  </si>
  <si>
    <t>M02173</t>
  </si>
  <si>
    <t>DIETOR</t>
  </si>
  <si>
    <t>M02190</t>
  </si>
  <si>
    <t>PIATTI/BICCH/POSATE PLASTICA</t>
  </si>
  <si>
    <t>M02201</t>
  </si>
  <si>
    <t>VEGE'STUZZICADENTI</t>
  </si>
  <si>
    <t>M02206</t>
  </si>
  <si>
    <t>ZAFFERANO (4 BUSTE)</t>
  </si>
  <si>
    <t>M02209</t>
  </si>
  <si>
    <t>IMPERIAGEL**PROD SUR.CUCINATI</t>
  </si>
  <si>
    <t>M02210</t>
  </si>
  <si>
    <t>DADI GRANULARE</t>
  </si>
  <si>
    <t>M02211</t>
  </si>
  <si>
    <t>DADI 10/12 CUBI COPRAL - BARILLA</t>
  </si>
  <si>
    <t>M02212</t>
  </si>
  <si>
    <t>VALSECCHI**FUNG SECCH 70/100</t>
  </si>
  <si>
    <t>M02217</t>
  </si>
  <si>
    <t>TOGNI PASTA SPEC.500/1000</t>
  </si>
  <si>
    <t>M02219</t>
  </si>
  <si>
    <t>AROMI/SPEZIE ASSORTITI GIBELLI-BELMONTE-GR TRADIZ</t>
  </si>
  <si>
    <t>M02220</t>
  </si>
  <si>
    <t>TOGNI**  RISOTTI / POLENTA 300</t>
  </si>
  <si>
    <t>M02222</t>
  </si>
  <si>
    <t>TOGNI* PASTA ASS. 250</t>
  </si>
  <si>
    <t>M02223</t>
  </si>
  <si>
    <t>VONGOLE NAT 800 gr</t>
  </si>
  <si>
    <t>M02240</t>
  </si>
  <si>
    <t>ZANOLO CARRELLO PORTASPESA</t>
  </si>
  <si>
    <t>M02241</t>
  </si>
  <si>
    <t>ZANOLO BORSA SPESA ASS.</t>
  </si>
  <si>
    <t>M02242</t>
  </si>
  <si>
    <t>ZANOLO BORSE TERMICHE ASS</t>
  </si>
  <si>
    <t>M02300</t>
  </si>
  <si>
    <t>VALSECCHI*** FUNG SECCHI 20/30</t>
  </si>
  <si>
    <t>M02301</t>
  </si>
  <si>
    <t>VALSECCHI SOTTOLI 520 GR</t>
  </si>
  <si>
    <t>M02302</t>
  </si>
  <si>
    <t>VALSECCHI SOTTOLI 1600 GR</t>
  </si>
  <si>
    <t>M02303</t>
  </si>
  <si>
    <t>VALSECCHI SOTTOLI 1000 GR</t>
  </si>
  <si>
    <t>M02304</t>
  </si>
  <si>
    <t>VALSECCHI RISO LIOF.500 GR.</t>
  </si>
  <si>
    <t>M02305</t>
  </si>
  <si>
    <t>VALSECCHI RISO LIOF.250GR.</t>
  </si>
  <si>
    <t>M02306</t>
  </si>
  <si>
    <t>VALSECCHI MINESTRE LIOF,300 GR</t>
  </si>
  <si>
    <t>M02307</t>
  </si>
  <si>
    <t>VALSECCHI PORCINI SOTTOLIO 520</t>
  </si>
  <si>
    <t>M02308</t>
  </si>
  <si>
    <t>VALSECCHI SOTTOLI 3KG.(METRO)</t>
  </si>
  <si>
    <t>M02309</t>
  </si>
  <si>
    <t>VALSECCHI SOTTOLI 190/285 GR.</t>
  </si>
  <si>
    <t>M02310</t>
  </si>
  <si>
    <t>VALSECCHI ORIGANO 30 GR</t>
  </si>
  <si>
    <t>M02311</t>
  </si>
  <si>
    <t>ART.FUNGO POM.SECCHI 300/500</t>
  </si>
  <si>
    <t>M02312</t>
  </si>
  <si>
    <t>VALSECCHI PORC/CARC. SOTT.285</t>
  </si>
  <si>
    <t>M02313</t>
  </si>
  <si>
    <t>VALSECCHI*** FUNG SECCHI 50</t>
  </si>
  <si>
    <t>M02314</t>
  </si>
  <si>
    <t>ART.FUNGO PORC SECCHI 100 FUNGALICA</t>
  </si>
  <si>
    <t>M02315</t>
  </si>
  <si>
    <t>VALSECCHI PORC.LIG/PEP.RIP270</t>
  </si>
  <si>
    <t>M02316</t>
  </si>
  <si>
    <t>VALSECCHI PESCI OLIO 200/220</t>
  </si>
  <si>
    <t>M02320</t>
  </si>
  <si>
    <t>CESTI ASS.VAL.ACQ.DA 1,5 A 5,9</t>
  </si>
  <si>
    <t>M02321</t>
  </si>
  <si>
    <t>CESTI ASS.VAL.ACQ.DA 6 A 10</t>
  </si>
  <si>
    <t>M02322</t>
  </si>
  <si>
    <t>CESTI ASS.VAL.ACQ.DA 10 A 20</t>
  </si>
  <si>
    <t>M02323</t>
  </si>
  <si>
    <t>CESTI ASS.VAL ACQ DA 21 A 30</t>
  </si>
  <si>
    <t>M02343</t>
  </si>
  <si>
    <t>RICOTTA/CRESCEN/MASCAR/SPAL</t>
  </si>
  <si>
    <t>M02344</t>
  </si>
  <si>
    <t>FORMAGGINI**** MONOPORZIONE</t>
  </si>
  <si>
    <t>M02345</t>
  </si>
  <si>
    <t>FORMAGGIO DI CAPRA          KG</t>
  </si>
  <si>
    <t>M02346</t>
  </si>
  <si>
    <t>PECORINO GRATUGG BUSTA      PZ</t>
  </si>
  <si>
    <t>M02347</t>
  </si>
  <si>
    <t>FORMAGGINI** FUSI           PZ</t>
  </si>
  <si>
    <t>M02348</t>
  </si>
  <si>
    <t>PROVOLONE ASSORTITO</t>
  </si>
  <si>
    <t>M02349</t>
  </si>
  <si>
    <t>GRANA/PARMIG.GRATT.BUSTA</t>
  </si>
  <si>
    <t>M02350</t>
  </si>
  <si>
    <t>GRANA PADANO   KG.</t>
  </si>
  <si>
    <t>M02351</t>
  </si>
  <si>
    <t>PARMIGIANO REGGIANO  KG.</t>
  </si>
  <si>
    <t>M02352</t>
  </si>
  <si>
    <t>GORGONZOLA KG</t>
  </si>
  <si>
    <t>M02353</t>
  </si>
  <si>
    <t>FONTAL/CACIOTTE VARIE</t>
  </si>
  <si>
    <t>M02354</t>
  </si>
  <si>
    <t>BURRO</t>
  </si>
  <si>
    <t>M02355</t>
  </si>
  <si>
    <t>MOZZARELLA BUSTA/SCAMORZE</t>
  </si>
  <si>
    <t>M02356</t>
  </si>
  <si>
    <t>SOTTILETTE/PROVOLONE FETTEpz SCAGLIE PARMIGIANO</t>
  </si>
  <si>
    <t>M02357</t>
  </si>
  <si>
    <t>EMMENTAL/GRUYERE</t>
  </si>
  <si>
    <t>M02359</t>
  </si>
  <si>
    <t>RIGATINO/MARZOLINO</t>
  </si>
  <si>
    <t>M02360</t>
  </si>
  <si>
    <t>YOGURT ASSORTITI X 2</t>
  </si>
  <si>
    <t>M02361</t>
  </si>
  <si>
    <t>CROCCHETTE/SEITAN/SOIA ASS</t>
  </si>
  <si>
    <t>M02364</t>
  </si>
  <si>
    <t>SALAMI/SALSICCIA  PICCANTI</t>
  </si>
  <si>
    <t>M02365</t>
  </si>
  <si>
    <t>AFFETTATI MISTI  VARIE PEZZATU</t>
  </si>
  <si>
    <t>M02366</t>
  </si>
  <si>
    <t>SALAMI VARI TIPI</t>
  </si>
  <si>
    <t>M02367</t>
  </si>
  <si>
    <t>SALAME SPIANATA</t>
  </si>
  <si>
    <t>M02368</t>
  </si>
  <si>
    <t>SALAMINI BOCCONCINI</t>
  </si>
  <si>
    <t>M02370</t>
  </si>
  <si>
    <t>MORTADELLA KG</t>
  </si>
  <si>
    <t>M02371</t>
  </si>
  <si>
    <t>PROSC.CRUDO DIS.TRANCE</t>
  </si>
  <si>
    <t>M02374</t>
  </si>
  <si>
    <t>WURSTEL CONF. 100 GR       PZ</t>
  </si>
  <si>
    <t>M02375</t>
  </si>
  <si>
    <t>TORTE SALATE ASS</t>
  </si>
  <si>
    <t>M02377</t>
  </si>
  <si>
    <t>COPPA   TRANCE</t>
  </si>
  <si>
    <t>M02378</t>
  </si>
  <si>
    <t>PANCETTA/PROSCUBETTI</t>
  </si>
  <si>
    <t>M02379</t>
  </si>
  <si>
    <t>ZAMPONE COTTO A FETTE     KG</t>
  </si>
  <si>
    <t>M02380</t>
  </si>
  <si>
    <t>PANCETTA  TRANCE</t>
  </si>
  <si>
    <t>M02382</t>
  </si>
  <si>
    <t>BRESAOLA****KG</t>
  </si>
  <si>
    <t>M02383</t>
  </si>
  <si>
    <t>ZAMPONE/COTECHINO INTERO KG</t>
  </si>
  <si>
    <t>M02385</t>
  </si>
  <si>
    <t>PECORINO     KG</t>
  </si>
  <si>
    <t>M02386</t>
  </si>
  <si>
    <t>WURSTEL  X  3   250 GR       P</t>
  </si>
  <si>
    <t>M02387</t>
  </si>
  <si>
    <t>VASCHETTE ASSORT (FRIGO)</t>
  </si>
  <si>
    <t>M02388</t>
  </si>
  <si>
    <t>PESCE ASSORT AFFETTATO</t>
  </si>
  <si>
    <t>M02389</t>
  </si>
  <si>
    <t>PASTA FRESCA FRIGO ASS</t>
  </si>
  <si>
    <t>M02390</t>
  </si>
  <si>
    <t>TOMINI ASSORTITI (FRIGO E OLIO</t>
  </si>
  <si>
    <t>MP0001</t>
  </si>
  <si>
    <t>BOTT.VERMOUTH 1000</t>
  </si>
  <si>
    <t>BOT   MP</t>
  </si>
  <si>
    <t>MP0003</t>
  </si>
  <si>
    <t>BOTT.CRISTAL/DISTIL/ANITA1000 GAIA</t>
  </si>
  <si>
    <t>MP0004</t>
  </si>
  <si>
    <t>BOTT.DOPPIO L 2000</t>
  </si>
  <si>
    <t>MP0005</t>
  </si>
  <si>
    <t>BOTT.BABY WHISKY 700*********</t>
  </si>
  <si>
    <t>MP0006</t>
  </si>
  <si>
    <t>BOTT.AMARETTO 700</t>
  </si>
  <si>
    <t>MP0007</t>
  </si>
  <si>
    <t>BOTT.MARASCA 700</t>
  </si>
  <si>
    <t>MP0008</t>
  </si>
  <si>
    <t>BOTT.VERMOUTH 1500</t>
  </si>
  <si>
    <t>MP0009</t>
  </si>
  <si>
    <t>BOTT.DISTILLERIA WHISKY 1500</t>
  </si>
  <si>
    <t>MP0010</t>
  </si>
  <si>
    <t>BOTT.DOPPIO L QUADRO 2000</t>
  </si>
  <si>
    <t>MP0011</t>
  </si>
  <si>
    <t>BOTT.SINFONIA/FENICE/LIRIC 500 OPERA</t>
  </si>
  <si>
    <t>MP0012</t>
  </si>
  <si>
    <t>BOTT.PENNICILINA</t>
  </si>
  <si>
    <t>MP0013</t>
  </si>
  <si>
    <t>BOTT.DISTILLERIA 700</t>
  </si>
  <si>
    <t>PZ    MP</t>
  </si>
  <si>
    <t>MP0014</t>
  </si>
  <si>
    <t>BOTT.VIOLINO 500</t>
  </si>
  <si>
    <t>MP0015</t>
  </si>
  <si>
    <t>BOTT.GRAPPOLO LIMONE CL 0,50</t>
  </si>
  <si>
    <t>MP0016</t>
  </si>
  <si>
    <t>BOTT.MANDOLINO CL 0,50</t>
  </si>
  <si>
    <t>MP0017</t>
  </si>
  <si>
    <t>BOTT.MANDOLIN DEC-PELLE CL0,50</t>
  </si>
  <si>
    <t>MP0018</t>
  </si>
  <si>
    <t>COLLARINI LIMONC-MAND-AMAR.</t>
  </si>
  <si>
    <t>MP0019</t>
  </si>
  <si>
    <t>BOTT.MAIORCA DECORATA CL0,50</t>
  </si>
  <si>
    <t>MP0020</t>
  </si>
  <si>
    <t>ETICHETTE ACQUA/COLLA LIQUORI</t>
  </si>
  <si>
    <t>MP0021</t>
  </si>
  <si>
    <t>ETICHETTE ADES. LIQUORI FRONTE</t>
  </si>
  <si>
    <t>MP0022</t>
  </si>
  <si>
    <t>ETICHETTE ADES. LIQUORI RETRO</t>
  </si>
  <si>
    <t>MP0023</t>
  </si>
  <si>
    <t>BOTT.SAXOFONO VETRO CL0,50</t>
  </si>
  <si>
    <t>MP0024</t>
  </si>
  <si>
    <t>BOTT.GRAP.LIM.DECORATO CL 0,50</t>
  </si>
  <si>
    <t>MP0025</t>
  </si>
  <si>
    <t>TAPPI SUGHERO/PLASTICA/FUNGO</t>
  </si>
  <si>
    <t>MP0026</t>
  </si>
  <si>
    <t>TAPPI PLASTICA PER ESTRATTINI</t>
  </si>
  <si>
    <t>MP0027</t>
  </si>
  <si>
    <t>CAPSULE ALLUMINIO</t>
  </si>
  <si>
    <t>MP0028</t>
  </si>
  <si>
    <t>CAPSULE ALLUMINIO****BASSE</t>
  </si>
  <si>
    <t>MP0029</t>
  </si>
  <si>
    <t>BOTT.LUNA 0,50 CL</t>
  </si>
  <si>
    <t>MP0030</t>
  </si>
  <si>
    <t>BOTT.SINFONIA 700 BASSA</t>
  </si>
  <si>
    <t>MP0031</t>
  </si>
  <si>
    <t>LIQUIRIZIA</t>
  </si>
  <si>
    <t>KG    MP</t>
  </si>
  <si>
    <t>MP0032</t>
  </si>
  <si>
    <t>ZUCCHERO</t>
  </si>
  <si>
    <t>MP0034</t>
  </si>
  <si>
    <t>CARAMELLO LIQUIDO</t>
  </si>
  <si>
    <t>MP0035</t>
  </si>
  <si>
    <t>ANETOLO</t>
  </si>
  <si>
    <t>MP0036</t>
  </si>
  <si>
    <t>DIACETINA</t>
  </si>
  <si>
    <t>MP0037</t>
  </si>
  <si>
    <t>GLICOLPROPILENICO</t>
  </si>
  <si>
    <t>MP0038</t>
  </si>
  <si>
    <t>GLICEROLO</t>
  </si>
  <si>
    <t>MP0039</t>
  </si>
  <si>
    <t>COLORANTE E 129 ROSSO ALLURA</t>
  </si>
  <si>
    <t>GR    MP</t>
  </si>
  <si>
    <t>MP0040</t>
  </si>
  <si>
    <t>AROMA LIMONELLO PASTA</t>
  </si>
  <si>
    <t>MP0041</t>
  </si>
  <si>
    <t>AROMA SOL. LIMONE 70 gr(30212)</t>
  </si>
  <si>
    <t>LT    MP</t>
  </si>
  <si>
    <t>MP0042</t>
  </si>
  <si>
    <t>AROMA SOL.LIMONELLO 72°(30608)</t>
  </si>
  <si>
    <t>MP0043</t>
  </si>
  <si>
    <t>DISTILLATO GINEPRO 70°</t>
  </si>
  <si>
    <t>MP0044</t>
  </si>
  <si>
    <t>AROMA AMARETTO 52,5°gr</t>
  </si>
  <si>
    <t>MP0045</t>
  </si>
  <si>
    <t>AROMA LIQUORE GUIGNOLET 33,5°</t>
  </si>
  <si>
    <t>MP0046</t>
  </si>
  <si>
    <t>ESSENZA MARASCHINO 61°</t>
  </si>
  <si>
    <t>MP0047</t>
  </si>
  <si>
    <t>AROMA SAMBUCA 75°</t>
  </si>
  <si>
    <t>MP0048</t>
  </si>
  <si>
    <t>ESSENZA GENEPY 45°</t>
  </si>
  <si>
    <t>MP0049</t>
  </si>
  <si>
    <t>TINT.LIMONI SCORZE FRESCHE 52g</t>
  </si>
  <si>
    <t>MP0050</t>
  </si>
  <si>
    <t>AROMA WHISKY</t>
  </si>
  <si>
    <t>MP0051</t>
  </si>
  <si>
    <t>ESTR. SPRAY CARTAMO</t>
  </si>
  <si>
    <t>MP0052</t>
  </si>
  <si>
    <t>AROMA VD (VODKA 70°)</t>
  </si>
  <si>
    <t>MP0053</t>
  </si>
  <si>
    <t>CAPSULONI</t>
  </si>
  <si>
    <t>MP0054</t>
  </si>
  <si>
    <t>ETICHETTE ESTRATTI</t>
  </si>
  <si>
    <t>MP0055</t>
  </si>
  <si>
    <t>CAPSULE TERMORETRAIBILI</t>
  </si>
  <si>
    <t>MP0056</t>
  </si>
  <si>
    <t>SOVRATAPPO AMARETTO COPPO</t>
  </si>
  <si>
    <t>MP0057</t>
  </si>
  <si>
    <t>AROMA MANDARINO</t>
  </si>
  <si>
    <t>MP0058</t>
  </si>
  <si>
    <t>CITROSOL AROMA MANDARINO 70°</t>
  </si>
  <si>
    <t>MP0059</t>
  </si>
  <si>
    <t>SUCCO LIMP.MANDARINO</t>
  </si>
  <si>
    <t>MP0060</t>
  </si>
  <si>
    <t>COLLA SEPADEX</t>
  </si>
  <si>
    <t>MP0061</t>
  </si>
  <si>
    <t>NASTRO ADESIVO TRASP+LOGO</t>
  </si>
  <si>
    <t>MP0062</t>
  </si>
  <si>
    <t>FILTRI GRANDI</t>
  </si>
  <si>
    <t>MP0063</t>
  </si>
  <si>
    <t>MICROFILM PER ESTRATTI BOBINE</t>
  </si>
  <si>
    <t>MP0064</t>
  </si>
  <si>
    <t>NASTRO ADESIVO STRAP X PALLE</t>
  </si>
  <si>
    <t>MP0065</t>
  </si>
  <si>
    <t>FILM PER PALLET (PELLICOLA)</t>
  </si>
  <si>
    <t>MP0066</t>
  </si>
  <si>
    <t>FILTRANTE SILITE</t>
  </si>
  <si>
    <t>MP0070</t>
  </si>
  <si>
    <t>CARTONI 0,500 X 6</t>
  </si>
  <si>
    <t>MP0071</t>
  </si>
  <si>
    <t>CARTONE LITRO X 6</t>
  </si>
  <si>
    <t>MP0072</t>
  </si>
  <si>
    <t>CARTONE ESTRATTI</t>
  </si>
  <si>
    <t>MP0073</t>
  </si>
  <si>
    <t>CARTONE AMARETTO X 6</t>
  </si>
  <si>
    <t>MP0074</t>
  </si>
  <si>
    <t>CARTONE 0,700 X 6</t>
  </si>
  <si>
    <t>MP0075</t>
  </si>
  <si>
    <t>CARTONE 1,5 X 6</t>
  </si>
  <si>
    <t>MP0076</t>
  </si>
  <si>
    <t>CARTONE 2 LT SENZA SEPARATORE</t>
  </si>
  <si>
    <t>MP0077</t>
  </si>
  <si>
    <t>CARTONE*** 2 LT CON SEPARATORE</t>
  </si>
  <si>
    <t>MP0078</t>
  </si>
  <si>
    <t>CARTONE LEMONDORO 1,5 LT</t>
  </si>
  <si>
    <t>MP0079</t>
  </si>
  <si>
    <t>ALVEARI PER CARTONI</t>
  </si>
  <si>
    <t>MP0080</t>
  </si>
  <si>
    <t>BICCHIERI LEMONDORO</t>
  </si>
  <si>
    <t>MP0081</t>
  </si>
  <si>
    <t>BICCHIERI BIB/ACQUA/VINO/THE</t>
  </si>
  <si>
    <t>MP0100</t>
  </si>
  <si>
    <t>LATTE SCREMATO ROLLER</t>
  </si>
  <si>
    <t>MP0102</t>
  </si>
  <si>
    <t>GLUTAMMATO MONOSODICO</t>
  </si>
  <si>
    <t>MP0107</t>
  </si>
  <si>
    <t>OLIO DI OLIVA</t>
  </si>
  <si>
    <t>MP0109</t>
  </si>
  <si>
    <t>VEGETALBRODO</t>
  </si>
  <si>
    <t>MP0110</t>
  </si>
  <si>
    <t>GLUCOSIO SCIROPPO</t>
  </si>
  <si>
    <t>MP0111</t>
  </si>
  <si>
    <t>POMODORO IN POLVERE</t>
  </si>
  <si>
    <t>MP0114</t>
  </si>
  <si>
    <t>NOCI</t>
  </si>
  <si>
    <t>MP0115</t>
  </si>
  <si>
    <t>NOCI IN GRANELLINA</t>
  </si>
  <si>
    <t>MP0116</t>
  </si>
  <si>
    <t>CORIANDOLO</t>
  </si>
  <si>
    <t>MP0117</t>
  </si>
  <si>
    <t>ETICHETTE ESTENSE ACETO COPPO</t>
  </si>
  <si>
    <t>MP0118</t>
  </si>
  <si>
    <t>PUREA DI ZUCCA</t>
  </si>
  <si>
    <t>MP0119</t>
  </si>
  <si>
    <t>OLIO EXTRAVERGINE DI OLIVA</t>
  </si>
  <si>
    <t>MP0120</t>
  </si>
  <si>
    <t>ACIDO LATTICO</t>
  </si>
  <si>
    <t>MP0121</t>
  </si>
  <si>
    <t>CREMA DI OLIVE VERDI</t>
  </si>
  <si>
    <t>MP0122</t>
  </si>
  <si>
    <t>PASSATA DI POMODORO</t>
  </si>
  <si>
    <t>MP0123</t>
  </si>
  <si>
    <t>CETRIOLI</t>
  </si>
  <si>
    <t>MP0124</t>
  </si>
  <si>
    <t>OLIO DI SEMI GIRASOLE</t>
  </si>
  <si>
    <t>MP0125</t>
  </si>
  <si>
    <t>VASO 212 QUADRO FIRENZE</t>
  </si>
  <si>
    <t>MP0126</t>
  </si>
  <si>
    <t>OLIO DI SEMI SOIA</t>
  </si>
  <si>
    <t>MP0127</t>
  </si>
  <si>
    <t>POLPA  DI  AGLIO</t>
  </si>
  <si>
    <t>MP0128</t>
  </si>
  <si>
    <t>CONSERVA PEPERONCINO PICCANTE</t>
  </si>
  <si>
    <t>MP0129</t>
  </si>
  <si>
    <t>ESTRATTO MOLLE PORCINO</t>
  </si>
  <si>
    <t>MP0130</t>
  </si>
  <si>
    <t>AROMA TARTUFO</t>
  </si>
  <si>
    <t>MP0131</t>
  </si>
  <si>
    <t>PAPRIKA DOLCE</t>
  </si>
  <si>
    <t>MP0132</t>
  </si>
  <si>
    <t>BASILICO IN OLIO D'OLIVA</t>
  </si>
  <si>
    <t>MP0134</t>
  </si>
  <si>
    <t>DOPPIO CONCENTRATO POMODORO</t>
  </si>
  <si>
    <t>MP0135</t>
  </si>
  <si>
    <t>AROMA 100%VANIGLIA POLVERE</t>
  </si>
  <si>
    <t>MP0136</t>
  </si>
  <si>
    <t>FONDELLI DI CARCIOFO******</t>
  </si>
  <si>
    <t>MP0137</t>
  </si>
  <si>
    <t>VASO 1062</t>
  </si>
  <si>
    <t>MP0138</t>
  </si>
  <si>
    <t>PASTA DI ACCIUGHE</t>
  </si>
  <si>
    <t>MP0139</t>
  </si>
  <si>
    <t>FUNGHI PORCINI SALAMOIA</t>
  </si>
  <si>
    <t>MP0140</t>
  </si>
  <si>
    <t>CAPPERI IN SALAMOIA</t>
  </si>
  <si>
    <t>MP0141</t>
  </si>
  <si>
    <t>OLIVE IN SALAMOIA NERE</t>
  </si>
  <si>
    <t>MP0142</t>
  </si>
  <si>
    <t>SPICCHI/FOND.CARCIOFO SALAMOIA</t>
  </si>
  <si>
    <t>MP0143</t>
  </si>
  <si>
    <t>PREZZEMOLO IN OLIO DI OLIVA</t>
  </si>
  <si>
    <t>MP0144</t>
  </si>
  <si>
    <t>VASO 720</t>
  </si>
  <si>
    <t>MP0145</t>
  </si>
  <si>
    <t>VASO 156</t>
  </si>
  <si>
    <t>MP0146</t>
  </si>
  <si>
    <t>VASO 106</t>
  </si>
  <si>
    <t>MP0147</t>
  </si>
  <si>
    <t>VASO 212</t>
  </si>
  <si>
    <t>MP0148</t>
  </si>
  <si>
    <t>CAPSULE 82</t>
  </si>
  <si>
    <t>MP0149</t>
  </si>
  <si>
    <t>CAPSULE 63</t>
  </si>
  <si>
    <t>MP0150</t>
  </si>
  <si>
    <t>CAPSULE 53</t>
  </si>
  <si>
    <t>MP0151</t>
  </si>
  <si>
    <t>CAPSULE 48</t>
  </si>
  <si>
    <t>MP0152</t>
  </si>
  <si>
    <t>SECCHIELLI PLASTICA</t>
  </si>
  <si>
    <t>MP0153</t>
  </si>
  <si>
    <t>ETICHETTE ADES. ALIM. GRANDI</t>
  </si>
  <si>
    <t>MP0154</t>
  </si>
  <si>
    <t>VASO COLONNA 314</t>
  </si>
  <si>
    <t>MP0155</t>
  </si>
  <si>
    <t>ETICHETTE ADES. ALIM. PICCOLE</t>
  </si>
  <si>
    <t>MP0156</t>
  </si>
  <si>
    <t>ETICHETTE ACQUA/COLLA ALIMENT.</t>
  </si>
  <si>
    <t>MP0157</t>
  </si>
  <si>
    <t>POMODORI SECCHI CAT. 1</t>
  </si>
  <si>
    <t>MP0158</t>
  </si>
  <si>
    <t>CAPSULE 58</t>
  </si>
  <si>
    <t>MP0159</t>
  </si>
  <si>
    <t>CONSERVA PEPERONCINO DOLCE</t>
  </si>
  <si>
    <t>MP0160</t>
  </si>
  <si>
    <t>POLPA PEPERONCINO PICCANTE CRUDO</t>
  </si>
  <si>
    <t>MP0161</t>
  </si>
  <si>
    <t>FORMAGGIO GRATTUGGIATO PRONTOF</t>
  </si>
  <si>
    <t>MP0162</t>
  </si>
  <si>
    <t>RUCOLA IN OLIO DI GIRASOLE</t>
  </si>
  <si>
    <t>MP0163</t>
  </si>
  <si>
    <t>CREMA DI OLIVE NERE</t>
  </si>
  <si>
    <t>MP0164</t>
  </si>
  <si>
    <t>RUCOLA IN OLIO OLIVA</t>
  </si>
  <si>
    <t>MP0165</t>
  </si>
  <si>
    <t>VASCHETTE POM. SECCHI CC. 1500</t>
  </si>
  <si>
    <t>MP0166</t>
  </si>
  <si>
    <t>FILM*** TERMO</t>
  </si>
  <si>
    <t>MP0167</t>
  </si>
  <si>
    <t>CARTONI ALIMENTARI GR.180 X 12</t>
  </si>
  <si>
    <t>MP0168</t>
  </si>
  <si>
    <t>CARTONI ALIMENTARI GR.180 X 20</t>
  </si>
  <si>
    <t>MP0169</t>
  </si>
  <si>
    <t>CARTONI ALIMENTARI GR.650 X 6</t>
  </si>
  <si>
    <t>MP0170</t>
  </si>
  <si>
    <t>CARTONI ALIMENTARI GR.650 X 18</t>
  </si>
  <si>
    <t>MP0171</t>
  </si>
  <si>
    <t>SEPARATORI ALIMENTARI X 6</t>
  </si>
  <si>
    <t>MP0172</t>
  </si>
  <si>
    <t>VASO QUADRO LISCIO 314</t>
  </si>
  <si>
    <t>MP0173</t>
  </si>
  <si>
    <t>NOCE MOSCATA</t>
  </si>
  <si>
    <t>MP0174</t>
  </si>
  <si>
    <t>OLIVE IN SALAMOIA PICCOLE VERD</t>
  </si>
  <si>
    <t>MP0175</t>
  </si>
  <si>
    <t>MIX LIMONE</t>
  </si>
  <si>
    <t>MP0176</t>
  </si>
  <si>
    <t>ANACARDI BRASILE</t>
  </si>
  <si>
    <t>MP0177</t>
  </si>
  <si>
    <t>PINOLI</t>
  </si>
  <si>
    <t>MP0178</t>
  </si>
  <si>
    <t>CARTONI ALIMENTARI POMOD. X 16</t>
  </si>
  <si>
    <t>MP0179</t>
  </si>
  <si>
    <t>CARTONI ALIMENTARI GR.130 X 24</t>
  </si>
  <si>
    <t>MP0180</t>
  </si>
  <si>
    <t>POLPA POMODORO</t>
  </si>
  <si>
    <t>MP0181</t>
  </si>
  <si>
    <t>VASSOI ALIMENTARI GR. 80 X 12</t>
  </si>
  <si>
    <t>MP0182</t>
  </si>
  <si>
    <t>PEPERONCINO PICC. CM. 1/2</t>
  </si>
  <si>
    <t>MP0183</t>
  </si>
  <si>
    <t>AGLIO IN SALAMOIA</t>
  </si>
  <si>
    <t>MP0184</t>
  </si>
  <si>
    <t>TRITUME TARTUFI</t>
  </si>
  <si>
    <t>MP0185</t>
  </si>
  <si>
    <t>CARTONI ALIMENTARI GR.130 X 12</t>
  </si>
  <si>
    <t>MP0186</t>
  </si>
  <si>
    <t>AMIDO DI MAIS</t>
  </si>
  <si>
    <t>MP0187</t>
  </si>
  <si>
    <t>SIGILLO ALIMENTARI</t>
  </si>
  <si>
    <t>MP0188</t>
  </si>
  <si>
    <t>CONFEZIONE REGALO COPPO</t>
  </si>
  <si>
    <t>MP0189</t>
  </si>
  <si>
    <t>FORMAGGIO GRAT. PECORINO MIX</t>
  </si>
  <si>
    <t>MP0190</t>
  </si>
  <si>
    <t>ETICHETTE OLIO COPPO FRO RETR</t>
  </si>
  <si>
    <t>MP0191</t>
  </si>
  <si>
    <t>GLUCONO DELTA LATTONE</t>
  </si>
  <si>
    <t>MP0192</t>
  </si>
  <si>
    <t>CARTONE PER 6 SCATOLE REGALO</t>
  </si>
  <si>
    <t>MP0193</t>
  </si>
  <si>
    <t>VASO 140 CILINDRICO</t>
  </si>
  <si>
    <t>MP0194</t>
  </si>
  <si>
    <t>CARTONI ALIMENTARI GR.400 X 12</t>
  </si>
  <si>
    <t>MP0195</t>
  </si>
  <si>
    <t>ERBA URSINA</t>
  </si>
  <si>
    <t>MP0196</t>
  </si>
  <si>
    <t>FECOLA DI PATATE</t>
  </si>
  <si>
    <t>MP0197</t>
  </si>
  <si>
    <t>SALE FINO</t>
  </si>
  <si>
    <t>MP0198</t>
  </si>
  <si>
    <t>AROMA NAT. BASILICO</t>
  </si>
  <si>
    <t>MP0199</t>
  </si>
  <si>
    <t>BASILICO IN OLIO DI GIRASOLE</t>
  </si>
  <si>
    <t>MP0200</t>
  </si>
  <si>
    <t>VASO ORCIO 212</t>
  </si>
  <si>
    <t>MP0201</t>
  </si>
  <si>
    <t>BARBABIETOLA ROSSA POLVERE</t>
  </si>
  <si>
    <t>MP0202</t>
  </si>
  <si>
    <t>SUCCO DI LIMONE</t>
  </si>
  <si>
    <t>MP0203</t>
  </si>
  <si>
    <t>ORIGANO</t>
  </si>
  <si>
    <t>MP0204</t>
  </si>
  <si>
    <t>ERBA CIPOLLINA</t>
  </si>
  <si>
    <t>MP0205</t>
  </si>
  <si>
    <t>PEPERONI SECCHI SFUSI</t>
  </si>
  <si>
    <t>MP0206</t>
  </si>
  <si>
    <t>MELANZANE SECCHE SFUSE</t>
  </si>
  <si>
    <t>MP0207</t>
  </si>
  <si>
    <t>ZUCCHINE SECCHE RONDELLE SFUSE</t>
  </si>
  <si>
    <t>MP0208</t>
  </si>
  <si>
    <t>PEPERONCINI SECCHI SFUSI</t>
  </si>
  <si>
    <t>MP0209</t>
  </si>
  <si>
    <t>PEPER.DOLCE IN POLVERE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</si>
  <si>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</si>
  <si>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</si>
  <si>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</si>
  <si>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</si>
  <si>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</si>
  <si>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</si>
  <si>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</si>
  <si>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</si>
  <si>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</si>
  <si>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</si>
  <si>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</si>
  <si>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</si>
  <si>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BHPC WOMEN BODY MIST #1 EVOKING GARDENA 200ML</t>
  </si>
  <si>
    <t>BHPC WOMEN BODY MIST #2 CLASSIC FOURGERE 200ML</t>
  </si>
  <si>
    <t>BHPC TESTERS PASSION 100ML EDP WOMAN</t>
  </si>
  <si>
    <t>X00TPM</t>
  </si>
  <si>
    <t>BHPC BOX TWIN PACK DEO MEN</t>
  </si>
  <si>
    <t>X00TPW</t>
  </si>
  <si>
    <t>BHPC BOX TWIN PACK DEO WOMEN</t>
  </si>
  <si>
    <t>X05004</t>
  </si>
  <si>
    <t>BHPC GIFT BOX MEN NO.1 100ML</t>
  </si>
  <si>
    <t>X05005</t>
  </si>
  <si>
    <t>BHPC GIFT BOX MEN NO.9 100ML</t>
  </si>
  <si>
    <t>X05006</t>
  </si>
  <si>
    <t>BHPC GIFT BOX MEN NO.8 100ML</t>
  </si>
  <si>
    <t>X05007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</si>
  <si>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</si>
  <si>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</si>
  <si>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</si>
  <si>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</si>
  <si>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</si>
  <si>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</si>
  <si>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</si>
  <si>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</si>
  <si>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</si>
  <si>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</si>
  <si>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</si>
  <si>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</si>
  <si>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</si>
  <si>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</si>
  <si>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</si>
  <si>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</si>
  <si>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</si>
  <si>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X05050</t>
  </si>
  <si>
    <t>BHPC GIFT BOX WOMEN NO.1 100ML</t>
  </si>
  <si>
    <t>X05051</t>
  </si>
  <si>
    <t>BHPC GIFT BOX WOMEN NO.9 100ML</t>
  </si>
  <si>
    <t>X05052</t>
  </si>
  <si>
    <t>BHPC GIFT BOX WOMEN NO.8 100ML</t>
  </si>
  <si>
    <t>X05053</t>
  </si>
  <si>
    <t>BHPC GIFT BOX WOMEN NO.2 100ML</t>
  </si>
  <si>
    <t>X05068</t>
  </si>
  <si>
    <t>BHPC GS BOX MEN</t>
  </si>
  <si>
    <t>X05072</t>
  </si>
  <si>
    <t>BHPC GS BOX WOMEN</t>
  </si>
  <si>
    <t>X0SP4M</t>
  </si>
  <si>
    <t>BHPC BOX SERIES 4 DEO MEN</t>
  </si>
  <si>
    <t>X0SP4W</t>
  </si>
  <si>
    <t>BHPC BOX SERIES 4 DEO WOMEN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</si>
  <si>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</si>
  <si>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</si>
  <si>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</si>
  <si>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</si>
  <si>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</si>
  <si>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</si>
  <si>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</si>
  <si>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</si>
  <si>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XB5068</t>
  </si>
  <si>
    <t>BHPC GS LINER BOTTOM MEN</t>
  </si>
  <si>
    <t>XB5072</t>
  </si>
  <si>
    <t>BHPC GS LINER BOTTOM WOMEN</t>
  </si>
  <si>
    <t>XT5068</t>
  </si>
  <si>
    <t>BHPC GS LINER TOP MEN</t>
  </si>
  <si>
    <t>XT5072</t>
  </si>
  <si>
    <t>BHPC GS LINER TOP WOMEN</t>
  </si>
  <si>
    <t>Y00001</t>
  </si>
  <si>
    <t>YA2302A BHPC SUNGLASSES RUBB. BLACK / SOLID GREY</t>
  </si>
  <si>
    <t>Y00002</t>
  </si>
  <si>
    <t>YA2302B BHPC SUNGLASSES RUBB. BLUE/ SOLID SMOKE</t>
  </si>
  <si>
    <t>Y00003</t>
  </si>
  <si>
    <t>YA2302C BHPC SUNGLASSES RUBB. BLACK / MIRROR ICY</t>
  </si>
  <si>
    <t>Y00004</t>
  </si>
  <si>
    <t>YB2310A BHPC SUNGLASSES MATT BLACK/SILVER /SOLID GREE</t>
  </si>
  <si>
    <t>Y00005</t>
  </si>
  <si>
    <t>YB2310B BHPC SUNGLASSES MATT NAVY/SILVER/ SOLID SMOKE</t>
  </si>
  <si>
    <t>Y00006</t>
  </si>
  <si>
    <t>YB2310C BHPC SUNGLASSES MATT SMOKE/SILVER / SOLID GREY</t>
  </si>
  <si>
    <t>Y00007</t>
  </si>
  <si>
    <t>YB2313A BHPC SUNGLASSES SATIN NAVY / SOLID SMOKE</t>
  </si>
  <si>
    <t>Y00008</t>
  </si>
  <si>
    <t>YB2313B BHPC SUNGLASSES MATT BLACK / SOLID GREY</t>
  </si>
  <si>
    <t>Y00009</t>
  </si>
  <si>
    <t>YB2313C BHPC SUNGLASSES BLACK/GUN / SOLID GREEN</t>
  </si>
  <si>
    <t>Y00010</t>
  </si>
  <si>
    <t>YB2314A BHPC SUNGLASSES MATT BLACK / SOLID GREEN</t>
  </si>
  <si>
    <t>Y00011</t>
  </si>
  <si>
    <t>YB2314B BHPC SUNGLASSES MATT BLACK / SOLID GREY</t>
  </si>
  <si>
    <t>Y00012</t>
  </si>
  <si>
    <t>YB2314C BHPC SUNGLASSES BLACK / HIGH TRANSMIT YELLOW</t>
  </si>
  <si>
    <t>Y00013</t>
  </si>
  <si>
    <t>YB1304A BHPC SUNGLASSES GUN/TRANSP.GREY/GRADIENT GREY</t>
  </si>
  <si>
    <t>Y00014</t>
  </si>
  <si>
    <t>YB1304B BHPC SUNGLASSES GOLD/TRANSP.OLIVEGRADIENT CLAY</t>
  </si>
  <si>
    <t>Y00015</t>
  </si>
  <si>
    <t>YB1304C BHPC SUNGLASSES GUN/TRANSP. BLUE/GRADIENT BLU</t>
  </si>
  <si>
    <t>Y00016</t>
  </si>
  <si>
    <t>YB1308A BHPC SUNGLASSES SATIN GUN/SOLID SMOKE</t>
  </si>
  <si>
    <t>Y00017</t>
  </si>
  <si>
    <t>YB1308B BHPC SUNGLASSES GUN/SOLID BROWN</t>
  </si>
  <si>
    <t>Y00018</t>
  </si>
  <si>
    <t>YB1308C BHPC SUNGLASSES SATIN GOLD/SOLID GREEN</t>
  </si>
  <si>
    <t>Y00019</t>
  </si>
  <si>
    <t>YB1305A BHPC SUNGLASSES GOLD / SOLID GREEN</t>
  </si>
  <si>
    <t>Y00020</t>
  </si>
  <si>
    <t>YB1305B BHPC SUNGLASSES GUN/SOLID SMOKE</t>
  </si>
  <si>
    <t>Y00021</t>
  </si>
  <si>
    <t>YB1305C BHPC SUNGLASSES MATT BLACK / SOLID GREY</t>
  </si>
  <si>
    <t>Y00022</t>
  </si>
  <si>
    <t>YB1307A BHPC SUNGLASSES GOLD / GRADIENT GREY</t>
  </si>
  <si>
    <t>Y00023</t>
  </si>
  <si>
    <t>YB1307B BHPC SUNGLASSES BROWN / GRADIENT CLAY</t>
  </si>
  <si>
    <t>Y00024</t>
  </si>
  <si>
    <t>YB1307C BHPC SUNGLASSES ROSE GOLD/DOUBLE GRAD. GREYRED</t>
  </si>
  <si>
    <t>Y00025</t>
  </si>
  <si>
    <t>YB1306A BHPC SUNGLASSES GOLD/BLACK GRADIENT GREY</t>
  </si>
  <si>
    <t>Y00026</t>
  </si>
  <si>
    <t>YB1306B BHPC SUNGLASSES GOLD/BEIGE / GRADIENT CLAY</t>
  </si>
  <si>
    <t>Y00027</t>
  </si>
  <si>
    <t>YB1306C BHPC SUNGLASSES BRONZE GOLD / GRADIENT COFFEE</t>
  </si>
  <si>
    <t>Y00028</t>
  </si>
  <si>
    <t>YB2311A BHPC SUNGLASSES DEMI / GRADIENT MOCCA</t>
  </si>
  <si>
    <t>Y00029</t>
  </si>
  <si>
    <t>YB2311B BHPC SUNGLASSES BLACK / GRADIENT GREY</t>
  </si>
  <si>
    <t>Y00030</t>
  </si>
  <si>
    <t>YB2311C BHPC SUNGLASSES TRANSP. OLIVE / GRADIENT CLAY</t>
  </si>
  <si>
    <t>Y00031</t>
  </si>
  <si>
    <t>YB2315A BHPC SUNGLASSES BLACK CRYSTAL GRADIENT GREEN</t>
  </si>
  <si>
    <t>Y00032</t>
  </si>
  <si>
    <t>YB2315B BHPC SUNGLASSES TRANSP. GREEN / GRADIENT GREY</t>
  </si>
  <si>
    <t>Y00033</t>
  </si>
  <si>
    <t>YB2315C BHPC SUNGLASSES TRANSP. VIOLET /GRADIENT SMOKE</t>
  </si>
  <si>
    <t>Y00034</t>
  </si>
  <si>
    <t>YB2312A BHPC SUNGLASSES BLACK / SOLID GREY</t>
  </si>
  <si>
    <t>Y00035</t>
  </si>
  <si>
    <t>YB2312B BHPC SUNGLASSES RED / SOLID SMOKE</t>
  </si>
  <si>
    <t>Y00036</t>
  </si>
  <si>
    <t>YB2312C BHPC SUNGLASSES WHITE / GRADIENT GREY</t>
  </si>
  <si>
    <t>Y00037</t>
  </si>
  <si>
    <t>BHPC SUNGLASSES CASE AO49L BROWN FOR MEN</t>
  </si>
  <si>
    <t>Y00038</t>
  </si>
  <si>
    <t>BHPC SUNGLASSES CASE AO49L WHITE FOR WOMEN</t>
  </si>
  <si>
    <t>Z00001</t>
  </si>
  <si>
    <t>MIGNON MARTELL VSOP 30cc.</t>
  </si>
  <si>
    <t>Z00002</t>
  </si>
  <si>
    <t>MIGNON ABSOLUT</t>
  </si>
  <si>
    <t>Z00003</t>
  </si>
  <si>
    <t>MIGNON AVERNA</t>
  </si>
  <si>
    <t>Z00004</t>
  </si>
  <si>
    <t>MIGNON CHIVAS</t>
  </si>
  <si>
    <t>Z00005</t>
  </si>
  <si>
    <t>MIGNON GLEN GRANT CC.50</t>
  </si>
  <si>
    <t>Z00006</t>
  </si>
  <si>
    <t>MIGNON GLEN LIVET 50 CC.</t>
  </si>
  <si>
    <t>Z00007</t>
  </si>
  <si>
    <t>MIGNON MARTINI</t>
  </si>
  <si>
    <t>Z00008</t>
  </si>
  <si>
    <t>MIGNON DUNHILL</t>
  </si>
  <si>
    <t>Z00009</t>
  </si>
  <si>
    <t>MIGNON BALLANTINES</t>
  </si>
  <si>
    <t>Z00010</t>
  </si>
  <si>
    <t>MIGNON J.DANIEL*****</t>
  </si>
  <si>
    <t>Z00011</t>
  </si>
  <si>
    <t>MIGNON BACARDI</t>
  </si>
  <si>
    <t>Z00012</t>
  </si>
  <si>
    <t>MIGNON BEEFEATER GIN</t>
  </si>
  <si>
    <t>Z00013</t>
  </si>
  <si>
    <t>MIGNON CLUNY</t>
  </si>
  <si>
    <t>Z00014</t>
  </si>
  <si>
    <t>MIGNON TEACHERS</t>
  </si>
  <si>
    <t>Z00015</t>
  </si>
  <si>
    <t>MIGNON LABEL 5</t>
  </si>
  <si>
    <t>Z00016</t>
  </si>
  <si>
    <t>MIGNON GLEN FIDDICH</t>
  </si>
  <si>
    <t>Z00017</t>
  </si>
  <si>
    <t>MIGNON PUNT E MES</t>
  </si>
  <si>
    <t>Z00018</t>
  </si>
  <si>
    <t>MIGNON CARPANO CLASSICO</t>
  </si>
  <si>
    <t>Z00019</t>
  </si>
  <si>
    <t>MIGNON STREGA LIQUORE</t>
  </si>
  <si>
    <t>Z00020</t>
  </si>
  <si>
    <t>MIGNON STREGA SAMBUCA</t>
  </si>
  <si>
    <t>Z00021</t>
  </si>
  <si>
    <t>MIGNON HINE VSOP</t>
  </si>
  <si>
    <t>Z00022</t>
  </si>
  <si>
    <t>MIGNON J.WALKER</t>
  </si>
  <si>
    <t>Z00023</t>
  </si>
  <si>
    <t>MIGNON J.WALKER BLACK</t>
  </si>
  <si>
    <t>Z00024</t>
  </si>
  <si>
    <t>MIGNON CARDHU</t>
  </si>
  <si>
    <t>Z00025</t>
  </si>
  <si>
    <t>MIGNON GORDON GIN</t>
  </si>
  <si>
    <t>Z00026</t>
  </si>
  <si>
    <t>MIGNON GLEN TURNER 0,050 cl.</t>
  </si>
  <si>
    <t>Z00027</t>
  </si>
  <si>
    <t>MIGNON STOLIKNAYA</t>
  </si>
  <si>
    <t>Z00028</t>
  </si>
  <si>
    <t>MIGNON RAMAZZOTTI AMARO</t>
  </si>
  <si>
    <t>Z00029</t>
  </si>
  <si>
    <t>MIGNON FIORDIVITE GRAPPA</t>
  </si>
  <si>
    <t>Z00030</t>
  </si>
  <si>
    <t>MIGNON RAMAZZOTTI BRANDY</t>
  </si>
  <si>
    <t>Z00031</t>
  </si>
  <si>
    <t>MIGNON RAMAZZOTTI SAMBUCA</t>
  </si>
  <si>
    <t>Z00032</t>
  </si>
  <si>
    <t>MIGNON MARZADRO LIQ.ASS.30cl</t>
  </si>
  <si>
    <t>Z00033</t>
  </si>
  <si>
    <t>MIGNON MARZADRO GRAPPA 30cl</t>
  </si>
  <si>
    <t>Z00034</t>
  </si>
  <si>
    <t>MIGNON V.ROM.NERA</t>
  </si>
  <si>
    <t>Z00035</t>
  </si>
  <si>
    <t>MIGNON ST VIVANT VSOP 0,050</t>
  </si>
  <si>
    <t>Z00036</t>
  </si>
  <si>
    <t>MIGNON GR.LIBARNA INVECC.</t>
  </si>
  <si>
    <t>Z00037</t>
  </si>
  <si>
    <t>MIGNON SINGLETON</t>
  </si>
  <si>
    <t>Z00038</t>
  </si>
  <si>
    <t>MIGNON CRUZ PORTO 0,050 cl.</t>
  </si>
  <si>
    <t>Z00039</t>
  </si>
  <si>
    <t>MIGNON MACALLAN  5cl.</t>
  </si>
  <si>
    <t>Z00040</t>
  </si>
  <si>
    <t>MIGNON REMY MARTIN VSOP 5cl</t>
  </si>
  <si>
    <t>Z00041</t>
  </si>
  <si>
    <t>MIGNON GALLIANO</t>
  </si>
  <si>
    <t>Z00042</t>
  </si>
  <si>
    <t>MIGNON KEGLEVICH</t>
  </si>
  <si>
    <t>Z00043</t>
  </si>
  <si>
    <t>MIGNON UNDERBERG AMARO CL.20</t>
  </si>
  <si>
    <t>Z00044</t>
  </si>
  <si>
    <t>MIGNON CROWN ROYAL</t>
  </si>
  <si>
    <t>Z00045</t>
  </si>
  <si>
    <t>MIGNON WILD TURKEY</t>
  </si>
  <si>
    <t>Z00046</t>
  </si>
  <si>
    <t>MIGNON VILLAMASSA LIMONCELLO</t>
  </si>
  <si>
    <t>Z00047</t>
  </si>
  <si>
    <t>MIGNON CAMUS</t>
  </si>
  <si>
    <t>Z00048</t>
  </si>
  <si>
    <t>MIGNON SHERIDAN</t>
  </si>
  <si>
    <t>Z00049</t>
  </si>
  <si>
    <t>MIGNON CHARTREUSE</t>
  </si>
  <si>
    <t>Z00050</t>
  </si>
  <si>
    <t>MIGNON CLAN CAMPBELL</t>
  </si>
  <si>
    <t>Z00051</t>
  </si>
  <si>
    <t>MIGNON JAMESON</t>
  </si>
  <si>
    <t>Z00052</t>
  </si>
  <si>
    <t>MIGNON PETRUS</t>
  </si>
  <si>
    <t>Z00053</t>
  </si>
  <si>
    <t>MIGNON GRAND MARNIER</t>
  </si>
  <si>
    <t>Z00054</t>
  </si>
  <si>
    <t>MIGNON SAMBUCA MOLINARI cl.3</t>
  </si>
  <si>
    <t>Z00055</t>
  </si>
  <si>
    <t>MIGNON HIGLAND PARK</t>
  </si>
  <si>
    <t>Z00056</t>
  </si>
  <si>
    <t>MIGNON F.BRANCA/MENTA</t>
  </si>
  <si>
    <t>Z00057</t>
  </si>
  <si>
    <t>MIGNON BRANCA STRAVECCHIO</t>
  </si>
  <si>
    <t>Z00058</t>
  </si>
  <si>
    <t>MIGNON BORGHETTI CAFFE/SAMBUCA</t>
  </si>
  <si>
    <t>Z00059</t>
  </si>
  <si>
    <t>MIGNON AMARETTO SARONNO</t>
  </si>
  <si>
    <t>Z00060</t>
  </si>
  <si>
    <t>MIGNON AURUM</t>
  </si>
  <si>
    <t>Z00061</t>
  </si>
  <si>
    <t>MIGNON CAMPARI BITTER</t>
  </si>
  <si>
    <t>Z00062</t>
  </si>
  <si>
    <t>MIGNON CORDIAL CAMPARI 0,30</t>
  </si>
  <si>
    <t>Z00063</t>
  </si>
  <si>
    <t>MIGNON CYNAR 0,40</t>
  </si>
  <si>
    <t>Z00064</t>
  </si>
  <si>
    <t>MIGNON BIANCO SARTI</t>
  </si>
  <si>
    <t>Z00065</t>
  </si>
  <si>
    <t>MIGNON JAGERMAISTER</t>
  </si>
  <si>
    <t>Z00066</t>
  </si>
  <si>
    <t>MIGNON SIR EDWARDS</t>
  </si>
  <si>
    <t>Z00067</t>
  </si>
  <si>
    <t>MIGNON GLEN EDWARDS</t>
  </si>
  <si>
    <t>Z00068</t>
  </si>
  <si>
    <t>MIGNON FOUR ROSES</t>
  </si>
  <si>
    <t>Z00069</t>
  </si>
  <si>
    <t>MIGNON J  &amp;  B</t>
  </si>
  <si>
    <t>Z00070</t>
  </si>
  <si>
    <t>MIGNON LAPHROAIG</t>
  </si>
  <si>
    <t>Z00071</t>
  </si>
  <si>
    <t>MIGNON BOMBAY SAPPHIRE CL.5</t>
  </si>
  <si>
    <t>Z00072</t>
  </si>
  <si>
    <t>MIGNON BAILEYS CL.5</t>
  </si>
  <si>
    <t>Z00073</t>
  </si>
  <si>
    <t>MIGNON SMIRNOFF. CL.5</t>
  </si>
  <si>
    <t>Z00074</t>
  </si>
  <si>
    <t>MIGNON FAMOUS GROUSE</t>
  </si>
  <si>
    <t>Z00075</t>
  </si>
  <si>
    <t>MIGNON COINTREAU</t>
  </si>
  <si>
    <t>Z00076</t>
  </si>
  <si>
    <t>MIGNON OUZO</t>
  </si>
  <si>
    <t>Z00077</t>
  </si>
  <si>
    <t>MIGNON GLEN MORANGIE</t>
  </si>
  <si>
    <t>Z00078</t>
  </si>
  <si>
    <t>MIGNON GREY GOOSE VODKA</t>
  </si>
  <si>
    <t>Z00079</t>
  </si>
  <si>
    <t>MIGNON TALEA</t>
  </si>
  <si>
    <t>Z00080</t>
  </si>
  <si>
    <t>MIGNON COURVOISIER NAPOL 0,05</t>
  </si>
  <si>
    <t>Z00081</t>
  </si>
  <si>
    <t>MIGNON COURVOISIER VSOP  0,03</t>
  </si>
  <si>
    <t>Z00082</t>
  </si>
  <si>
    <t>MIGNON REMY MARTIN X0 EXC 0,05</t>
  </si>
  <si>
    <t>Z00083</t>
  </si>
  <si>
    <t>MIGNON COURVOISIER X.O.</t>
  </si>
  <si>
    <t>Z00085</t>
  </si>
  <si>
    <t>MIGNON S.ANDREWS</t>
  </si>
  <si>
    <t>Z00086</t>
  </si>
  <si>
    <t>MIGNON VERSINTHE ANIS 10 CL 45</t>
  </si>
  <si>
    <t>Z00087</t>
  </si>
  <si>
    <t>MIGNON VERS.LABLANCHE 10CL 57</t>
  </si>
  <si>
    <t>Z00088</t>
  </si>
  <si>
    <t>MIGNON CASANIS</t>
  </si>
  <si>
    <t>Z00089</t>
  </si>
  <si>
    <t>MIGNON OLD VIRGINIA</t>
  </si>
  <si>
    <t>Z00090</t>
  </si>
  <si>
    <t>MIGNON GIBSON GIN</t>
  </si>
  <si>
    <t>Z00091</t>
  </si>
  <si>
    <t>MIGNON VILLAMASSA***</t>
  </si>
  <si>
    <t>Z00092</t>
  </si>
  <si>
    <t>MIGNON MONTENEGRO</t>
  </si>
  <si>
    <t>Z00093</t>
  </si>
  <si>
    <t>MIGNON CRYSTAL HEAD 0,05</t>
  </si>
  <si>
    <t>Z00094</t>
  </si>
  <si>
    <t>MIGNON CANADIAN CLUB</t>
  </si>
  <si>
    <t>Z00095</t>
  </si>
  <si>
    <t>MIGNON GLEN ROTHES robur/vinta</t>
  </si>
  <si>
    <t>Z00096</t>
  </si>
  <si>
    <t>MIGNON GLEN ROTHES SPICED SIDE</t>
  </si>
  <si>
    <t>Z00097</t>
  </si>
  <si>
    <t>MIGNON LIQUORE LIQUIRIZIA</t>
  </si>
  <si>
    <t>Z00098</t>
  </si>
  <si>
    <t>MIGNON SKYY</t>
  </si>
  <si>
    <t>Z00099</t>
  </si>
  <si>
    <t>MIGNON BORSCI SAMMARZANO</t>
  </si>
  <si>
    <t>Z00100</t>
  </si>
  <si>
    <t>MIGNON GRANTS</t>
  </si>
  <si>
    <t>Z00101</t>
  </si>
  <si>
    <t>MIGNON BENEDECTINE</t>
  </si>
  <si>
    <t>Z00102</t>
  </si>
  <si>
    <t>MIGNON SANDEMAN</t>
  </si>
  <si>
    <t>Z00103</t>
  </si>
  <si>
    <t>MIGNON GRAPPA PIAVE</t>
  </si>
  <si>
    <t>Z00104</t>
  </si>
  <si>
    <t>MIGNON WYBOROVA</t>
  </si>
  <si>
    <t>Z00105</t>
  </si>
  <si>
    <t>MIGNON TIO PEPE</t>
  </si>
  <si>
    <t>Z00106</t>
  </si>
  <si>
    <t>MIGNON LIQUOR 43</t>
  </si>
  <si>
    <t>Z00107</t>
  </si>
  <si>
    <t>MIGNON TANQUERAY</t>
  </si>
  <si>
    <t>Z00108</t>
  </si>
  <si>
    <t>MIGNON ALPESTRE</t>
  </si>
  <si>
    <t>Z00109</t>
  </si>
  <si>
    <t>MIGNON ISLAY MIST</t>
  </si>
  <si>
    <t>Z00110</t>
  </si>
  <si>
    <t>MIGNON ABUELO</t>
  </si>
  <si>
    <t>Z00111</t>
  </si>
  <si>
    <t>MIGNON EVANS WILLIAM</t>
  </si>
  <si>
    <t>Z00112</t>
  </si>
  <si>
    <t>MIGNON MANDARINELLO ISOLABELLA</t>
  </si>
  <si>
    <t>Z00113</t>
  </si>
  <si>
    <t>MIGNON BRIZARD MANZANITA</t>
  </si>
  <si>
    <t>Z00114</t>
  </si>
  <si>
    <t>MIGNON BICERIN</t>
  </si>
  <si>
    <t>Z00115</t>
  </si>
  <si>
    <t>MIGNON PEACH  ASS....</t>
  </si>
  <si>
    <t>Z00116</t>
  </si>
  <si>
    <t>MIGNON AMADEUS</t>
  </si>
  <si>
    <t>Z00117</t>
  </si>
  <si>
    <t>MIGNON CAROLANS</t>
  </si>
  <si>
    <t>Z00118</t>
  </si>
  <si>
    <t>MIGNON FIASCHETTI VINO</t>
  </si>
  <si>
    <t>Z00119</t>
  </si>
  <si>
    <t>MIGNON CONNEMARA</t>
  </si>
  <si>
    <t>Z00120</t>
  </si>
  <si>
    <t>MIGNON BELLS</t>
  </si>
  <si>
    <t>Z00121</t>
  </si>
  <si>
    <t>MIGNON BONOLLO GRAPPA ASS</t>
  </si>
  <si>
    <t>Z00122</t>
  </si>
  <si>
    <t>MIGNON DEADHEAD RHUM</t>
  </si>
  <si>
    <t>Z00123</t>
  </si>
  <si>
    <t>MIGNON DEBOWA MILITARY</t>
  </si>
  <si>
    <t>Z00124</t>
  </si>
  <si>
    <t>MIGNON HAVANA 3Y</t>
  </si>
  <si>
    <t>Z00125</t>
  </si>
  <si>
    <t>MIGNON MALFY GIN</t>
  </si>
  <si>
    <t>Z00126</t>
  </si>
  <si>
    <t>MIGNON OUTERSPACE VODKA</t>
  </si>
  <si>
    <t>Z00127</t>
  </si>
  <si>
    <t>MIGNON RUSSIAN STANDARD</t>
  </si>
  <si>
    <t>Z00128</t>
  </si>
  <si>
    <t>MIGNON BELVEDERE</t>
  </si>
  <si>
    <t>Z00129</t>
  </si>
  <si>
    <t>MIGNON COURVOISIER VS</t>
  </si>
  <si>
    <t>Z00130</t>
  </si>
  <si>
    <t>MIGNON HENNESSY VS</t>
  </si>
  <si>
    <t>Z00131</t>
  </si>
  <si>
    <t>MIGNON J.DANIEL**** FIRE</t>
  </si>
  <si>
    <t>Z00132</t>
  </si>
  <si>
    <t>MIGNON J DANIEL*** BL LABEL</t>
  </si>
  <si>
    <t>Z00133</t>
  </si>
  <si>
    <t>MIGNON J DANIELBLACK  SING BAR</t>
  </si>
  <si>
    <t>Z00134</t>
  </si>
  <si>
    <t>MIGNON MONKEY SHOULDER</t>
  </si>
  <si>
    <t>Z00135</t>
  </si>
  <si>
    <t>MIGNON MONKEY 47</t>
  </si>
  <si>
    <t>Z00136</t>
  </si>
  <si>
    <t>MIGNON CIROC</t>
  </si>
  <si>
    <t>Z00137</t>
  </si>
  <si>
    <t>MIGNON BELUGA</t>
  </si>
  <si>
    <t>Z00138</t>
  </si>
  <si>
    <t>MIGNON G VINE</t>
  </si>
  <si>
    <t>Z00139</t>
  </si>
  <si>
    <t>MIGNON MALIBU</t>
  </si>
  <si>
    <t>Z00140</t>
  </si>
  <si>
    <t>MIGNON MOM GIN</t>
  </si>
  <si>
    <t>Z00141</t>
  </si>
  <si>
    <t>MIGNON TEELIN 3 bt x 5cl</t>
  </si>
  <si>
    <t>Z00142</t>
  </si>
  <si>
    <t>MIGNON GHOST VODKA</t>
  </si>
  <si>
    <t>Z00143</t>
  </si>
  <si>
    <t>MIGNON PEAKY</t>
  </si>
  <si>
    <t>Z00144</t>
  </si>
  <si>
    <t>MIGNON J.DANIEL APPLE/HONEY</t>
  </si>
  <si>
    <t>Z00145</t>
  </si>
  <si>
    <t>MIGNON POLI GIN</t>
  </si>
  <si>
    <t>Z00146</t>
  </si>
  <si>
    <t>MIGNON NORDES GIN</t>
  </si>
  <si>
    <t>Z00147</t>
  </si>
  <si>
    <t>MIGNON DIPLOMATICO</t>
  </si>
  <si>
    <t>Z00148</t>
  </si>
  <si>
    <t>MIGNON AMARO DEL CAPO</t>
  </si>
  <si>
    <t>Z00149</t>
  </si>
  <si>
    <t>MIGNON HENDRIK'S GIN</t>
  </si>
  <si>
    <t>Z00150</t>
  </si>
  <si>
    <t>MIGNON RON MIELTOBACCO</t>
  </si>
  <si>
    <t>Z00151</t>
  </si>
  <si>
    <t>MIGNON GRAPPA NONINO ASS</t>
  </si>
  <si>
    <t>Z00152</t>
  </si>
  <si>
    <t>MIGNON QUINTESSENTIA NONINO</t>
  </si>
  <si>
    <t>Z00153</t>
  </si>
  <si>
    <t>MIGNON SILENT POOL</t>
  </si>
  <si>
    <t>Z00154</t>
  </si>
  <si>
    <t>MIGNON MARE GIN</t>
  </si>
  <si>
    <t>Z00155</t>
  </si>
  <si>
    <t>MIGNON DEAD  MAN'S  Finger X3</t>
  </si>
  <si>
    <t>Z00156</t>
  </si>
  <si>
    <t>MIGNON PLANTATION X 6</t>
  </si>
  <si>
    <t>Z00157</t>
  </si>
  <si>
    <t>MIGNON ELEPHANT 3 x 5cl</t>
  </si>
  <si>
    <t>Z00158</t>
  </si>
  <si>
    <t>MIGNON RELICARIO</t>
  </si>
  <si>
    <t>Z00159</t>
  </si>
  <si>
    <t>MIGNON NOMAD OUTLAND</t>
  </si>
  <si>
    <t>Z00160</t>
  </si>
  <si>
    <t>MIGNON EUPHORIA CANNABIS VODKA</t>
  </si>
  <si>
    <t>Z00161</t>
  </si>
  <si>
    <t>MIGNON MOZART TRIS</t>
  </si>
  <si>
    <t>Z00162</t>
  </si>
  <si>
    <t>MIGNON J.DANIEL ASSORT X 5</t>
  </si>
  <si>
    <t>Z00163</t>
  </si>
  <si>
    <t>MIGNON MERMAID</t>
  </si>
  <si>
    <t>Z00164</t>
  </si>
  <si>
    <t>MIGNON FALLEN ANGEL</t>
  </si>
  <si>
    <t>Z00165</t>
  </si>
  <si>
    <t>MIGNON CHIVAS MINIATURE 3x0,15</t>
  </si>
  <si>
    <t>Z04022</t>
  </si>
  <si>
    <t>DE*CECCO PASTA 500 gr. F.NORM</t>
  </si>
  <si>
    <t>Z04023</t>
  </si>
  <si>
    <t>DE*CECCO PASTA 500 gr  F.SPEC.</t>
  </si>
  <si>
    <t>Z04024</t>
  </si>
  <si>
    <t>DE*CECCO PASTA FORMATI 3 KG</t>
  </si>
  <si>
    <t>Z04025</t>
  </si>
  <si>
    <t>DE*CECCO PASTA UOVO/SPIN 250GR</t>
  </si>
  <si>
    <t>Z04202</t>
  </si>
  <si>
    <t>ALPA MIGNON P.GHIACCIO/CHAMP</t>
  </si>
  <si>
    <t>Z04203</t>
  </si>
  <si>
    <t>ALPA BOTT STORTE 0,50 SINGOLE</t>
  </si>
  <si>
    <t>Z04204</t>
  </si>
  <si>
    <t>ALPA******MAGNETI SINGOLI</t>
  </si>
  <si>
    <t>Z04209</t>
  </si>
  <si>
    <t>ALPA***** MIGNON C.COLA/BIRRA</t>
  </si>
  <si>
    <t>Z04212</t>
  </si>
  <si>
    <t>ALPA MIGNON ASS x 6(vino,coca)</t>
  </si>
  <si>
    <t>Z04216</t>
  </si>
  <si>
    <t>ALPA* MIGNON SCAT LEGNOx 6COCA</t>
  </si>
  <si>
    <t>SHIPPER / CONSIGNOR / SENDER</t>
  </si>
  <si>
    <t>CONSIGNEE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</si>
  <si>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</si>
  <si>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</si>
  <si>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</si>
  <si>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</si>
  <si>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</si>
  <si>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</si>
  <si>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</si>
  <si>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</si>
  <si>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</si>
  <si>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</si>
  <si>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</si>
  <si>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</si>
  <si>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</si>
  <si>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</si>
  <si>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</si>
  <si>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</si>
  <si>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</si>
  <si>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</si>
  <si>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</si>
  <si>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</si>
  <si>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</si>
  <si>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</si>
  <si>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</si>
  <si>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</si>
  <si>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</si>
  <si>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</si>
  <si>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</si>
  <si>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</si>
  <si>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</si>
  <si>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</si>
  <si>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</si>
  <si>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DISCOUNTED PRODUCTS</t>
  </si>
  <si>
    <t>SUBTOTAL PAG. 1</t>
  </si>
  <si>
    <t>FREE OF CHARGE / F.O.C</t>
  </si>
  <si>
    <t>SUBTOTAL PAG. 2</t>
  </si>
  <si>
    <t>TYPE OF SHIPMENT</t>
  </si>
  <si>
    <t>COUNTRY OF DESTINATION</t>
  </si>
  <si>
    <t>operational headquarters / center / branch</t>
  </si>
  <si>
    <t>PACKING LIST</t>
  </si>
  <si>
    <t>legal headquarters / center / offices / branch</t>
  </si>
  <si>
    <t>NET WEIGHT</t>
  </si>
  <si>
    <t>GROSS WEIGHT</t>
  </si>
  <si>
    <t>MADE IN</t>
  </si>
  <si>
    <t>FREE GOODS / F.O.C.</t>
  </si>
  <si>
    <t>OTHER</t>
  </si>
  <si>
    <t>INCOTERMS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</si>
  <si>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</si>
  <si>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</si>
  <si>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</si>
  <si>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</si>
  <si>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</si>
  <si>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</si>
  <si>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</si>
  <si>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</si>
  <si>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</si>
  <si>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</si>
  <si>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</si>
  <si>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</si>
  <si>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</si>
  <si>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</si>
  <si>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</si>
  <si>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</si>
  <si>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</si>
  <si>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</si>
  <si>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</si>
  <si>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</si>
  <si>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</si>
  <si>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</si>
  <si>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</si>
  <si>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</si>
  <si>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</si>
  <si>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</si>
  <si>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</si>
  <si>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</si>
  <si>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</si>
  <si>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</si>
  <si>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</si>
  <si>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</si>
  <si>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</si>
  <si>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</si>
  <si>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</si>
  <si>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</si>
  <si>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</si>
  <si>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</si>
  <si>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</si>
  <si>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</si>
  <si>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</si>
  <si>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</si>
  <si>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</si>
  <si>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</si>
  <si>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</si>
  <si>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</si>
  <si>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</si>
  <si>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</si>
  <si>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</si>
  <si>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</si>
  <si>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</si>
  <si>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</si>
  <si>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</si>
  <si>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</si>
  <si>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UN 1266 PERFUMERY PRODUCTS, CLASS 3, II, (12°)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</si>
  <si>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</si>
  <si>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</si>
  <si>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</si>
  <si>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</si>
  <si>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</si>
  <si>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</si>
  <si>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</si>
  <si>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</si>
  <si>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</si>
  <si>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</si>
  <si>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</si>
  <si>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</si>
  <si>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</si>
  <si>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</si>
  <si>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</si>
  <si>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</si>
  <si>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</si>
  <si>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</si>
  <si>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</si>
  <si>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</si>
  <si>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</si>
  <si>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</si>
  <si>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</si>
  <si>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</si>
  <si>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</si>
  <si>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</si>
  <si>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VENTIMIGLIA, 14/12/2023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</si>
  <si>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</si>
  <si>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</si>
  <si>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</si>
  <si>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</si>
  <si>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</si>
  <si>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</si>
  <si>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</si>
  <si>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Sort By</t>
  </si>
  <si>
    <t>Sort Direction</t>
  </si>
  <si>
    <t>Scroll Bar Order</t>
  </si>
  <si>
    <t>Filter By Client</t>
  </si>
  <si>
    <t>Client Details</t>
  </si>
  <si>
    <t>Orders Details</t>
  </si>
  <si>
    <t>Selected Client</t>
  </si>
  <si>
    <t>General Details</t>
  </si>
  <si>
    <t>Cost On Behalf of BHPC</t>
  </si>
  <si>
    <t>Warehouse</t>
  </si>
  <si>
    <t>Products Details</t>
  </si>
  <si>
    <t>Order Sum Up</t>
  </si>
  <si>
    <t>Proforma / Invoice</t>
  </si>
  <si>
    <t>Name:</t>
  </si>
  <si>
    <t>cts</t>
  </si>
  <si>
    <t>cts_disc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</si>
  <si>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</si>
  <si>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</si>
  <si>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</si>
  <si>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</si>
  <si>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</si>
  <si>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</si>
  <si>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</si>
  <si>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</si>
  <si>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</si>
  <si>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total sold</t>
  </si>
  <si>
    <t>Country:</t>
  </si>
  <si>
    <t>Order Date:</t>
  </si>
  <si>
    <t>Invoice Date:</t>
  </si>
  <si>
    <t># of disc references</t>
  </si>
  <si>
    <t>total cost</t>
  </si>
  <si>
    <t>Invoice No.</t>
  </si>
  <si>
    <t>Pallets Movimentation:</t>
  </si>
  <si>
    <t># of foc references</t>
  </si>
  <si>
    <t>Link to archived file:</t>
  </si>
  <si>
    <t>Payment 
Account:</t>
  </si>
  <si>
    <t>Currency:</t>
  </si>
  <si>
    <t>Accountable: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</si>
  <si>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</si>
  <si>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</si>
  <si>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</si>
  <si>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</si>
  <si>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</si>
  <si>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</si>
  <si>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</si>
  <si>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</si>
  <si>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</si>
  <si>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</si>
  <si>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</si>
  <si>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</si>
  <si>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</si>
  <si>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</si>
  <si>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Link to file:</t>
  </si>
  <si>
    <t>Amount Sold: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</si>
  <si>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</si>
  <si>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</si>
  <si>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</si>
  <si>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</si>
  <si>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</si>
  <si>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</si>
  <si>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</si>
  <si>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</si>
  <si>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- Difference -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</si>
  <si>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</si>
  <si>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</si>
  <si>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</si>
  <si>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</si>
  <si>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</si>
  <si>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</si>
  <si>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</si>
  <si>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</si>
  <si>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</si>
  <si>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</si>
  <si>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</si>
  <si>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General Notes</t>
  </si>
  <si>
    <t>Cartons No:</t>
  </si>
  <si>
    <t>Pallet Type:</t>
  </si>
  <si>
    <t>Shipping Method</t>
  </si>
  <si>
    <t>To-Do List</t>
  </si>
  <si>
    <t>Notes</t>
  </si>
  <si>
    <t>Pallet No:</t>
  </si>
  <si>
    <t>Aggiungere una colonna con le disponibilità di magazzino?</t>
  </si>
  <si>
    <t>Dangerous Goods Note</t>
  </si>
  <si>
    <t>Net Weight:</t>
  </si>
  <si>
    <t xml:space="preserve">Poi qua nel riquadro warehouse sottolineare </t>
  </si>
  <si>
    <t>Gross Weight:</t>
  </si>
  <si>
    <t>Payed</t>
  </si>
  <si>
    <t>Gross Weight + Pallets:</t>
  </si>
  <si>
    <t>Logistic Notes:</t>
  </si>
  <si>
    <t>Total Orders:</t>
  </si>
  <si>
    <t>First Order Date:</t>
  </si>
  <si>
    <t>Total Sold:</t>
  </si>
  <si>
    <t>Last Order Date:</t>
  </si>
  <si>
    <t>Transport Details</t>
  </si>
  <si>
    <t>Dangerous Goods Note Flight</t>
  </si>
  <si>
    <t>Value of Goods:</t>
  </si>
  <si>
    <t>Currency</t>
  </si>
  <si>
    <t>Carrier Name:</t>
  </si>
  <si>
    <t>Carrier Cost:</t>
  </si>
  <si>
    <t>Exp. Profit:</t>
  </si>
  <si>
    <t>STATUS</t>
  </si>
  <si>
    <t>SUBSTATUS</t>
  </si>
  <si>
    <t>Availability Check</t>
  </si>
  <si>
    <t>SHIPPED</t>
  </si>
  <si>
    <t>Transport Organized</t>
  </si>
  <si>
    <t>Ready To Ship</t>
  </si>
  <si>
    <t>Shipped</t>
  </si>
  <si>
    <t>Delivered</t>
  </si>
  <si>
    <t>Valori</t>
  </si>
  <si>
    <t>Somma di QTY</t>
  </si>
  <si>
    <t>Etichette di colonna</t>
  </si>
  <si>
    <t>Etichette di riga</t>
  </si>
  <si>
    <t>Somma di TOTAL</t>
  </si>
  <si>
    <t>Totale complessivo</t>
  </si>
  <si>
    <t>NORMAL</t>
  </si>
  <si>
    <t>FOC</t>
  </si>
  <si>
    <t>sales_lastLocaleChange</t>
  </si>
  <si>
    <t>orders_lastLocaleChange</t>
  </si>
  <si>
    <t>client_lastLocaleChange</t>
  </si>
  <si>
    <t>bhpcData_lastLocaleChange</t>
  </si>
  <si>
    <t>80x120</t>
  </si>
  <si>
    <t>0</t>
  </si>
  <si>
    <t>GILMUR COMPANY</t>
  </si>
  <si>
    <t>URUGUAY</t>
  </si>
  <si>
    <t>GILMUR COMPANY S.A.</t>
  </si>
  <si>
    <t>ITUZAINGO AL SUR S/N</t>
  </si>
  <si>
    <t>ZONA FRANCA FLORID, FLORIDA</t>
  </si>
  <si>
    <t>10</t>
  </si>
  <si>
    <t>3,00 €</t>
  </si>
  <si>
    <t>Descending</t>
  </si>
  <si>
    <t xml:space="preserve">Permettere </t>
  </si>
  <si>
    <t>di selezionare più stati?</t>
  </si>
  <si>
    <t>AL UTHAMAA STREET BLDG NO 40</t>
  </si>
</sst>
</file>

<file path=xl/styles.xml><?xml version="1.0" encoding="utf-8"?>
<styleSheet xmlns="http://schemas.openxmlformats.org/spreadsheetml/2006/main">
  <numFmts count="25">
    <numFmt numFmtId="44" formatCode="_-* #,##0.00\ &quot;€&quot;_-;\-* #,##0.00\ &quot;€&quot;_-;_-* &quot;-&quot;??\ &quot;€&quot;_-;_-@_-"/>
    <numFmt numFmtId="164" formatCode="_-* #,##0.00_-;\-* #,##0.00_-;_-* &quot;-&quot;??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d/m/yy\ h\.mm;@"/>
    <numFmt numFmtId="186" formatCode="[$$-F6EFC]\ #,##0.00_)"/>
    <numFmt numFmtId="189" formatCode="[$$-F6EFC]#,##0.00;[Red]\-[$$-F6EFC]#,##0.00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347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78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19" xfId="2" applyFill="1" applyBorder="1" applyAlignment="1">
      <alignment vertical="center"/>
    </xf>
    <xf numFmtId="0" fontId="15" fillId="2" borderId="19" xfId="2" applyFill="1" applyBorder="1" applyAlignment="1">
      <alignment horizontal="right" vertical="center"/>
    </xf>
    <xf numFmtId="0" fontId="15" fillId="2" borderId="19" xfId="2" applyFill="1" applyBorder="1" applyAlignment="1">
      <alignment horizontal="left" vertical="center"/>
    </xf>
    <xf numFmtId="0" fontId="15" fillId="2" borderId="20" xfId="2" applyFill="1" applyBorder="1" applyAlignment="1">
      <alignment vertical="center"/>
    </xf>
    <xf numFmtId="0" fontId="15" fillId="2" borderId="0" xfId="2" applyFill="1" applyAlignment="1">
      <alignment vertical="center"/>
    </xf>
    <xf numFmtId="0" fontId="15" fillId="2" borderId="14" xfId="2" applyFill="1" applyBorder="1" applyAlignment="1">
      <alignment vertical="center"/>
    </xf>
    <xf numFmtId="0" fontId="15" fillId="2" borderId="0" xfId="2" applyFill="1" applyAlignment="1">
      <alignment horizontal="right" vertical="center"/>
    </xf>
    <xf numFmtId="0" fontId="15" fillId="2" borderId="0" xfId="2" applyFill="1" applyAlignment="1">
      <alignment horizontal="left" vertical="center"/>
    </xf>
    <xf numFmtId="0" fontId="15" fillId="2" borderId="21" xfId="2" applyFill="1" applyBorder="1" applyAlignment="1">
      <alignment vertical="center"/>
    </xf>
    <xf numFmtId="0" fontId="16" fillId="2" borderId="14" xfId="2" applyFont="1" applyFill="1" applyBorder="1" applyAlignment="1">
      <alignment horizontal="left" vertical="center" indent="1"/>
    </xf>
    <xf numFmtId="0" fontId="16" fillId="2" borderId="0" xfId="2" applyFont="1" applyFill="1" applyAlignment="1">
      <alignment vertical="center"/>
    </xf>
    <xf numFmtId="0" fontId="16" fillId="19" borderId="0" xfId="2" applyFont="1" applyFill="1" applyAlignment="1">
      <alignment vertical="center"/>
    </xf>
    <xf numFmtId="0" fontId="15" fillId="2" borderId="14" xfId="2" applyFill="1" applyBorder="1" applyAlignment="1">
      <alignment horizontal="left" vertical="center" indent="1"/>
    </xf>
    <xf numFmtId="0" fontId="15" fillId="2" borderId="22" xfId="2" applyFill="1" applyBorder="1" applyAlignment="1">
      <alignment vertical="center"/>
    </xf>
    <xf numFmtId="0" fontId="15" fillId="2" borderId="23" xfId="2" applyFill="1" applyBorder="1" applyAlignment="1">
      <alignment vertical="center"/>
    </xf>
    <xf numFmtId="0" fontId="15" fillId="2" borderId="23" xfId="2" applyFill="1" applyBorder="1" applyAlignment="1">
      <alignment horizontal="right" vertical="center"/>
    </xf>
    <xf numFmtId="0" fontId="15" fillId="2" borderId="23" xfId="2" applyFill="1" applyBorder="1" applyAlignment="1">
      <alignment horizontal="left" vertical="center"/>
    </xf>
    <xf numFmtId="0" fontId="15" fillId="2" borderId="24" xfId="2" applyFill="1" applyBorder="1" applyAlignment="1">
      <alignment vertical="center"/>
    </xf>
    <xf numFmtId="0" fontId="15" fillId="2" borderId="22" xfId="2" applyFill="1" applyBorder="1" applyAlignment="1">
      <alignment horizontal="left" vertical="center" indent="1"/>
    </xf>
    <xf numFmtId="0" fontId="15" fillId="19" borderId="23" xfId="2" applyFill="1" applyBorder="1" applyAlignment="1">
      <alignment vertical="center"/>
    </xf>
    <xf numFmtId="0" fontId="23" fillId="2" borderId="20" xfId="2" applyFont="1" applyFill="1" applyBorder="1" applyAlignment="1">
      <alignment vertical="top"/>
    </xf>
    <xf numFmtId="0" fontId="15" fillId="19" borderId="14" xfId="2" applyFill="1" applyBorder="1" applyAlignment="1">
      <alignment horizontal="left" vertical="center"/>
    </xf>
    <xf numFmtId="0" fontId="16" fillId="19" borderId="14" xfId="2" applyFont="1" applyFill="1" applyBorder="1" applyAlignment="1">
      <alignment horizontal="left" vertical="center"/>
    </xf>
    <xf numFmtId="0" fontId="16" fillId="2" borderId="0" xfId="2" applyFont="1" applyFill="1" applyAlignment="1">
      <alignment horizontal="right" vertical="center"/>
    </xf>
    <xf numFmtId="0" fontId="16" fillId="2" borderId="21" xfId="2" applyFont="1" applyFill="1" applyBorder="1" applyAlignment="1">
      <alignment vertical="center"/>
    </xf>
    <xf numFmtId="0" fontId="16" fillId="2" borderId="26" xfId="2" applyFont="1" applyFill="1" applyBorder="1" applyAlignment="1">
      <alignment horizontal="center" vertical="center"/>
    </xf>
    <xf numFmtId="0" fontId="15" fillId="2" borderId="25" xfId="2" applyFill="1" applyBorder="1" applyAlignment="1">
      <alignment horizontal="left" vertical="center"/>
    </xf>
    <xf numFmtId="0" fontId="15" fillId="2" borderId="26" xfId="2" applyFill="1" applyBorder="1" applyAlignment="1">
      <alignment vertical="center"/>
    </xf>
    <xf numFmtId="0" fontId="15" fillId="19" borderId="14" xfId="2" applyFill="1" applyBorder="1" applyAlignment="1">
      <alignment horizontal="center" vertical="center"/>
    </xf>
    <xf numFmtId="0" fontId="15" fillId="2" borderId="0" xfId="2" applyFill="1" applyAlignment="1">
      <alignment horizontal="center" vertical="center"/>
    </xf>
    <xf numFmtId="171" fontId="15" fillId="2" borderId="0" xfId="2" applyNumberFormat="1" applyFill="1" applyAlignment="1">
      <alignment horizontal="center" vertical="center"/>
    </xf>
    <xf numFmtId="4" fontId="3" fillId="19" borderId="26" xfId="2" applyNumberFormat="1" applyFont="1" applyFill="1" applyBorder="1" applyAlignment="1">
      <alignment horizontal="center" vertical="center"/>
    </xf>
    <xf numFmtId="3" fontId="15" fillId="19" borderId="26" xfId="2" applyNumberFormat="1" applyFill="1" applyBorder="1" applyAlignment="1">
      <alignment horizontal="center" vertical="center"/>
    </xf>
    <xf numFmtId="0" fontId="15" fillId="2" borderId="26" xfId="2" applyFill="1" applyBorder="1" applyAlignment="1">
      <alignment horizontal="center" vertical="center"/>
    </xf>
    <xf numFmtId="4" fontId="23" fillId="19" borderId="26" xfId="2" applyNumberFormat="1" applyFont="1" applyFill="1" applyBorder="1" applyAlignment="1">
      <alignment horizontal="center" vertical="center"/>
    </xf>
    <xf numFmtId="0" fontId="16" fillId="2" borderId="14" xfId="2" applyFont="1" applyFill="1" applyBorder="1" applyAlignment="1">
      <alignment vertical="center"/>
    </xf>
    <xf numFmtId="1" fontId="15" fillId="2" borderId="23" xfId="2" applyNumberFormat="1" applyFill="1" applyBorder="1" applyAlignment="1">
      <alignment horizontal="right" vertical="center"/>
    </xf>
    <xf numFmtId="3" fontId="15" fillId="2" borderId="27" xfId="2" applyNumberFormat="1" applyFill="1" applyBorder="1" applyAlignment="1">
      <alignment horizontal="center" vertical="center"/>
    </xf>
    <xf numFmtId="0" fontId="15" fillId="2" borderId="27" xfId="2" applyFill="1" applyBorder="1" applyAlignment="1">
      <alignment vertical="center"/>
    </xf>
    <xf numFmtId="0" fontId="23" fillId="2" borderId="0" xfId="2" applyFont="1" applyFill="1" applyAlignment="1">
      <alignment vertical="center"/>
    </xf>
    <xf numFmtId="0" fontId="3" fillId="2" borderId="0" xfId="2" applyFont="1" applyFill="1" applyAlignment="1">
      <alignment vertical="center"/>
    </xf>
    <xf numFmtId="0" fontId="15" fillId="19" borderId="0" xfId="2" applyFill="1" applyAlignment="1">
      <alignment vertical="center"/>
    </xf>
    <xf numFmtId="0" fontId="15" fillId="2" borderId="19" xfId="40" applyFill="1" applyBorder="1" applyAlignment="1">
      <alignment vertical="center"/>
    </xf>
    <xf numFmtId="0" fontId="23" fillId="2" borderId="18" xfId="40" applyFont="1" applyFill="1" applyBorder="1" applyAlignment="1">
      <alignment vertical="top"/>
    </xf>
    <xf numFmtId="0" fontId="23" fillId="2" borderId="19" xfId="40" applyFont="1" applyFill="1" applyBorder="1" applyAlignment="1">
      <alignment vertical="top"/>
    </xf>
    <xf numFmtId="0" fontId="23" fillId="2" borderId="19" xfId="40" applyFont="1" applyFill="1" applyBorder="1" applyAlignment="1">
      <alignment horizontal="right" vertical="top"/>
    </xf>
    <xf numFmtId="0" fontId="23" fillId="2" borderId="18" xfId="40" applyFont="1" applyFill="1" applyBorder="1" applyAlignment="1">
      <alignment horizontal="left" vertical="top"/>
    </xf>
    <xf numFmtId="0" fontId="23" fillId="2" borderId="19" xfId="40" applyFont="1" applyFill="1" applyBorder="1" applyAlignment="1">
      <alignment horizontal="left" vertical="top"/>
    </xf>
    <xf numFmtId="0" fontId="23" fillId="2" borderId="20" xfId="40" applyFont="1" applyFill="1" applyBorder="1" applyAlignment="1">
      <alignment horizontal="left" vertical="top"/>
    </xf>
    <xf numFmtId="0" fontId="23" fillId="2" borderId="20" xfId="40" applyFont="1" applyFill="1" applyBorder="1" applyAlignment="1">
      <alignment vertical="top"/>
    </xf>
    <xf numFmtId="0" fontId="23" fillId="2" borderId="20" xfId="40" applyFont="1" applyFill="1" applyBorder="1" applyAlignment="1">
      <alignment horizontal="right" vertical="top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24" fillId="0" borderId="2" xfId="41" applyFont="1" applyBorder="1" applyAlignment="1" applyProtection="1">
      <alignment horizontal="left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2" borderId="20" xfId="2" applyFill="1" applyBorder="1" applyAlignment="1">
      <alignment horizontal="left" vertical="center"/>
    </xf>
    <xf numFmtId="0" fontId="23" fillId="2" borderId="14" xfId="40" applyFont="1" applyFill="1" applyBorder="1" applyAlignment="1">
      <alignment vertical="top"/>
    </xf>
    <xf numFmtId="0" fontId="23" fillId="2" borderId="21" xfId="40" applyFont="1" applyFill="1" applyBorder="1" applyAlignment="1">
      <alignment vertical="top"/>
    </xf>
    <xf numFmtId="0" fontId="23" fillId="2" borderId="14" xfId="40" applyFont="1" applyFill="1" applyBorder="1" applyAlignment="1">
      <alignment horizontal="left" vertical="top"/>
    </xf>
    <xf numFmtId="0" fontId="23" fillId="2" borderId="21" xfId="40" applyFont="1" applyFill="1" applyBorder="1" applyAlignment="1">
      <alignment horizontal="right" vertical="top"/>
    </xf>
    <xf numFmtId="0" fontId="23" fillId="2" borderId="20" xfId="2" applyFont="1" applyFill="1" applyBorder="1" applyAlignment="1">
      <alignment vertical="center"/>
    </xf>
    <xf numFmtId="0" fontId="23" fillId="2" borderId="18" xfId="2" applyFont="1" applyFill="1" applyBorder="1" applyAlignment="1">
      <alignment vertical="top"/>
    </xf>
    <xf numFmtId="0" fontId="23" fillId="2" borderId="19" xfId="2" applyFont="1" applyFill="1" applyBorder="1" applyAlignment="1">
      <alignment vertical="top"/>
    </xf>
    <xf numFmtId="1" fontId="16" fillId="19" borderId="25" xfId="2" applyNumberFormat="1" applyFont="1" applyFill="1" applyBorder="1" applyAlignment="1">
      <alignment horizontal="center" vertical="center"/>
    </xf>
    <xf numFmtId="1" fontId="15" fillId="19" borderId="26" xfId="5" applyNumberFormat="1" applyFont="1" applyFill="1" applyBorder="1" applyAlignment="1" applyProtection="1">
      <alignment horizontal="center" vertical="center"/>
    </xf>
    <xf numFmtId="1" fontId="15" fillId="19" borderId="27" xfId="5" applyNumberFormat="1" applyFont="1" applyFill="1" applyBorder="1" applyAlignment="1" applyProtection="1">
      <alignment horizontal="center" vertical="center"/>
    </xf>
    <xf numFmtId="1" fontId="15" fillId="19" borderId="26" xfId="2" applyNumberFormat="1" applyFill="1" applyBorder="1" applyAlignment="1">
      <alignment horizontal="center" vertical="center"/>
    </xf>
    <xf numFmtId="1" fontId="15" fillId="2" borderId="26" xfId="2" applyNumberFormat="1" applyFill="1" applyBorder="1" applyAlignment="1">
      <alignment horizontal="center" vertical="center"/>
    </xf>
    <xf numFmtId="1" fontId="15" fillId="19" borderId="26" xfId="3" applyNumberFormat="1" applyFont="1" applyFill="1" applyBorder="1" applyAlignment="1" applyProtection="1">
      <alignment horizontal="center" vertical="center"/>
    </xf>
    <xf numFmtId="1" fontId="15" fillId="2" borderId="26" xfId="2" applyNumberFormat="1" applyFill="1" applyBorder="1" applyAlignment="1">
      <alignment vertical="center"/>
    </xf>
    <xf numFmtId="1" fontId="15" fillId="2" borderId="27" xfId="4" applyNumberFormat="1" applyFont="1" applyFill="1" applyBorder="1" applyAlignment="1" applyProtection="1">
      <alignment horizontal="center" vertical="center"/>
    </xf>
    <xf numFmtId="1" fontId="15" fillId="2" borderId="22" xfId="2" applyNumberFormat="1" applyFill="1" applyBorder="1" applyAlignment="1">
      <alignment horizontal="left" vertical="center"/>
    </xf>
    <xf numFmtId="1" fontId="15" fillId="19" borderId="14" xfId="3" applyNumberFormat="1" applyFont="1" applyFill="1" applyBorder="1" applyAlignment="1" applyProtection="1">
      <alignment horizontal="center" vertic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17" fillId="0" borderId="0" xfId="2" applyNumberFormat="1" applyFont="1" applyAlignment="1">
      <alignment horizontal="center" vertical="center" wrapText="1"/>
    </xf>
    <xf numFmtId="169" fontId="17" fillId="0" borderId="0" xfId="2" applyNumberFormat="1" applyFont="1" applyAlignment="1">
      <alignment horizontal="center" vertical="center" wrapText="1"/>
    </xf>
    <xf numFmtId="169" fontId="15" fillId="0" borderId="0" xfId="2" applyNumberFormat="1" applyAlignment="1">
      <alignment horizontal="center" vertical="center"/>
    </xf>
    <xf numFmtId="2" fontId="17" fillId="0" borderId="0" xfId="2" applyNumberFormat="1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177" fontId="0" fillId="0" borderId="0" xfId="0" applyNumberFormat="1" applyAlignment="1">
      <alignment horizontal="left" indent="1"/>
    </xf>
    <xf numFmtId="0" fontId="9" fillId="2" borderId="0" xfId="2" applyFont="1" applyFill="1" applyAlignment="1">
      <alignment vertical="center"/>
    </xf>
    <xf numFmtId="0" fontId="9" fillId="2" borderId="14" xfId="40" applyFont="1" applyFill="1" applyBorder="1" applyAlignment="1">
      <alignment horizontal="left" vertical="center"/>
    </xf>
    <xf numFmtId="0" fontId="9" fillId="2" borderId="0" xfId="40" applyFont="1" applyFill="1" applyAlignment="1">
      <alignment vertical="center"/>
    </xf>
    <xf numFmtId="0" fontId="9" fillId="2" borderId="21" xfId="40" applyFont="1" applyFill="1" applyBorder="1" applyAlignment="1">
      <alignment vertical="center"/>
    </xf>
    <xf numFmtId="0" fontId="9" fillId="2" borderId="14" xfId="40" applyFont="1" applyFill="1" applyBorder="1" applyAlignment="1">
      <alignment vertical="center"/>
    </xf>
    <xf numFmtId="0" fontId="9" fillId="2" borderId="0" xfId="40" applyFont="1" applyFill="1" applyAlignment="1">
      <alignment horizontal="left" vertical="center"/>
    </xf>
    <xf numFmtId="0" fontId="9" fillId="2" borderId="21" xfId="2" applyFont="1" applyFill="1" applyBorder="1" applyAlignment="1">
      <alignment vertical="center"/>
    </xf>
    <xf numFmtId="0" fontId="9" fillId="2" borderId="0" xfId="40" applyFont="1" applyFill="1" applyAlignment="1">
      <alignment horizontal="right" vertical="center"/>
    </xf>
    <xf numFmtId="0" fontId="9" fillId="2" borderId="22" xfId="40" applyFont="1" applyFill="1" applyBorder="1" applyAlignment="1">
      <alignment vertical="center"/>
    </xf>
    <xf numFmtId="0" fontId="9" fillId="2" borderId="23" xfId="40" applyFont="1" applyFill="1" applyBorder="1" applyAlignment="1">
      <alignment vertical="center"/>
    </xf>
    <xf numFmtId="0" fontId="9" fillId="2" borderId="23" xfId="40" applyFont="1" applyFill="1" applyBorder="1" applyAlignment="1">
      <alignment horizontal="right" vertical="center"/>
    </xf>
    <xf numFmtId="0" fontId="9" fillId="2" borderId="24" xfId="2" applyFont="1" applyFill="1" applyBorder="1" applyAlignment="1">
      <alignment vertical="center"/>
    </xf>
    <xf numFmtId="0" fontId="9" fillId="2" borderId="0" xfId="40" applyFont="1" applyFill="1" applyAlignment="1">
      <alignment horizontal="center" vertical="center"/>
    </xf>
    <xf numFmtId="0" fontId="9" fillId="2" borderId="21" xfId="40" applyFont="1" applyFill="1" applyBorder="1" applyAlignment="1">
      <alignment horizontal="left" vertical="center"/>
    </xf>
    <xf numFmtId="0" fontId="9" fillId="2" borderId="22" xfId="40" applyFont="1" applyFill="1" applyBorder="1" applyAlignment="1">
      <alignment horizontal="left" vertical="center"/>
    </xf>
    <xf numFmtId="0" fontId="9" fillId="2" borderId="24" xfId="40" applyFont="1" applyFill="1" applyBorder="1" applyAlignment="1">
      <alignment horizontal="left" vertical="center"/>
    </xf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49" fontId="0" fillId="36" borderId="0" xfId="0" applyNumberFormat="1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49" fontId="25" fillId="0" borderId="0" xfId="0" applyNumberFormat="1" applyFont="1" applyAlignment="1">
      <alignment horizontal="center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0" fillId="36" borderId="0" xfId="0" applyFill="1" applyAlignment="1">
      <alignment horizontal="left" vertic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0" borderId="29" xfId="0" applyBorder="1" applyAlignment="1">
      <alignment horizontal="center" vertical="center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14" fontId="0" fillId="38" borderId="26" xfId="0" applyNumberFormat="1" applyFill="1" applyBorder="1" applyAlignment="1">
      <alignment horizontal="center"/>
    </xf>
    <xf numFmtId="0" fontId="0" fillId="38" borderId="26" xfId="0" applyFill="1" applyBorder="1" applyAlignment="1">
      <alignment horizontal="center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25" fillId="37" borderId="0" xfId="0" applyFont="1" applyFill="1"/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0" fontId="25" fillId="0" borderId="0" xfId="0" applyFont="1" applyAlignment="1">
      <alignment horizontal="left" wrapText="1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14" fontId="25" fillId="0" borderId="49" xfId="0" applyNumberFormat="1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14" fontId="0" fillId="0" borderId="29" xfId="0" applyNumberFormat="1" applyBorder="1" applyAlignment="1">
      <alignment horizontal="right"/>
    </xf>
    <xf numFmtId="0" fontId="0" fillId="0" borderId="29" xfId="0" applyBorder="1" applyAlignment="1">
      <alignment horizontal="right"/>
    </xf>
    <xf numFmtId="14" fontId="0" fillId="0" borderId="29" xfId="0" applyNumberFormat="1" applyBorder="1" applyAlignment="1">
      <alignment horizontal="right" vertical="center"/>
    </xf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0" fillId="37" borderId="45" xfId="0" applyFill="1" applyBorder="1" applyAlignment="1">
      <alignment horizontal="center" vertical="center"/>
    </xf>
    <xf numFmtId="14" fontId="0" fillId="38" borderId="47" xfId="0" applyNumberFormat="1" applyFill="1" applyBorder="1" applyAlignment="1">
      <alignment horizontal="center"/>
    </xf>
    <xf numFmtId="0" fontId="0" fillId="38" borderId="47" xfId="0" applyFill="1" applyBorder="1" applyAlignment="1">
      <alignment horizontal="center"/>
    </xf>
    <xf numFmtId="0" fontId="0" fillId="37" borderId="48" xfId="0" applyFill="1" applyBorder="1" applyAlignment="1">
      <alignment horizontal="center" vertical="center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170" fontId="0" fillId="0" borderId="29" xfId="0" applyNumberFormat="1" applyBorder="1" applyAlignment="1">
      <alignment horizontal="right" vertical="center"/>
    </xf>
    <xf numFmtId="170" fontId="0" fillId="0" borderId="29" xfId="0" applyNumberFormat="1" applyBorder="1" applyAlignment="1">
      <alignment horizontal="right"/>
    </xf>
    <xf numFmtId="0" fontId="1" fillId="37" borderId="42" xfId="0" applyFont="1" applyFill="1" applyBorder="1"/>
    <xf numFmtId="0" fontId="1" fillId="37" borderId="43" xfId="0" applyFont="1" applyFill="1" applyBorder="1"/>
    <xf numFmtId="0" fontId="0" fillId="0" borderId="29" xfId="0" applyBorder="1"/>
    <xf numFmtId="1" fontId="0" fillId="0" borderId="0" xfId="0" applyNumberFormat="1"/>
    <xf numFmtId="180" fontId="0" fillId="0" borderId="0" xfId="0" applyNumberFormat="1"/>
    <xf numFmtId="2" fontId="0" fillId="0" borderId="0" xfId="0" applyNumberFormat="1"/>
    <xf numFmtId="49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170" fontId="0" fillId="37" borderId="0" xfId="0" applyNumberFormat="1" applyFill="1"/>
    <xf numFmtId="3" fontId="0" fillId="37" borderId="0" xfId="0" applyNumberFormat="1" applyFill="1"/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0" fillId="38" borderId="21" xfId="0" applyFill="1" applyBorder="1" applyAlignment="1">
      <alignment horizontal="center"/>
    </xf>
    <xf numFmtId="0" fontId="0" fillId="38" borderId="53" xfId="0" applyFill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0" fillId="38" borderId="44" xfId="0" applyFill="1" applyBorder="1" applyAlignment="1">
      <alignment horizontal="left"/>
    </xf>
    <xf numFmtId="0" fontId="0" fillId="38" borderId="46" xfId="0" applyFill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0" fillId="0" borderId="0" xfId="0" applyAlignment="1">
      <alignment vertical="center"/>
    </xf>
    <xf numFmtId="0" fontId="0" fillId="0" borderId="29" xfId="0" applyBorder="1" applyAlignment="1">
      <alignment vertical="center"/>
    </xf>
    <xf numFmtId="0" fontId="0" fillId="38" borderId="26" xfId="0" applyFill="1" applyBorder="1" applyAlignment="1">
      <alignment horizontal="center" vertical="center"/>
    </xf>
    <xf numFmtId="0" fontId="0" fillId="38" borderId="47" xfId="0" applyFill="1" applyBorder="1" applyAlignment="1">
      <alignment horizontal="center" vertical="center"/>
    </xf>
    <xf numFmtId="179" fontId="0" fillId="38" borderId="26" xfId="0" applyNumberFormat="1" applyFill="1" applyBorder="1" applyAlignment="1">
      <alignment horizontal="center"/>
    </xf>
    <xf numFmtId="179" fontId="0" fillId="38" borderId="47" xfId="0" applyNumberFormat="1" applyFill="1" applyBorder="1" applyAlignment="1">
      <alignment horizontal="center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5" fillId="0" borderId="0" xfId="0" applyFont="1"/>
    <xf numFmtId="0" fontId="46" fillId="0" borderId="0" xfId="0" applyFont="1"/>
    <xf numFmtId="178" fontId="0" fillId="0" borderId="29" xfId="0" applyNumberFormat="1" applyBorder="1" applyAlignment="1">
      <alignment horizontal="left"/>
    </xf>
    <xf numFmtId="14" fontId="0" fillId="34" borderId="29" xfId="0" applyNumberFormat="1" applyFill="1" applyBorder="1" applyAlignment="1" applyProtection="1">
      <alignment horizontal="center"/>
      <protection locked="0" hidden="1"/>
    </xf>
    <xf numFmtId="0" fontId="0" fillId="34" borderId="29" xfId="0" applyFill="1" applyBorder="1" applyAlignment="1" applyProtection="1">
      <alignment horizontal="center"/>
      <protection locked="0" hidden="1"/>
    </xf>
    <xf numFmtId="178" fontId="0" fillId="34" borderId="29" xfId="0" applyNumberFormat="1" applyFill="1" applyBorder="1" applyAlignment="1" applyProtection="1">
      <alignment horizontal="center" vertical="center"/>
      <protection locked="0" hidden="1"/>
    </xf>
    <xf numFmtId="0" fontId="0" fillId="34" borderId="29" xfId="0" applyFill="1" applyBorder="1" applyAlignment="1" applyProtection="1">
      <alignment horizontal="center" vertical="center"/>
      <protection locked="0" hidden="1"/>
    </xf>
    <xf numFmtId="0" fontId="0" fillId="34" borderId="29" xfId="0" applyFill="1" applyBorder="1" applyAlignment="1" applyProtection="1">
      <alignment horizontal="right"/>
      <protection locked="0" hidden="1"/>
    </xf>
    <xf numFmtId="0" fontId="25" fillId="34" borderId="2" xfId="0" applyFont="1" applyFill="1" applyBorder="1" applyAlignment="1" applyProtection="1">
      <alignment horizontal="center"/>
      <protection locked="0" hidden="1"/>
    </xf>
    <xf numFmtId="0" fontId="25" fillId="34" borderId="29" xfId="0" applyFont="1" applyFill="1" applyBorder="1" applyAlignment="1" applyProtection="1">
      <alignment horizontal="center"/>
      <protection locked="0" hidden="1"/>
    </xf>
    <xf numFmtId="3" fontId="0" fillId="0" borderId="29" xfId="0" applyNumberFormat="1" applyBorder="1" applyAlignment="1">
      <alignment vertic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25" fillId="39" borderId="34" xfId="2" applyFont="1" applyFill="1" applyBorder="1" applyAlignment="1" applyProtection="1">
      <alignment horizontal="center" vertical="center"/>
      <protection locked="0"/>
    </xf>
    <xf numFmtId="0" fontId="1" fillId="39" borderId="34" xfId="0" applyFont="1" applyFill="1" applyBorder="1" applyAlignment="1" applyProtection="1">
      <alignment horizontal="center" vertical="center"/>
      <protection locked="0"/>
    </xf>
    <xf numFmtId="0" fontId="1" fillId="39" borderId="36" xfId="0" applyFont="1" applyFill="1" applyBorder="1" applyAlignment="1" applyProtection="1">
      <alignment horizontal="center" vertical="center"/>
      <protection locked="0"/>
    </xf>
    <xf numFmtId="3" fontId="25" fillId="39" borderId="44" xfId="2" applyNumberFormat="1" applyFont="1" applyFill="1" applyBorder="1" applyAlignment="1" applyProtection="1">
      <alignment horizontal="center" vertical="center"/>
      <protection locked="0"/>
    </xf>
    <xf numFmtId="3" fontId="1" fillId="39" borderId="42" xfId="0" applyNumberFormat="1" applyFont="1" applyFill="1" applyBorder="1" applyAlignment="1" applyProtection="1">
      <alignment horizontal="center"/>
      <protection locked="0"/>
    </xf>
    <xf numFmtId="3" fontId="1" fillId="39" borderId="44" xfId="0" applyNumberFormat="1" applyFont="1" applyFill="1" applyBorder="1" applyAlignment="1" applyProtection="1">
      <alignment horizontal="center"/>
      <protection locked="0"/>
    </xf>
    <xf numFmtId="3" fontId="1" fillId="39" borderId="42" xfId="0" applyNumberFormat="1" applyFont="1" applyFill="1" applyBorder="1" applyProtection="1">
      <protection locked="0"/>
    </xf>
    <xf numFmtId="3" fontId="1" fillId="39" borderId="46" xfId="0" applyNumberFormat="1" applyFont="1" applyFill="1" applyBorder="1" applyAlignment="1" applyProtection="1">
      <alignment horizontal="center"/>
      <protection locked="0"/>
    </xf>
    <xf numFmtId="3" fontId="1" fillId="39" borderId="43" xfId="0" applyNumberFormat="1" applyFont="1" applyFill="1" applyBorder="1" applyProtection="1">
      <protection locked="0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181" fontId="0" fillId="0" borderId="29" xfId="0" applyNumberFormat="1" applyBorder="1"/>
    <xf numFmtId="0" fontId="43" fillId="34" borderId="29" xfId="0" applyFont="1" applyFill="1" applyBorder="1" applyProtection="1">
      <protection locked="0" hidden="1"/>
    </xf>
    <xf numFmtId="9" fontId="0" fillId="0" borderId="29" xfId="344" applyFont="1" applyFill="1" applyBorder="1"/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5" fillId="34" borderId="29" xfId="0" applyFont="1" applyFill="1" applyBorder="1"/>
    <xf numFmtId="0" fontId="0" fillId="39" borderId="34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0" fillId="0" borderId="4" xfId="0" applyBorder="1"/>
    <xf numFmtId="0" fontId="0" fillId="0" borderId="5" xfId="0" applyBorder="1"/>
    <xf numFmtId="0" fontId="25" fillId="35" borderId="29" xfId="0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35" borderId="29" xfId="0" applyFill="1" applyBorder="1"/>
    <xf numFmtId="1" fontId="2" fillId="37" borderId="40" xfId="0" applyNumberFormat="1" applyFont="1" applyFill="1" applyBorder="1" applyAlignment="1">
      <alignment horizontal="center" vertical="center"/>
    </xf>
    <xf numFmtId="1" fontId="1" fillId="39" borderId="21" xfId="0" applyNumberFormat="1" applyFont="1" applyFill="1" applyBorder="1" applyAlignment="1" applyProtection="1">
      <alignment horizontal="center"/>
      <protection locked="0"/>
    </xf>
    <xf numFmtId="1" fontId="1" fillId="39" borderId="21" xfId="0" applyNumberFormat="1" applyFont="1" applyFill="1" applyBorder="1" applyProtection="1">
      <protection locked="0"/>
    </xf>
    <xf numFmtId="1" fontId="1" fillId="39" borderId="44" xfId="0" applyNumberFormat="1" applyFont="1" applyFill="1" applyBorder="1" applyProtection="1">
      <protection locked="0"/>
    </xf>
    <xf numFmtId="1" fontId="1" fillId="39" borderId="46" xfId="0" applyNumberFormat="1" applyFont="1" applyFill="1" applyBorder="1" applyProtection="1">
      <protection locked="0"/>
    </xf>
    <xf numFmtId="178" fontId="0" fillId="35" borderId="29" xfId="0" applyNumberFormat="1" applyFill="1" applyBorder="1" applyAlignment="1">
      <alignment horizontal="left"/>
    </xf>
    <xf numFmtId="0" fontId="0" fillId="35" borderId="29" xfId="0" applyFill="1" applyBorder="1" applyAlignment="1">
      <alignment horizontal="center" vertical="center"/>
    </xf>
    <xf numFmtId="0" fontId="0" fillId="0" borderId="21" xfId="0" applyBorder="1"/>
    <xf numFmtId="0" fontId="15" fillId="0" borderId="19" xfId="2" applyBorder="1" applyAlignment="1">
      <alignment vertical="center"/>
    </xf>
    <xf numFmtId="0" fontId="15" fillId="0" borderId="19" xfId="2" applyBorder="1" applyAlignment="1">
      <alignment horizontal="right" vertical="center"/>
    </xf>
    <xf numFmtId="0" fontId="15" fillId="0" borderId="19" xfId="2" applyBorder="1" applyAlignment="1">
      <alignment horizontal="left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1" fontId="0" fillId="35" borderId="29" xfId="344" applyNumberFormat="1" applyFont="1" applyFill="1" applyBorder="1" applyAlignment="1">
      <alignment horizontal="right" vertical="center"/>
    </xf>
    <xf numFmtId="184" fontId="0" fillId="0" borderId="26" xfId="0" applyNumberFormat="1" applyBorder="1" applyAlignment="1">
      <alignment horizontal="center"/>
    </xf>
    <xf numFmtId="184" fontId="23" fillId="0" borderId="25" xfId="2" applyNumberFormat="1" applyFont="1" applyBorder="1" applyAlignment="1">
      <alignment horizontal="center" vertical="center" wrapText="1"/>
    </xf>
    <xf numFmtId="0" fontId="0" fillId="37" borderId="42" xfId="0" applyFill="1" applyBorder="1"/>
    <xf numFmtId="0" fontId="23" fillId="0" borderId="14" xfId="2" applyFont="1" applyBorder="1" applyAlignment="1">
      <alignment horizontal="center" vertical="center" wrapText="1"/>
    </xf>
    <xf numFmtId="0" fontId="16" fillId="0" borderId="14" xfId="2" applyFont="1" applyBorder="1" applyAlignment="1">
      <alignment vertical="center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0" fontId="25" fillId="0" borderId="29" xfId="0" applyFon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/>
    </xf>
    <xf numFmtId="183" fontId="23" fillId="0" borderId="26" xfId="2" applyNumberFormat="1" applyFont="1" applyBorder="1" applyAlignment="1">
      <alignment horizontal="center" vertical="center" wrapText="1"/>
    </xf>
    <xf numFmtId="183" fontId="23" fillId="0" borderId="25" xfId="2" applyNumberFormat="1" applyFont="1" applyBorder="1" applyAlignment="1">
      <alignment horizontal="center" vertical="center" wrapText="1"/>
    </xf>
    <xf numFmtId="0" fontId="2" fillId="0" borderId="14" xfId="0" applyFont="1" applyBorder="1"/>
    <xf numFmtId="0" fontId="0" fillId="39" borderId="29" xfId="0" applyFill="1" applyBorder="1"/>
    <xf numFmtId="178" fontId="0" fillId="0" borderId="29" xfId="0" applyNumberFormat="1" applyBorder="1" applyAlignment="1">
      <alignment vertical="center"/>
    </xf>
    <xf numFmtId="178" fontId="0" fillId="0" borderId="29" xfId="0" applyNumberFormat="1" applyBorder="1"/>
    <xf numFmtId="14" fontId="0" fillId="39" borderId="29" xfId="0" applyNumberFormat="1" applyFill="1" applyBorder="1" applyAlignment="1">
      <alignment horizontal="center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2" fontId="0" fillId="39" borderId="29" xfId="0" applyNumberFormat="1" applyFill="1" applyBorder="1" applyAlignment="1">
      <alignment horizontal="center"/>
    </xf>
    <xf numFmtId="185" fontId="0" fillId="39" borderId="29" xfId="0" applyNumberFormat="1" applyFill="1" applyBorder="1" applyAlignment="1">
      <alignment horizontal="center"/>
    </xf>
    <xf numFmtId="186" fontId="0" fillId="0" borderId="29" xfId="0" applyNumberFormat="1" applyBorder="1" applyAlignment="1">
      <alignment horizontal="right"/>
    </xf>
    <xf numFmtId="186" fontId="0" fillId="34" borderId="29" xfId="0" applyNumberFormat="1" applyFill="1" applyBorder="1" applyAlignment="1" applyProtection="1">
      <alignment horizontal="right"/>
      <protection locked="0" hidden="1"/>
    </xf>
    <xf numFmtId="186" fontId="1" fillId="39" borderId="45" xfId="0" applyNumberFormat="1" applyFont="1" applyFill="1" applyBorder="1" applyAlignment="1" applyProtection="1">
      <alignment horizontal="center"/>
      <protection locked="0"/>
    </xf>
    <xf numFmtId="186" fontId="25" fillId="39" borderId="45" xfId="5" applyNumberFormat="1" applyFont="1" applyFill="1" applyBorder="1" applyAlignment="1" applyProtection="1">
      <alignment horizontal="center" vertical="center"/>
      <protection locked="0"/>
    </xf>
    <xf numFmtId="186" fontId="1" fillId="39" borderId="48" xfId="0" applyNumberFormat="1" applyFont="1" applyFill="1" applyBorder="1" applyAlignment="1" applyProtection="1">
      <alignment horizontal="center"/>
      <protection locked="0"/>
    </xf>
    <xf numFmtId="186" fontId="1" fillId="39" borderId="14" xfId="0" applyNumberFormat="1" applyFont="1" applyFill="1" applyBorder="1" applyAlignment="1" applyProtection="1">
      <alignment horizontal="center"/>
      <protection locked="0"/>
    </xf>
    <xf numFmtId="186" fontId="1" fillId="39" borderId="14" xfId="0" applyNumberFormat="1" applyFont="1" applyFill="1" applyBorder="1" applyProtection="1">
      <protection locked="0"/>
    </xf>
    <xf numFmtId="186" fontId="1" fillId="39" borderId="45" xfId="0" applyNumberFormat="1" applyFont="1" applyFill="1" applyBorder="1" applyProtection="1">
      <protection locked="0"/>
    </xf>
    <xf numFmtId="186" fontId="1" fillId="39" borderId="48" xfId="0" applyNumberFormat="1" applyFont="1" applyFill="1" applyBorder="1" applyProtection="1">
      <protection locked="0"/>
    </xf>
    <xf numFmtId="186" fontId="1" fillId="37" borderId="45" xfId="0" applyNumberFormat="1" applyFont="1" applyFill="1" applyBorder="1" applyAlignment="1">
      <alignment horizontal="right" vertical="center"/>
    </xf>
    <xf numFmtId="186" fontId="1" fillId="37" borderId="35" xfId="0" applyNumberFormat="1" applyFont="1" applyFill="1" applyBorder="1" applyAlignment="1">
      <alignment horizontal="center"/>
    </xf>
    <xf numFmtId="186" fontId="1" fillId="37" borderId="46" xfId="0" applyNumberFormat="1" applyFont="1" applyFill="1" applyBorder="1" applyAlignment="1">
      <alignment horizontal="right"/>
    </xf>
    <xf numFmtId="0" fontId="0" fillId="0" borderId="14" xfId="0" applyFont="1" applyBorder="1"/>
    <xf numFmtId="178" fontId="1" fillId="37" borderId="53" xfId="0" applyNumberFormat="1" applyFont="1" applyFill="1" applyBorder="1" applyAlignment="1">
      <alignment horizontal="right"/>
    </xf>
    <xf numFmtId="178" fontId="1" fillId="37" borderId="48" xfId="0" applyNumberFormat="1" applyFont="1" applyFill="1" applyBorder="1" applyAlignment="1">
      <alignment horizontal="right"/>
    </xf>
    <xf numFmtId="1" fontId="1" fillId="37" borderId="60" xfId="0" applyNumberFormat="1" applyFont="1" applyFill="1" applyBorder="1" applyAlignment="1">
      <alignment horizontal="center" vertical="center"/>
    </xf>
    <xf numFmtId="1" fontId="1" fillId="37" borderId="58" xfId="0" applyNumberFormat="1" applyFont="1" applyFill="1" applyBorder="1" applyAlignment="1">
      <alignment horizontal="center" vertical="center" shrinkToFit="1"/>
    </xf>
    <xf numFmtId="1" fontId="1" fillId="37" borderId="21" xfId="0" applyNumberFormat="1" applyFont="1" applyFill="1" applyBorder="1" applyAlignment="1">
      <alignment horizontal="center" vertical="center"/>
    </xf>
    <xf numFmtId="1" fontId="1" fillId="37" borderId="45" xfId="0" applyNumberFormat="1" applyFont="1" applyFill="1" applyBorder="1" applyAlignment="1">
      <alignment horizontal="center" vertical="center" shrinkToFit="1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4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4" fontId="3" fillId="0" borderId="0" xfId="2" applyNumberFormat="1" applyFont="1" applyAlignment="1">
      <alignment horizontal="center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9" fontId="15" fillId="0" borderId="14" xfId="344" applyFont="1" applyFill="1" applyBorder="1" applyAlignment="1">
      <alignment horizontal="center" vertical="center"/>
    </xf>
    <xf numFmtId="9" fontId="15" fillId="0" borderId="21" xfId="344" applyFont="1" applyFill="1" applyBorder="1" applyAlignment="1">
      <alignment horizontal="center" vertical="center"/>
    </xf>
    <xf numFmtId="9" fontId="15" fillId="0" borderId="22" xfId="344" applyFont="1" applyFill="1" applyBorder="1" applyAlignment="1">
      <alignment horizontal="center" vertical="center"/>
    </xf>
    <xf numFmtId="9" fontId="15" fillId="0" borderId="24" xfId="344" applyFont="1" applyFill="1" applyBorder="1" applyAlignment="1">
      <alignment horizontal="center" vertical="center"/>
    </xf>
    <xf numFmtId="184" fontId="23" fillId="0" borderId="18" xfId="2" applyNumberFormat="1" applyFont="1" applyBorder="1" applyAlignment="1">
      <alignment vertical="top"/>
    </xf>
    <xf numFmtId="0" fontId="23" fillId="0" borderId="19" xfId="2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0" fontId="23" fillId="0" borderId="20" xfId="2" applyFont="1" applyBorder="1" applyAlignment="1">
      <alignment vertical="top"/>
    </xf>
    <xf numFmtId="184" fontId="18" fillId="0" borderId="22" xfId="5" applyNumberFormat="1" applyFont="1" applyFill="1" applyBorder="1" applyAlignment="1" applyProtection="1">
      <alignment horizontal="right" vertical="center"/>
    </xf>
    <xf numFmtId="183" fontId="18" fillId="0" borderId="23" xfId="5" applyNumberFormat="1" applyFont="1" applyFill="1" applyBorder="1" applyAlignment="1" applyProtection="1">
      <alignment horizontal="right" vertical="center"/>
    </xf>
    <xf numFmtId="184" fontId="18" fillId="0" borderId="23" xfId="5" applyNumberFormat="1" applyFont="1" applyFill="1" applyBorder="1" applyAlignment="1" applyProtection="1">
      <alignment horizontal="right" vertical="center"/>
    </xf>
    <xf numFmtId="183" fontId="18" fillId="0" borderId="24" xfId="5" applyNumberFormat="1" applyFont="1" applyFill="1" applyBorder="1" applyAlignment="1" applyProtection="1">
      <alignment horizontal="right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23" fillId="0" borderId="18" xfId="2" applyFont="1" applyBorder="1" applyAlignment="1">
      <alignment vertical="top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 applyAlignment="1"/>
    <xf numFmtId="0" fontId="0" fillId="0" borderId="57" xfId="0" applyBorder="1" applyAlignment="1"/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3" fontId="23" fillId="0" borderId="18" xfId="2" applyNumberFormat="1" applyFont="1" applyBorder="1" applyAlignment="1">
      <alignment vertical="top"/>
    </xf>
    <xf numFmtId="183" fontId="23" fillId="0" borderId="19" xfId="2" applyNumberFormat="1" applyFont="1" applyBorder="1" applyAlignment="1">
      <alignment vertical="top"/>
    </xf>
    <xf numFmtId="183" fontId="23" fillId="0" borderId="18" xfId="2" applyNumberFormat="1" applyFont="1" applyBorder="1" applyAlignment="1">
      <alignment horizontal="left" vertical="top"/>
    </xf>
    <xf numFmtId="183" fontId="23" fillId="0" borderId="19" xfId="2" applyNumberFormat="1" applyFont="1" applyBorder="1" applyAlignment="1">
      <alignment horizontal="left" vertical="top"/>
    </xf>
    <xf numFmtId="182" fontId="18" fillId="0" borderId="22" xfId="2" applyNumberFormat="1" applyFont="1" applyBorder="1" applyAlignment="1">
      <alignment horizontal="right" vertical="center"/>
    </xf>
    <xf numFmtId="182" fontId="18" fillId="0" borderId="23" xfId="2" applyNumberFormat="1" applyFont="1" applyBorder="1" applyAlignment="1">
      <alignment horizontal="right" vertical="center"/>
    </xf>
    <xf numFmtId="182" fontId="18" fillId="0" borderId="24" xfId="2" applyNumberFormat="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183" fontId="3" fillId="0" borderId="0" xfId="2" applyNumberFormat="1" applyFont="1" applyAlignment="1">
      <alignment horizontal="center" vertical="center"/>
    </xf>
    <xf numFmtId="183" fontId="15" fillId="0" borderId="0" xfId="2" applyNumberFormat="1" applyAlignment="1">
      <alignment horizontal="center" vertical="center"/>
    </xf>
    <xf numFmtId="183" fontId="18" fillId="0" borderId="22" xfId="5" applyNumberFormat="1" applyFont="1" applyFill="1" applyBorder="1" applyAlignment="1" applyProtection="1">
      <alignment horizontal="right" vertical="center"/>
    </xf>
    <xf numFmtId="183" fontId="3" fillId="0" borderId="19" xfId="2" applyNumberFormat="1" applyFont="1" applyBorder="1" applyAlignment="1">
      <alignment horizontal="center" vertical="center"/>
    </xf>
    <xf numFmtId="183" fontId="3" fillId="0" borderId="23" xfId="2" applyNumberFormat="1" applyFont="1" applyBorder="1" applyAlignment="1">
      <alignment horizontal="center" vertical="center"/>
    </xf>
    <xf numFmtId="183" fontId="3" fillId="0" borderId="19" xfId="2" applyNumberFormat="1" applyFont="1" applyBorder="1" applyAlignment="1">
      <alignment horizontal="left" vertical="center"/>
    </xf>
    <xf numFmtId="183" fontId="3" fillId="0" borderId="23" xfId="2" applyNumberFormat="1" applyFont="1" applyBorder="1" applyAlignment="1">
      <alignment horizontal="left" vertical="center"/>
    </xf>
    <xf numFmtId="184" fontId="18" fillId="0" borderId="24" xfId="5" applyNumberFormat="1" applyFont="1" applyFill="1" applyBorder="1" applyAlignment="1" applyProtection="1">
      <alignment horizontal="right" vertical="center"/>
    </xf>
    <xf numFmtId="0" fontId="23" fillId="2" borderId="18" xfId="2" applyFont="1" applyFill="1" applyBorder="1" applyAlignment="1">
      <alignment vertical="top"/>
    </xf>
    <xf numFmtId="0" fontId="23" fillId="2" borderId="19" xfId="2" applyFont="1" applyFill="1" applyBorder="1" applyAlignment="1">
      <alignment vertical="top"/>
    </xf>
    <xf numFmtId="0" fontId="23" fillId="2" borderId="20" xfId="2" applyFont="1" applyFill="1" applyBorder="1" applyAlignment="1">
      <alignment vertical="top"/>
    </xf>
    <xf numFmtId="0" fontId="23" fillId="19" borderId="19" xfId="2" applyFont="1" applyFill="1" applyBorder="1" applyAlignment="1">
      <alignment horizontal="left" vertical="top"/>
    </xf>
    <xf numFmtId="0" fontId="23" fillId="19" borderId="20" xfId="2" applyFont="1" applyFill="1" applyBorder="1" applyAlignment="1">
      <alignment horizontal="left" vertical="top"/>
    </xf>
    <xf numFmtId="0" fontId="15" fillId="2" borderId="22" xfId="2" applyFill="1" applyBorder="1" applyAlignment="1">
      <alignment horizontal="center" vertical="center"/>
    </xf>
    <xf numFmtId="0" fontId="15" fillId="2" borderId="24" xfId="2" applyFill="1" applyBorder="1" applyAlignment="1">
      <alignment horizontal="center" vertical="center"/>
    </xf>
    <xf numFmtId="0" fontId="15" fillId="2" borderId="23" xfId="2" applyFill="1" applyBorder="1" applyAlignment="1">
      <alignment horizontal="center" vertical="center"/>
    </xf>
    <xf numFmtId="0" fontId="23" fillId="19" borderId="25" xfId="2" applyFont="1" applyFill="1" applyBorder="1" applyAlignment="1">
      <alignment horizontal="center" vertical="center" wrapText="1"/>
    </xf>
    <xf numFmtId="0" fontId="23" fillId="19" borderId="26" xfId="2" applyFont="1" applyFill="1" applyBorder="1" applyAlignment="1">
      <alignment horizontal="center" vertical="center"/>
    </xf>
    <xf numFmtId="0" fontId="23" fillId="19" borderId="27" xfId="2" applyFont="1" applyFill="1" applyBorder="1" applyAlignment="1">
      <alignment horizontal="center" vertical="center"/>
    </xf>
    <xf numFmtId="0" fontId="23" fillId="2" borderId="25" xfId="2" applyFont="1" applyFill="1" applyBorder="1" applyAlignment="1">
      <alignment horizontal="center" vertical="center" wrapText="1"/>
    </xf>
    <xf numFmtId="0" fontId="23" fillId="2" borderId="26" xfId="2" applyFont="1" applyFill="1" applyBorder="1" applyAlignment="1">
      <alignment horizontal="center" vertical="center"/>
    </xf>
    <xf numFmtId="0" fontId="23" fillId="2" borderId="27" xfId="2" applyFont="1" applyFill="1" applyBorder="1" applyAlignment="1">
      <alignment horizontal="center" vertical="center"/>
    </xf>
    <xf numFmtId="0" fontId="23" fillId="2" borderId="18" xfId="2" applyFont="1" applyFill="1" applyBorder="1" applyAlignment="1">
      <alignment horizontal="center" vertical="center" wrapText="1"/>
    </xf>
    <xf numFmtId="0" fontId="23" fillId="2" borderId="14" xfId="2" applyFont="1" applyFill="1" applyBorder="1" applyAlignment="1">
      <alignment horizontal="center" vertical="center" wrapText="1"/>
    </xf>
    <xf numFmtId="0" fontId="23" fillId="2" borderId="22" xfId="2" applyFont="1" applyFill="1" applyBorder="1" applyAlignment="1">
      <alignment horizontal="center" vertical="center" wrapText="1"/>
    </xf>
    <xf numFmtId="0" fontId="23" fillId="2" borderId="19" xfId="2" applyFont="1" applyFill="1" applyBorder="1" applyAlignment="1">
      <alignment horizontal="center" vertical="center" wrapText="1"/>
    </xf>
    <xf numFmtId="0" fontId="23" fillId="2" borderId="20" xfId="2" applyFont="1" applyFill="1" applyBorder="1" applyAlignment="1">
      <alignment horizontal="center" vertical="center" wrapText="1"/>
    </xf>
    <xf numFmtId="0" fontId="23" fillId="2" borderId="0" xfId="2" applyFont="1" applyFill="1" applyAlignment="1">
      <alignment horizontal="center" vertical="center" wrapText="1"/>
    </xf>
    <xf numFmtId="0" fontId="23" fillId="2" borderId="21" xfId="2" applyFont="1" applyFill="1" applyBorder="1" applyAlignment="1">
      <alignment horizontal="center" vertical="center" wrapText="1"/>
    </xf>
    <xf numFmtId="0" fontId="23" fillId="2" borderId="23" xfId="2" applyFont="1" applyFill="1" applyBorder="1" applyAlignment="1">
      <alignment horizontal="center" vertical="center" wrapText="1"/>
    </xf>
    <xf numFmtId="0" fontId="23" fillId="2" borderId="24" xfId="2" applyFont="1" applyFill="1" applyBorder="1" applyAlignment="1">
      <alignment horizontal="center" vertical="center" wrapText="1"/>
    </xf>
    <xf numFmtId="0" fontId="23" fillId="2" borderId="25" xfId="2" applyFont="1" applyFill="1" applyBorder="1" applyAlignment="1">
      <alignment horizontal="center" vertical="center"/>
    </xf>
    <xf numFmtId="0" fontId="23" fillId="2" borderId="26" xfId="2" applyFont="1" applyFill="1" applyBorder="1" applyAlignment="1">
      <alignment horizontal="center" vertical="center" wrapText="1"/>
    </xf>
    <xf numFmtId="0" fontId="23" fillId="2" borderId="27" xfId="2" applyFont="1" applyFill="1" applyBorder="1" applyAlignment="1">
      <alignment horizontal="center" vertical="center" wrapText="1"/>
    </xf>
    <xf numFmtId="0" fontId="15" fillId="0" borderId="14" xfId="2" applyBorder="1" applyAlignment="1"/>
    <xf numFmtId="0" fontId="15" fillId="0" borderId="22" xfId="2" applyBorder="1" applyAlignment="1"/>
    <xf numFmtId="0" fontId="3" fillId="2" borderId="0" xfId="2" applyFont="1" applyFill="1" applyAlignment="1">
      <alignment horizontal="center" vertical="center"/>
    </xf>
    <xf numFmtId="0" fontId="15" fillId="2" borderId="0" xfId="2" applyFill="1" applyAlignment="1">
      <alignment horizontal="center" vertical="center"/>
    </xf>
    <xf numFmtId="0" fontId="3" fillId="2" borderId="18" xfId="2" applyFont="1" applyFill="1" applyBorder="1" applyAlignment="1">
      <alignment horizontal="center" vertical="center"/>
    </xf>
    <xf numFmtId="0" fontId="3" fillId="2" borderId="19" xfId="2" applyFont="1" applyFill="1" applyBorder="1" applyAlignment="1">
      <alignment horizontal="center" vertical="center"/>
    </xf>
    <xf numFmtId="0" fontId="3" fillId="2" borderId="20" xfId="2" applyFont="1" applyFill="1" applyBorder="1" applyAlignment="1">
      <alignment horizontal="center" vertical="center"/>
    </xf>
    <xf numFmtId="0" fontId="3" fillId="2" borderId="22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center" vertical="center"/>
    </xf>
    <xf numFmtId="0" fontId="3" fillId="2" borderId="24" xfId="2" applyFont="1" applyFill="1" applyBorder="1" applyAlignment="1">
      <alignment horizontal="center" vertical="center"/>
    </xf>
    <xf numFmtId="0" fontId="3" fillId="2" borderId="19" xfId="2" applyFont="1" applyFill="1" applyBorder="1" applyAlignment="1">
      <alignment horizontal="left" vertical="center"/>
    </xf>
    <xf numFmtId="0" fontId="3" fillId="2" borderId="20" xfId="2" applyFont="1" applyFill="1" applyBorder="1" applyAlignment="1">
      <alignment horizontal="left" vertical="center"/>
    </xf>
    <xf numFmtId="0" fontId="3" fillId="2" borderId="23" xfId="2" applyFont="1" applyFill="1" applyBorder="1" applyAlignment="1">
      <alignment horizontal="left" vertical="center"/>
    </xf>
    <xf numFmtId="0" fontId="3" fillId="2" borderId="24" xfId="2" applyFont="1" applyFill="1" applyBorder="1" applyAlignment="1">
      <alignment horizontal="left" vertical="center"/>
    </xf>
    <xf numFmtId="0" fontId="9" fillId="2" borderId="22" xfId="40" applyFont="1" applyFill="1" applyBorder="1" applyAlignment="1">
      <alignment horizontal="center" vertical="center"/>
    </xf>
    <xf numFmtId="0" fontId="9" fillId="2" borderId="23" xfId="40" applyFont="1" applyFill="1" applyBorder="1" applyAlignment="1">
      <alignment horizontal="center" vertical="center"/>
    </xf>
    <xf numFmtId="0" fontId="9" fillId="2" borderId="24" xfId="40" applyFont="1" applyFill="1" applyBorder="1" applyAlignment="1">
      <alignment horizontal="center" vertical="center"/>
    </xf>
    <xf numFmtId="179" fontId="9" fillId="2" borderId="22" xfId="40" applyNumberFormat="1" applyFont="1" applyFill="1" applyBorder="1" applyAlignment="1">
      <alignment horizontal="center" vertical="center"/>
    </xf>
    <xf numFmtId="179" fontId="9" fillId="2" borderId="24" xfId="40" applyNumberFormat="1" applyFont="1" applyFill="1" applyBorder="1" applyAlignment="1">
      <alignment horizontal="center" vertical="center"/>
    </xf>
    <xf numFmtId="1" fontId="9" fillId="2" borderId="22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/>
    <xf numFmtId="0" fontId="12" fillId="0" borderId="12" xfId="41" applyFont="1" applyBorder="1" applyAlignment="1"/>
    <xf numFmtId="0" fontId="12" fillId="0" borderId="13" xfId="41" applyFont="1" applyBorder="1" applyAlignment="1"/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vertical="center" shrinkToFit="1"/>
      <protection locked="0"/>
    </xf>
    <xf numFmtId="0" fontId="24" fillId="0" borderId="13" xfId="41" applyFont="1" applyBorder="1" applyAlignment="1" applyProtection="1">
      <alignment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 applyAlignment="1"/>
    <xf numFmtId="0" fontId="5" fillId="0" borderId="0" xfId="41" applyFont="1" applyAlignme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0" fillId="34" borderId="6" xfId="0" applyFill="1" applyBorder="1" applyAlignment="1" applyProtection="1">
      <alignment horizontal="left" vertical="top"/>
      <protection locked="0" hidden="1"/>
    </xf>
    <xf numFmtId="0" fontId="0" fillId="34" borderId="7" xfId="0" applyFill="1" applyBorder="1" applyAlignment="1" applyProtection="1">
      <alignment horizontal="left" vertical="top"/>
      <protection locked="0" hidden="1"/>
    </xf>
    <xf numFmtId="0" fontId="0" fillId="34" borderId="8" xfId="0" applyFill="1" applyBorder="1" applyAlignment="1" applyProtection="1">
      <alignment horizontal="left" vertical="top"/>
      <protection locked="0" hidden="1"/>
    </xf>
    <xf numFmtId="0" fontId="0" fillId="34" borderId="11" xfId="0" applyFill="1" applyBorder="1" applyAlignment="1" applyProtection="1">
      <alignment horizontal="left" vertical="top"/>
      <protection locked="0" hidden="1"/>
    </xf>
    <xf numFmtId="0" fontId="0" fillId="34" borderId="12" xfId="0" applyFill="1" applyBorder="1" applyAlignment="1" applyProtection="1">
      <alignment horizontal="left" vertical="top"/>
      <protection locked="0" hidden="1"/>
    </xf>
    <xf numFmtId="0" fontId="0" fillId="34" borderId="13" xfId="0" applyFill="1" applyBorder="1" applyAlignment="1" applyProtection="1">
      <alignment horizontal="left" vertical="top"/>
      <protection locked="0" hidden="1"/>
    </xf>
    <xf numFmtId="0" fontId="0" fillId="34" borderId="9" xfId="0" applyFill="1" applyBorder="1" applyAlignment="1" applyProtection="1">
      <alignment horizontal="left" vertical="top"/>
      <protection locked="0" hidden="1"/>
    </xf>
    <xf numFmtId="0" fontId="0" fillId="34" borderId="0" xfId="0" applyFill="1" applyAlignment="1" applyProtection="1">
      <alignment horizontal="left" vertical="top"/>
      <protection locked="0" hidden="1"/>
    </xf>
    <xf numFmtId="0" fontId="0" fillId="34" borderId="10" xfId="0" applyFill="1" applyBorder="1" applyAlignment="1" applyProtection="1">
      <alignment horizontal="left" vertical="top"/>
      <protection locked="0" hidden="1"/>
    </xf>
    <xf numFmtId="0" fontId="0" fillId="34" borderId="3" xfId="0" applyFill="1" applyBorder="1" applyAlignment="1" applyProtection="1">
      <alignment horizontal="left" vertical="center"/>
      <protection locked="0" hidden="1"/>
    </xf>
    <xf numFmtId="0" fontId="0" fillId="34" borderId="5" xfId="0" applyFill="1" applyBorder="1" applyAlignment="1" applyProtection="1">
      <alignment horizontal="left" vertical="center"/>
      <protection locked="0" hidden="1"/>
    </xf>
    <xf numFmtId="0" fontId="25" fillId="34" borderId="6" xfId="0" applyFont="1" applyFill="1" applyBorder="1" applyAlignment="1" applyProtection="1">
      <alignment horizontal="left" vertical="top"/>
      <protection locked="0" hidden="1"/>
    </xf>
    <xf numFmtId="0" fontId="25" fillId="34" borderId="7" xfId="0" applyFont="1" applyFill="1" applyBorder="1" applyAlignment="1" applyProtection="1">
      <alignment horizontal="left" vertical="top"/>
      <protection locked="0" hidden="1"/>
    </xf>
    <xf numFmtId="0" fontId="25" fillId="34" borderId="8" xfId="0" applyFont="1" applyFill="1" applyBorder="1" applyAlignment="1" applyProtection="1">
      <alignment horizontal="left" vertical="top"/>
      <protection locked="0" hidden="1"/>
    </xf>
    <xf numFmtId="0" fontId="25" fillId="34" borderId="11" xfId="0" applyFont="1" applyFill="1" applyBorder="1" applyAlignment="1" applyProtection="1">
      <alignment horizontal="left" vertical="top"/>
      <protection locked="0" hidden="1"/>
    </xf>
    <xf numFmtId="0" fontId="25" fillId="34" borderId="12" xfId="0" applyFont="1" applyFill="1" applyBorder="1" applyAlignment="1" applyProtection="1">
      <alignment horizontal="left" vertical="top"/>
      <protection locked="0" hidden="1"/>
    </xf>
    <xf numFmtId="0" fontId="25" fillId="34" borderId="13" xfId="0" applyFont="1" applyFill="1" applyBorder="1" applyAlignment="1" applyProtection="1">
      <alignment horizontal="left" vertical="top"/>
      <protection locked="0" hidden="1"/>
    </xf>
    <xf numFmtId="0" fontId="25" fillId="34" borderId="29" xfId="0" applyFont="1" applyFill="1" applyBorder="1" applyAlignment="1" applyProtection="1">
      <alignment horizontal="left" vertical="top" wrapText="1"/>
      <protection locked="0" hidden="1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0" fillId="0" borderId="0" xfId="0" applyFont="1" applyAlignment="1">
      <alignment horizontal="center"/>
    </xf>
    <xf numFmtId="186" fontId="44" fillId="0" borderId="1" xfId="0" applyNumberFormat="1" applyFont="1" applyBorder="1" applyAlignment="1">
      <alignment horizontal="center" vertical="center"/>
    </xf>
    <xf numFmtId="186" fontId="44" fillId="0" borderId="2" xfId="0" applyNumberFormat="1" applyFont="1" applyBorder="1" applyAlignment="1">
      <alignment horizontal="center" vertical="center"/>
    </xf>
    <xf numFmtId="49" fontId="0" fillId="37" borderId="9" xfId="0" applyNumberFormat="1" applyFill="1" applyBorder="1" applyAlignment="1">
      <alignment horizontal="center" vertical="center"/>
    </xf>
    <xf numFmtId="0" fontId="41" fillId="37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19" borderId="3" xfId="0" applyFill="1" applyBorder="1" applyAlignment="1">
      <alignment horizontal="left" vertical="center" shrinkToFit="1"/>
    </xf>
    <xf numFmtId="0" fontId="0" fillId="19" borderId="4" xfId="0" applyFill="1" applyBorder="1" applyAlignment="1">
      <alignment horizontal="left" vertical="center" shrinkToFit="1"/>
    </xf>
    <xf numFmtId="0" fontId="0" fillId="19" borderId="5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 shrinkToFit="1"/>
    </xf>
    <xf numFmtId="0" fontId="0" fillId="19" borderId="0" xfId="0" applyFill="1" applyAlignment="1">
      <alignment horizontal="left" vertical="center" shrinkToFit="1"/>
    </xf>
    <xf numFmtId="0" fontId="0" fillId="19" borderId="10" xfId="0" applyFill="1" applyBorder="1" applyAlignment="1">
      <alignment horizontal="left" vertical="center" shrinkToFit="1"/>
    </xf>
    <xf numFmtId="0" fontId="0" fillId="19" borderId="11" xfId="0" applyFill="1" applyBorder="1" applyAlignment="1">
      <alignment horizontal="left" vertical="center" shrinkToFit="1"/>
    </xf>
    <xf numFmtId="0" fontId="0" fillId="19" borderId="12" xfId="0" applyFill="1" applyBorder="1" applyAlignment="1">
      <alignment horizontal="left" vertical="center" shrinkToFit="1"/>
    </xf>
    <xf numFmtId="0" fontId="0" fillId="19" borderId="13" xfId="0" applyFill="1" applyBorder="1" applyAlignment="1">
      <alignment horizontal="left" vertical="center" shrinkToFit="1"/>
    </xf>
    <xf numFmtId="0" fontId="0" fillId="19" borderId="6" xfId="0" applyFill="1" applyBorder="1" applyAlignment="1">
      <alignment horizontal="left" vertical="center" shrinkToFit="1"/>
    </xf>
    <xf numFmtId="0" fontId="0" fillId="19" borderId="7" xfId="0" applyFill="1" applyBorder="1" applyAlignment="1">
      <alignment horizontal="left" vertical="center" shrinkToFit="1"/>
    </xf>
    <xf numFmtId="0" fontId="0" fillId="19" borderId="8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/>
    </xf>
    <xf numFmtId="0" fontId="0" fillId="19" borderId="0" xfId="0" applyFill="1" applyAlignment="1">
      <alignment horizontal="left" vertical="center"/>
    </xf>
    <xf numFmtId="0" fontId="0" fillId="19" borderId="10" xfId="0" applyFill="1" applyBorder="1" applyAlignment="1">
      <alignment horizontal="left" vertical="center"/>
    </xf>
    <xf numFmtId="0" fontId="0" fillId="19" borderId="11" xfId="0" applyFill="1" applyBorder="1" applyAlignment="1">
      <alignment horizontal="left" vertical="center"/>
    </xf>
    <xf numFmtId="0" fontId="0" fillId="19" borderId="12" xfId="0" applyFill="1" applyBorder="1" applyAlignment="1">
      <alignment horizontal="left" vertical="center"/>
    </xf>
    <xf numFmtId="0" fontId="0" fillId="19" borderId="13" xfId="0" applyFill="1" applyBorder="1" applyAlignment="1">
      <alignment horizontal="left" vertical="center"/>
    </xf>
    <xf numFmtId="0" fontId="0" fillId="19" borderId="6" xfId="0" applyFill="1" applyBorder="1" applyAlignment="1">
      <alignment horizontal="left" vertical="top" wrapText="1"/>
    </xf>
    <xf numFmtId="0" fontId="0" fillId="19" borderId="7" xfId="0" applyFill="1" applyBorder="1" applyAlignment="1">
      <alignment horizontal="left" vertical="top" wrapText="1"/>
    </xf>
    <xf numFmtId="0" fontId="0" fillId="19" borderId="8" xfId="0" applyFill="1" applyBorder="1" applyAlignment="1">
      <alignment horizontal="left" vertical="top" wrapText="1"/>
    </xf>
    <xf numFmtId="0" fontId="0" fillId="19" borderId="9" xfId="0" applyFill="1" applyBorder="1" applyAlignment="1">
      <alignment horizontal="left" vertical="top" wrapText="1"/>
    </xf>
    <xf numFmtId="0" fontId="0" fillId="19" borderId="0" xfId="0" applyFill="1" applyAlignment="1">
      <alignment horizontal="left" vertical="top" wrapText="1"/>
    </xf>
    <xf numFmtId="0" fontId="0" fillId="19" borderId="10" xfId="0" applyFill="1" applyBorder="1" applyAlignment="1">
      <alignment horizontal="left" vertical="top" wrapText="1"/>
    </xf>
    <xf numFmtId="0" fontId="0" fillId="19" borderId="11" xfId="0" applyFill="1" applyBorder="1" applyAlignment="1">
      <alignment horizontal="left" vertical="top" wrapText="1"/>
    </xf>
    <xf numFmtId="0" fontId="0" fillId="19" borderId="12" xfId="0" applyFill="1" applyBorder="1" applyAlignment="1">
      <alignment horizontal="left" vertical="top" wrapText="1"/>
    </xf>
    <xf numFmtId="0" fontId="0" fillId="19" borderId="13" xfId="0" applyFill="1" applyBorder="1" applyAlignment="1">
      <alignment horizontal="left" vertical="top" wrapText="1"/>
    </xf>
    <xf numFmtId="0" fontId="0" fillId="19" borderId="3" xfId="0" applyFill="1" applyBorder="1" applyAlignment="1">
      <alignment horizontal="left" vertical="center"/>
    </xf>
    <xf numFmtId="0" fontId="0" fillId="19" borderId="4" xfId="0" applyFill="1" applyBorder="1" applyAlignment="1">
      <alignment horizontal="left" vertical="center"/>
    </xf>
    <xf numFmtId="0" fontId="0" fillId="19" borderId="5" xfId="0" applyFill="1" applyBorder="1" applyAlignment="1">
      <alignment horizontal="left" vertical="center"/>
    </xf>
    <xf numFmtId="1" fontId="1" fillId="37" borderId="44" xfId="0" applyNumberFormat="1" applyFont="1" applyFill="1" applyBorder="1" applyAlignment="1">
      <alignment horizontal="center" vertical="center"/>
    </xf>
    <xf numFmtId="1" fontId="1" fillId="37" borderId="46" xfId="0" applyNumberFormat="1" applyFont="1" applyFill="1" applyBorder="1" applyAlignment="1">
      <alignment horizontal="right"/>
    </xf>
    <xf numFmtId="1" fontId="1" fillId="37" borderId="53" xfId="0" applyNumberFormat="1" applyFont="1" applyFill="1" applyBorder="1" applyAlignment="1">
      <alignment horizontal="right"/>
    </xf>
    <xf numFmtId="1" fontId="1" fillId="37" borderId="59" xfId="0" applyNumberFormat="1" applyFont="1" applyFill="1" applyBorder="1" applyAlignment="1">
      <alignment horizontal="center" vertical="center"/>
    </xf>
    <xf numFmtId="186" fontId="1" fillId="37" borderId="21" xfId="0" applyNumberFormat="1" applyFont="1" applyFill="1" applyBorder="1" applyAlignment="1">
      <alignment horizontal="right"/>
    </xf>
    <xf numFmtId="186" fontId="25" fillId="37" borderId="35" xfId="5" applyNumberFormat="1" applyFont="1" applyFill="1" applyBorder="1" applyAlignment="1" applyProtection="1">
      <alignment horizontal="center" vertical="center"/>
    </xf>
    <xf numFmtId="186" fontId="25" fillId="37" borderId="21" xfId="5" applyNumberFormat="1" applyFont="1" applyFill="1" applyBorder="1" applyAlignment="1" applyProtection="1">
      <alignment horizontal="right" vertical="center"/>
    </xf>
    <xf numFmtId="186" fontId="1" fillId="37" borderId="44" xfId="0" applyNumberFormat="1" applyFont="1" applyFill="1" applyBorder="1" applyAlignment="1">
      <alignment horizontal="right"/>
    </xf>
    <xf numFmtId="186" fontId="1" fillId="37" borderId="38" xfId="0" applyNumberFormat="1" applyFont="1" applyFill="1" applyBorder="1" applyAlignment="1">
      <alignment horizontal="center"/>
    </xf>
    <xf numFmtId="186" fontId="1" fillId="37" borderId="48" xfId="0" applyNumberFormat="1" applyFont="1" applyFill="1" applyBorder="1" applyAlignment="1">
      <alignment horizontal="right" vertical="center"/>
    </xf>
    <xf numFmtId="170" fontId="0" fillId="38" borderId="26" xfId="0" applyNumberFormat="1" applyFill="1" applyBorder="1" applyAlignment="1"/>
    <xf numFmtId="170" fontId="0" fillId="38" borderId="47" xfId="0" applyNumberFormat="1" applyFill="1" applyBorder="1" applyAlignment="1"/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189" fontId="0" fillId="0" borderId="26" xfId="0" applyNumberFormat="1" applyBorder="1" applyAlignment="1">
      <alignment horizontal="center"/>
    </xf>
    <xf numFmtId="189" fontId="23" fillId="0" borderId="18" xfId="2" applyNumberFormat="1" applyFont="1" applyBorder="1" applyAlignment="1">
      <alignment horizontal="left" vertical="top"/>
    </xf>
    <xf numFmtId="189" fontId="18" fillId="0" borderId="22" xfId="5" applyNumberFormat="1" applyFont="1" applyFill="1" applyBorder="1" applyAlignment="1" applyProtection="1">
      <alignment horizontal="right" vertical="center"/>
    </xf>
    <xf numFmtId="189" fontId="23" fillId="0" borderId="18" xfId="2" applyNumberFormat="1" applyFont="1" applyBorder="1" applyAlignment="1">
      <alignment vertical="top"/>
    </xf>
    <xf numFmtId="189" fontId="3" fillId="0" borderId="19" xfId="2" applyNumberFormat="1" applyFont="1" applyBorder="1" applyAlignment="1">
      <alignment horizontal="center" vertical="center"/>
    </xf>
    <xf numFmtId="189" fontId="3" fillId="0" borderId="23" xfId="2" applyNumberFormat="1" applyFont="1" applyBorder="1" applyAlignment="1">
      <alignment horizontal="center" vertical="center"/>
    </xf>
    <xf numFmtId="189" fontId="3" fillId="0" borderId="19" xfId="2" applyNumberFormat="1" applyFont="1" applyBorder="1" applyAlignment="1">
      <alignment horizontal="left" vertical="center"/>
    </xf>
    <xf numFmtId="189" fontId="3" fillId="0" borderId="23" xfId="2" applyNumberFormat="1" applyFont="1" applyBorder="1" applyAlignment="1">
      <alignment horizontal="left" vertical="center"/>
    </xf>
    <xf numFmtId="189" fontId="3" fillId="0" borderId="0" xfId="2" applyNumberFormat="1" applyFont="1" applyAlignment="1">
      <alignment horizontal="center" vertical="center"/>
    </xf>
    <xf numFmtId="189" fontId="15" fillId="0" borderId="0" xfId="2" applyNumberFormat="1" applyAlignment="1">
      <alignment horizontal="center" vertical="center"/>
    </xf>
    <xf numFmtId="189" fontId="15" fillId="0" borderId="0" xfId="2" applyNumberFormat="1" applyAlignment="1">
      <alignment vertical="center"/>
    </xf>
    <xf numFmtId="189" fontId="23" fillId="0" borderId="19" xfId="2" applyNumberFormat="1" applyFont="1" applyBorder="1" applyAlignment="1">
      <alignment horizontal="left" vertical="top"/>
    </xf>
    <xf numFmtId="189" fontId="18" fillId="0" borderId="23" xfId="5" applyNumberFormat="1" applyFont="1" applyFill="1" applyBorder="1" applyAlignment="1" applyProtection="1">
      <alignment horizontal="right" vertical="center"/>
    </xf>
    <xf numFmtId="189" fontId="23" fillId="0" borderId="19" xfId="2" applyNumberFormat="1" applyFont="1" applyBorder="1" applyAlignment="1">
      <alignment vertical="top"/>
    </xf>
    <xf numFmtId="189" fontId="15" fillId="0" borderId="0" xfId="2" applyNumberFormat="1" applyAlignment="1">
      <alignment horizontal="right" vertical="center"/>
    </xf>
    <xf numFmtId="189" fontId="23" fillId="0" borderId="25" xfId="2" applyNumberFormat="1" applyFont="1" applyBorder="1" applyAlignment="1">
      <alignment horizontal="center" vertical="center" wrapText="1"/>
    </xf>
  </cellXfs>
  <cellStyles count="347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 2" xfId="3"/>
    <cellStyle name="Valuta 2 2" xfId="37"/>
    <cellStyle name="Valuta 2 3" xfId="38"/>
    <cellStyle name="Valuta 3" xfId="5"/>
    <cellStyle name="Valuta 4" xfId="339"/>
    <cellStyle name="Warnings" xfId="340"/>
    <cellStyle name="Warnings 2" xfId="341"/>
    <cellStyle name="Κανονικό 2" xfId="342"/>
  </cellStyles>
  <dxfs count="171">
    <dxf>
      <font>
        <color theme="0"/>
      </font>
    </dxf>
    <dxf>
      <font>
        <color theme="0"/>
      </font>
    </dxf>
    <dxf>
      <fill>
        <patternFill>
          <bgColor theme="4" tint="0.59996337778862885"/>
        </patternFill>
      </fill>
    </dxf>
    <dxf>
      <font>
        <b/>
        <i/>
        <u/>
        <color theme="9"/>
      </font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theme="9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7" tint="0.79998168889431442"/>
      </font>
    </dxf>
    <dxf>
      <font>
        <color theme="0"/>
      </font>
    </dxf>
    <dxf>
      <font>
        <color theme="0"/>
      </font>
    </dxf>
    <dxf>
      <font>
        <color theme="7" tint="0.79998168889431442"/>
      </font>
    </dxf>
    <dxf>
      <font>
        <b/>
        <i val="0"/>
        <color theme="9"/>
      </font>
    </dxf>
    <dxf>
      <font>
        <b/>
        <i val="0"/>
        <color theme="7"/>
      </font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</dxf>
    <dxf>
      <fill>
        <patternFill>
          <bgColor theme="0" tint="-0.1499679555650502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255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CC0099"/>
      <color rgb="FF660066"/>
      <color rgb="FF9900CC"/>
      <color rgb="FF80008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3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67738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6</xdr:col>
      <xdr:colOff>31750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288923</xdr:colOff>
      <xdr:row>0</xdr:row>
      <xdr:rowOff>123826</xdr:rowOff>
    </xdr:from>
    <xdr:to>
      <xdr:col>4</xdr:col>
      <xdr:colOff>1073150</xdr:colOff>
      <xdr:row>6</xdr:row>
      <xdr:rowOff>131238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923" y="123826"/>
          <a:ext cx="4505327" cy="9916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584073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 hidden="1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155717</xdr:colOff>
      <xdr:row>13</xdr:row>
      <xdr:rowOff>156168</xdr:rowOff>
    </xdr:from>
    <xdr:to>
      <xdr:col>3</xdr:col>
      <xdr:colOff>1512501</xdr:colOff>
      <xdr:row>16</xdr:row>
      <xdr:rowOff>138833</xdr:rowOff>
    </xdr:to>
    <xdr:sp macro="[0]!showClientTab" textlink="">
      <xdr:nvSpPr>
        <xdr:cNvPr id="16" name="backArrow" hidden="1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5</xdr:col>
      <xdr:colOff>136429</xdr:colOff>
      <xdr:row>1</xdr:row>
      <xdr:rowOff>38100</xdr:rowOff>
    </xdr:from>
    <xdr:to>
      <xdr:col>7</xdr:col>
      <xdr:colOff>77722</xdr:colOff>
      <xdr:row>3</xdr:row>
      <xdr:rowOff>47625</xdr:rowOff>
    </xdr:to>
    <xdr:sp macro="[0]!showClientTab" textlink="">
      <xdr:nvSpPr>
        <xdr:cNvPr id="6" name="client" hidden="1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SpPr/>
      </xdr:nvSpPr>
      <xdr:spPr>
        <a:xfrm>
          <a:off x="2467056" y="247650"/>
          <a:ext cx="1417335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 baseline="0"/>
            <a:t>DASHBOARD</a:t>
          </a:r>
          <a:endParaRPr lang="it-IT" sz="1800" b="1"/>
        </a:p>
      </xdr:txBody>
    </xdr:sp>
    <xdr:clientData/>
  </xdr:twoCellAnchor>
  <xdr:twoCellAnchor editAs="absolute">
    <xdr:from>
      <xdr:col>7</xdr:col>
      <xdr:colOff>94022</xdr:colOff>
      <xdr:row>1</xdr:row>
      <xdr:rowOff>38100</xdr:rowOff>
    </xdr:from>
    <xdr:to>
      <xdr:col>8</xdr:col>
      <xdr:colOff>1048720</xdr:colOff>
      <xdr:row>3</xdr:row>
      <xdr:rowOff>47625</xdr:rowOff>
    </xdr:to>
    <xdr:sp macro="[0]!showOrderTab" textlink="">
      <xdr:nvSpPr>
        <xdr:cNvPr id="7" name="order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SpPr/>
      </xdr:nvSpPr>
      <xdr:spPr>
        <a:xfrm>
          <a:off x="3695375" y="247650"/>
          <a:ext cx="135500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11</xdr:col>
      <xdr:colOff>888888</xdr:colOff>
      <xdr:row>1</xdr:row>
      <xdr:rowOff>38100</xdr:rowOff>
    </xdr:from>
    <xdr:to>
      <xdr:col>12</xdr:col>
      <xdr:colOff>26637</xdr:colOff>
      <xdr:row>3</xdr:row>
      <xdr:rowOff>47625</xdr:rowOff>
    </xdr:to>
    <xdr:sp macro="[0]!showDocTab" textlink="">
      <xdr:nvSpPr>
        <xdr:cNvPr id="8" name="doc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SpPr/>
      </xdr:nvSpPr>
      <xdr:spPr>
        <a:xfrm>
          <a:off x="6481315" y="247650"/>
          <a:ext cx="133831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5</xdr:col>
      <xdr:colOff>136429</xdr:colOff>
      <xdr:row>1</xdr:row>
      <xdr:rowOff>38100</xdr:rowOff>
    </xdr:from>
    <xdr:to>
      <xdr:col>7</xdr:col>
      <xdr:colOff>77722</xdr:colOff>
      <xdr:row>3</xdr:row>
      <xdr:rowOff>47625</xdr:rowOff>
    </xdr:to>
    <xdr:sp macro="" textlink="">
      <xdr:nvSpPr>
        <xdr:cNvPr id="13" name="clientPressed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SpPr/>
      </xdr:nvSpPr>
      <xdr:spPr>
        <a:xfrm>
          <a:off x="2467056" y="247650"/>
          <a:ext cx="1417335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 baseline="0"/>
            <a:t>DASHBOARD</a:t>
          </a:r>
          <a:endParaRPr lang="it-IT" sz="1400" b="1"/>
        </a:p>
      </xdr:txBody>
    </xdr:sp>
    <xdr:clientData/>
  </xdr:twoCellAnchor>
  <xdr:twoCellAnchor editAs="absolute">
    <xdr:from>
      <xdr:col>7</xdr:col>
      <xdr:colOff>94022</xdr:colOff>
      <xdr:row>1</xdr:row>
      <xdr:rowOff>38100</xdr:rowOff>
    </xdr:from>
    <xdr:to>
      <xdr:col>8</xdr:col>
      <xdr:colOff>1048720</xdr:colOff>
      <xdr:row>3</xdr:row>
      <xdr:rowOff>47625</xdr:rowOff>
    </xdr:to>
    <xdr:sp macro="" textlink="">
      <xdr:nvSpPr>
        <xdr:cNvPr id="14" name="orderPressed" hidden="1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SpPr/>
      </xdr:nvSpPr>
      <xdr:spPr>
        <a:xfrm>
          <a:off x="3695375" y="247650"/>
          <a:ext cx="1355008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11</xdr:col>
      <xdr:colOff>888888</xdr:colOff>
      <xdr:row>1</xdr:row>
      <xdr:rowOff>38100</xdr:rowOff>
    </xdr:from>
    <xdr:to>
      <xdr:col>12</xdr:col>
      <xdr:colOff>26637</xdr:colOff>
      <xdr:row>3</xdr:row>
      <xdr:rowOff>47625</xdr:rowOff>
    </xdr:to>
    <xdr:sp macro="" textlink="">
      <xdr:nvSpPr>
        <xdr:cNvPr id="15" name="docPressed" hidden="1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SpPr/>
      </xdr:nvSpPr>
      <xdr:spPr>
        <a:xfrm>
          <a:off x="6481315" y="247650"/>
          <a:ext cx="1338318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12</xdr:col>
      <xdr:colOff>41846</xdr:colOff>
      <xdr:row>1</xdr:row>
      <xdr:rowOff>38100</xdr:rowOff>
    </xdr:from>
    <xdr:to>
      <xdr:col>13</xdr:col>
      <xdr:colOff>518022</xdr:colOff>
      <xdr:row>3</xdr:row>
      <xdr:rowOff>47625</xdr:rowOff>
    </xdr:to>
    <xdr:sp macro="[0]!showContactTab" textlink="">
      <xdr:nvSpPr>
        <xdr:cNvPr id="27" name="contact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SpPr/>
      </xdr:nvSpPr>
      <xdr:spPr>
        <a:xfrm>
          <a:off x="7853892" y="247650"/>
          <a:ext cx="138105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CONTACTS</a:t>
          </a:r>
        </a:p>
      </xdr:txBody>
    </xdr:sp>
    <xdr:clientData/>
  </xdr:twoCellAnchor>
  <xdr:twoCellAnchor editAs="absolute">
    <xdr:from>
      <xdr:col>12</xdr:col>
      <xdr:colOff>41846</xdr:colOff>
      <xdr:row>1</xdr:row>
      <xdr:rowOff>38100</xdr:rowOff>
    </xdr:from>
    <xdr:to>
      <xdr:col>13</xdr:col>
      <xdr:colOff>518022</xdr:colOff>
      <xdr:row>3</xdr:row>
      <xdr:rowOff>47625</xdr:rowOff>
    </xdr:to>
    <xdr:sp macro="" textlink="">
      <xdr:nvSpPr>
        <xdr:cNvPr id="28" name="contactPressed" hidden="1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SpPr/>
      </xdr:nvSpPr>
      <xdr:spPr>
        <a:xfrm>
          <a:off x="7853892" y="247650"/>
          <a:ext cx="1381058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8</xdr:col>
      <xdr:colOff>1081920</xdr:colOff>
      <xdr:row>1</xdr:row>
      <xdr:rowOff>38100</xdr:rowOff>
    </xdr:from>
    <xdr:to>
      <xdr:col>11</xdr:col>
      <xdr:colOff>849338</xdr:colOff>
      <xdr:row>3</xdr:row>
      <xdr:rowOff>47625</xdr:rowOff>
    </xdr:to>
    <xdr:sp macro="[0]!showProdTab" textlink="">
      <xdr:nvSpPr>
        <xdr:cNvPr id="21" name="product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SpPr/>
      </xdr:nvSpPr>
      <xdr:spPr>
        <a:xfrm>
          <a:off x="5083583" y="247650"/>
          <a:ext cx="1364532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PRODUCT</a:t>
          </a:r>
        </a:p>
      </xdr:txBody>
    </xdr:sp>
    <xdr:clientData/>
  </xdr:twoCellAnchor>
  <xdr:twoCellAnchor editAs="absolute">
    <xdr:from>
      <xdr:col>8</xdr:col>
      <xdr:colOff>1081920</xdr:colOff>
      <xdr:row>1</xdr:row>
      <xdr:rowOff>38100</xdr:rowOff>
    </xdr:from>
    <xdr:to>
      <xdr:col>11</xdr:col>
      <xdr:colOff>849338</xdr:colOff>
      <xdr:row>3</xdr:row>
      <xdr:rowOff>47625</xdr:rowOff>
    </xdr:to>
    <xdr:sp macro="" textlink="">
      <xdr:nvSpPr>
        <xdr:cNvPr id="22" name="productPressed" hidden="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SpPr/>
      </xdr:nvSpPr>
      <xdr:spPr>
        <a:xfrm>
          <a:off x="5083583" y="247650"/>
          <a:ext cx="1364532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PRODUCT</a:t>
          </a:r>
        </a:p>
      </xdr:txBody>
    </xdr:sp>
    <xdr:clientData/>
  </xdr:twoCellAnchor>
  <xdr:twoCellAnchor editAs="absolute">
    <xdr:from>
      <xdr:col>13</xdr:col>
      <xdr:colOff>793182</xdr:colOff>
      <xdr:row>8</xdr:row>
      <xdr:rowOff>9278</xdr:rowOff>
    </xdr:from>
    <xdr:to>
      <xdr:col>15</xdr:col>
      <xdr:colOff>271947</xdr:colOff>
      <xdr:row>16</xdr:row>
      <xdr:rowOff>6804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843886" y="1523509"/>
          <a:ext cx="1413073" cy="1492218"/>
        </a:xfrm>
        <a:prstGeom prst="rect">
          <a:avLst/>
        </a:prstGeom>
      </xdr:spPr>
    </xdr:pic>
    <xdr:clientData/>
  </xdr:twoCellAnchor>
  <xdr:twoCellAnchor editAs="absolute">
    <xdr:from>
      <xdr:col>13</xdr:col>
      <xdr:colOff>514914</xdr:colOff>
      <xdr:row>1</xdr:row>
      <xdr:rowOff>38100</xdr:rowOff>
    </xdr:from>
    <xdr:to>
      <xdr:col>15</xdr:col>
      <xdr:colOff>5316</xdr:colOff>
      <xdr:row>3</xdr:row>
      <xdr:rowOff>47625</xdr:rowOff>
    </xdr:to>
    <xdr:sp macro="" textlink="">
      <xdr:nvSpPr>
        <xdr:cNvPr id="29" name="cob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SpPr/>
      </xdr:nvSpPr>
      <xdr:spPr>
        <a:xfrm>
          <a:off x="9241367" y="247650"/>
          <a:ext cx="1381058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SUPPLY</a:t>
          </a:r>
        </a:p>
      </xdr:txBody>
    </xdr:sp>
    <xdr:clientData/>
  </xdr:twoCellAnchor>
  <xdr:twoCellAnchor editAs="absolute">
    <xdr:from>
      <xdr:col>15</xdr:col>
      <xdr:colOff>18083</xdr:colOff>
      <xdr:row>1</xdr:row>
      <xdr:rowOff>38100</xdr:rowOff>
    </xdr:from>
    <xdr:to>
      <xdr:col>16</xdr:col>
      <xdr:colOff>488963</xdr:colOff>
      <xdr:row>3</xdr:row>
      <xdr:rowOff>47625</xdr:rowOff>
    </xdr:to>
    <xdr:sp macro="" textlink="">
      <xdr:nvSpPr>
        <xdr:cNvPr id="30" name="warehouse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SpPr/>
      </xdr:nvSpPr>
      <xdr:spPr>
        <a:xfrm>
          <a:off x="10635192" y="247650"/>
          <a:ext cx="1333433" cy="3905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WAREHOUSE</a:t>
          </a:r>
        </a:p>
      </xdr:txBody>
    </xdr:sp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 hidden="1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3</xdr:col>
      <xdr:colOff>1758951</xdr:colOff>
      <xdr:row>3</xdr:row>
      <xdr:rowOff>78980</xdr:rowOff>
    </xdr:to>
    <xdr:pic>
      <xdr:nvPicPr>
        <xdr:cNvPr id="36" name="logoCoppo" descr="logo coppo-Photoroom.png-Photoroom.png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absolute">
    <xdr:from>
      <xdr:col>11</xdr:col>
      <xdr:colOff>1070862</xdr:colOff>
      <xdr:row>32</xdr:row>
      <xdr:rowOff>174382</xdr:rowOff>
    </xdr:from>
    <xdr:to>
      <xdr:col>21</xdr:col>
      <xdr:colOff>866917</xdr:colOff>
      <xdr:row>39</xdr:row>
      <xdr:rowOff>63142</xdr:rowOff>
    </xdr:to>
    <xdr:grpSp>
      <xdr:nvGrpSpPr>
        <xdr:cNvPr id="60" name="statusBar" hidden="1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6681087" y="6375157"/>
          <a:ext cx="10225930" cy="1193685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=""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=""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=""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=""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=""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=""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=""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=""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=""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88000"/>
          </a:xfrm>
          <a:prstGeom prst="chevron">
            <a:avLst>
              <a:gd name="adj" fmla="val 21346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=""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25015</xdr:rowOff>
    </xdr:from>
    <xdr:to>
      <xdr:col>81</xdr:col>
      <xdr:colOff>364858</xdr:colOff>
      <xdr:row>5</xdr:row>
      <xdr:rowOff>164865</xdr:rowOff>
    </xdr:to>
    <xdr:grpSp>
      <xdr:nvGrpSpPr>
        <xdr:cNvPr id="48" name="product_order_panel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3795356" y="806065"/>
          <a:ext cx="6092477" cy="330350"/>
          <a:chOff x="2467055" y="804334"/>
          <a:chExt cx="5955952" cy="324000"/>
        </a:xfrm>
      </xdr:grpSpPr>
      <xdr:sp macro="" textlink="">
        <xdr:nvSpPr>
          <xdr:cNvPr id="33" name="printDocs" hidden="1">
            <a:extLst>
              <a:ext uri="{FF2B5EF4-FFF2-40B4-BE49-F238E27FC236}">
                <a16:creationId xmlns="" xmlns:a16="http://schemas.microsoft.com/office/drawing/2014/main" id="{00000000-0008-0000-0F00-000021000000}"/>
              </a:ext>
            </a:extLst>
          </xdr:cNvPr>
          <xdr:cNvSpPr/>
        </xdr:nvSpPr>
        <xdr:spPr>
          <a:xfrm>
            <a:off x="5477689" y="804334"/>
            <a:ext cx="1440000" cy="324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DOCS</a:t>
            </a:r>
          </a:p>
        </xdr:txBody>
      </xdr:sp>
      <xdr:sp macro="" textlink="">
        <xdr:nvSpPr>
          <xdr:cNvPr id="37" name="printLabels" hidden="1">
            <a:extLst>
              <a:ext uri="{FF2B5EF4-FFF2-40B4-BE49-F238E27FC236}">
                <a16:creationId xmlns=""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6983007" y="804334"/>
            <a:ext cx="1440000" cy="324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LABEL</a:t>
            </a:r>
          </a:p>
        </xdr:txBody>
      </xdr:sp>
      <xdr:sp macro="[0]!updateOrderContent" textlink="">
        <xdr:nvSpPr>
          <xdr:cNvPr id="39" name="updateOrderContent" hidden="1">
            <a:extLst>
              <a:ext uri="{FF2B5EF4-FFF2-40B4-BE49-F238E27FC236}">
                <a16:creationId xmlns=""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4"/>
            <a:ext cx="1440000" cy="322396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=""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2372" y="804334"/>
            <a:ext cx="1440000" cy="322396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ORDER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21840</xdr:rowOff>
    </xdr:from>
    <xdr:to>
      <xdr:col>49</xdr:col>
      <xdr:colOff>1444357</xdr:colOff>
      <xdr:row>5</xdr:row>
      <xdr:rowOff>161780</xdr:rowOff>
    </xdr:to>
    <xdr:grpSp>
      <xdr:nvGrpSpPr>
        <xdr:cNvPr id="50" name="order_control_panel" hidden="1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GrpSpPr/>
      </xdr:nvGrpSpPr>
      <xdr:grpSpPr>
        <a:xfrm>
          <a:off x="29918106" y="802890"/>
          <a:ext cx="5721001" cy="330440"/>
          <a:chOff x="2467056" y="801159"/>
          <a:chExt cx="5955951" cy="324090"/>
        </a:xfrm>
      </xdr:grpSpPr>
      <xdr:sp macro="[0]!newOrder" textlink="">
        <xdr:nvSpPr>
          <xdr:cNvPr id="18" name="new" hidden="1">
            <a:extLst>
              <a:ext uri="{FF2B5EF4-FFF2-40B4-BE49-F238E27FC236}">
                <a16:creationId xmlns=""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01249"/>
            <a:ext cx="1440000" cy="324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=""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3972373" y="801249"/>
            <a:ext cx="1440000" cy="324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=""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477690" y="801159"/>
            <a:ext cx="1440000" cy="324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showProdTab" textlink="">
        <xdr:nvSpPr>
          <xdr:cNvPr id="34" name="editOrderContent" hidden="1">
            <a:extLst>
              <a:ext uri="{FF2B5EF4-FFF2-40B4-BE49-F238E27FC236}">
                <a16:creationId xmlns=""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6983007" y="801159"/>
            <a:ext cx="1440000" cy="324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38100">
            <a:solidFill>
              <a:schemeClr val="accent4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</a:t>
            </a:r>
            <a:r>
              <a:rPr lang="it-IT" sz="1100" b="1" baseline="0">
                <a:solidFill>
                  <a:schemeClr val="bg1"/>
                </a:solidFill>
              </a:rPr>
              <a:t> CONTENT</a:t>
            </a:r>
            <a:endParaRPr lang="it-IT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3</xdr:col>
      <xdr:colOff>20048</xdr:colOff>
      <xdr:row>38</xdr:row>
      <xdr:rowOff>16934</xdr:rowOff>
    </xdr:from>
    <xdr:to>
      <xdr:col>3</xdr:col>
      <xdr:colOff>1774915</xdr:colOff>
      <xdr:row>41</xdr:row>
      <xdr:rowOff>140759</xdr:rowOff>
    </xdr:to>
    <xdr:grpSp>
      <xdr:nvGrpSpPr>
        <xdr:cNvPr id="25" name="dashboard_client_control_panel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GrpSpPr/>
      </xdr:nvGrpSpPr>
      <xdr:grpSpPr>
        <a:xfrm>
          <a:off x="248648" y="7332134"/>
          <a:ext cx="1754867" cy="704850"/>
          <a:chOff x="145754" y="5658909"/>
          <a:chExt cx="1378542" cy="692150"/>
        </a:xfrm>
      </xdr:grpSpPr>
      <xdr:sp macro="" textlink="">
        <xdr:nvSpPr>
          <xdr:cNvPr id="2" name="newClient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145754" y="5658909"/>
            <a:ext cx="1378542" cy="31115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CLIENT</a:t>
            </a:r>
          </a:p>
        </xdr:txBody>
      </xdr:sp>
      <xdr:sp macro="" textlink="">
        <xdr:nvSpPr>
          <xdr:cNvPr id="17" name="editClien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45754" y="6039909"/>
            <a:ext cx="1378542" cy="31115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CLIENT DETAILS</a:t>
            </a:r>
          </a:p>
        </xdr:txBody>
      </xdr:sp>
    </xdr:grpSp>
    <xdr:clientData/>
  </xdr:twoCellAnchor>
  <xdr:twoCellAnchor>
    <xdr:from>
      <xdr:col>5</xdr:col>
      <xdr:colOff>149306</xdr:colOff>
      <xdr:row>4</xdr:row>
      <xdr:rowOff>21163</xdr:rowOff>
    </xdr:from>
    <xdr:to>
      <xdr:col>8</xdr:col>
      <xdr:colOff>1176556</xdr:colOff>
      <xdr:row>5</xdr:row>
      <xdr:rowOff>161591</xdr:rowOff>
    </xdr:to>
    <xdr:grpSp>
      <xdr:nvGrpSpPr>
        <xdr:cNvPr id="51" name="dashboard_order_control_panel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378156" y="802213"/>
          <a:ext cx="2875100" cy="330928"/>
          <a:chOff x="2469942" y="846666"/>
          <a:chExt cx="2955341" cy="325155"/>
        </a:xfrm>
      </xdr:grpSpPr>
      <xdr:sp macro="[0]!newOrder" textlink="">
        <xdr:nvSpPr>
          <xdr:cNvPr id="35" name="newOrder">
            <a:extLst>
              <a:ext uri="{FF2B5EF4-FFF2-40B4-BE49-F238E27FC236}">
                <a16:creationId xmlns=""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=""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86438" y="846666"/>
            <a:ext cx="1438845" cy="325155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>
    <xdr:from>
      <xdr:col>40</xdr:col>
      <xdr:colOff>53732</xdr:colOff>
      <xdr:row>14</xdr:row>
      <xdr:rowOff>24423</xdr:rowOff>
    </xdr:from>
    <xdr:to>
      <xdr:col>40</xdr:col>
      <xdr:colOff>1792654</xdr:colOff>
      <xdr:row>22</xdr:row>
      <xdr:rowOff>58616</xdr:rowOff>
    </xdr:to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SpPr txBox="1"/>
      </xdr:nvSpPr>
      <xdr:spPr>
        <a:xfrm>
          <a:off x="229578" y="2657231"/>
          <a:ext cx="1738922" cy="15386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Aggiungere flag per spedizioni aeree e marittime</a:t>
          </a:r>
          <a:r>
            <a:rPr lang="it-IT" sz="1100" baseline="0"/>
            <a:t> con container che hanno bisogno di dati ulteriori</a:t>
          </a:r>
          <a:endParaRPr lang="it-IT" sz="1100"/>
        </a:p>
      </xdr:txBody>
    </xdr:sp>
    <xdr:clientData/>
  </xdr:twoCellAnchor>
  <xdr:twoCellAnchor>
    <xdr:from>
      <xdr:col>40</xdr:col>
      <xdr:colOff>43962</xdr:colOff>
      <xdr:row>23</xdr:row>
      <xdr:rowOff>63500</xdr:rowOff>
    </xdr:from>
    <xdr:to>
      <xdr:col>40</xdr:col>
      <xdr:colOff>1778000</xdr:colOff>
      <xdr:row>40</xdr:row>
      <xdr:rowOff>29308</xdr:rowOff>
    </xdr:to>
    <xdr:sp macro="" textlink="">
      <xdr:nvSpPr>
        <xdr:cNvPr id="61" name="CasellaDiTesto 60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SpPr txBox="1"/>
      </xdr:nvSpPr>
      <xdr:spPr>
        <a:xfrm>
          <a:off x="219808" y="4391269"/>
          <a:ext cx="1734038" cy="31505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Aggiungere la possibilità di modificare il payment type</a:t>
          </a:r>
        </a:p>
        <a:p>
          <a:endParaRPr lang="it-IT" sz="1100"/>
        </a:p>
        <a:p>
          <a:r>
            <a:rPr lang="it-IT" sz="1100"/>
            <a:t>Gli ordini in valuta estera una volta chiusi</a:t>
          </a:r>
          <a:r>
            <a:rPr lang="it-IT" sz="1100" baseline="0"/>
            <a:t> vanno "convertiti" in in valuta locale per fini contabili.</a:t>
          </a:r>
        </a:p>
        <a:p>
          <a:endParaRPr lang="it-IT" sz="1100" baseline="0"/>
        </a:p>
        <a:p>
          <a:r>
            <a:rPr lang="it-IT" sz="1100" baseline="0"/>
            <a:t>Potrebbe convenire fare una copia dell'ordine però con valori converti al tasso di cambio vigente.</a:t>
          </a:r>
        </a:p>
        <a:p>
          <a:endParaRPr lang="it-IT" sz="1100" baseline="0"/>
        </a:p>
        <a:p>
          <a:r>
            <a:rPr lang="it-IT" sz="1100" baseline="0"/>
            <a:t>Flaggare poi gli ordini in valuta estera come DA NON CONTARE  ai fini delle anilisi contabili.</a:t>
          </a:r>
          <a:endParaRPr lang="it-IT" sz="1100"/>
        </a:p>
      </xdr:txBody>
    </xdr:sp>
    <xdr:clientData/>
  </xdr:twoCellAnchor>
  <xdr:twoCellAnchor editAs="oneCell">
    <xdr:from>
      <xdr:col>106</xdr:col>
      <xdr:colOff>29633</xdr:colOff>
      <xdr:row>15</xdr:row>
      <xdr:rowOff>98287</xdr:rowOff>
    </xdr:from>
    <xdr:to>
      <xdr:col>106</xdr:col>
      <xdr:colOff>1779221</xdr:colOff>
      <xdr:row>19</xdr:row>
      <xdr:rowOff>9772</xdr:rowOff>
    </xdr:to>
    <xdr:sp macro="" textlink="">
      <xdr:nvSpPr>
        <xdr:cNvPr id="70" name="printAllPdf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106</xdr:col>
      <xdr:colOff>14979</xdr:colOff>
      <xdr:row>19</xdr:row>
      <xdr:rowOff>117826</xdr:rowOff>
    </xdr:from>
    <xdr:to>
      <xdr:col>107</xdr:col>
      <xdr:colOff>2442</xdr:colOff>
      <xdr:row>23</xdr:row>
      <xdr:rowOff>29310</xdr:rowOff>
    </xdr:to>
    <xdr:sp macro="" textlink="">
      <xdr:nvSpPr>
        <xdr:cNvPr id="71" name="printAll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108</xdr:col>
      <xdr:colOff>58867</xdr:colOff>
      <xdr:row>8</xdr:row>
      <xdr:rowOff>54327</xdr:rowOff>
    </xdr:from>
    <xdr:to>
      <xdr:col>110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86545867" y="1597377"/>
          <a:ext cx="15589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" textlink="">
        <xdr:nvSpPr>
          <xdr:cNvPr id="63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14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108</xdr:col>
      <xdr:colOff>49172</xdr:colOff>
      <xdr:row>22</xdr:row>
      <xdr:rowOff>161785</xdr:rowOff>
    </xdr:from>
    <xdr:to>
      <xdr:col>114</xdr:col>
      <xdr:colOff>137526</xdr:colOff>
      <xdr:row>25</xdr:row>
      <xdr:rowOff>130285</xdr:rowOff>
    </xdr:to>
    <xdr:grpSp>
      <xdr:nvGrpSpPr>
        <xdr:cNvPr id="82" name="packingList_panel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GrpSpPr/>
      </xdr:nvGrpSpPr>
      <xdr:grpSpPr>
        <a:xfrm>
          <a:off x="86536172" y="4390885"/>
          <a:ext cx="3555454" cy="568575"/>
          <a:chOff x="2310749" y="4303939"/>
          <a:chExt cx="3742046" cy="540000"/>
        </a:xfrm>
      </xdr:grpSpPr>
      <xdr:sp macro="" textlink="">
        <xdr:nvSpPr>
          <xdr:cNvPr id="64" name="showPackingList">
            <a:extLst>
              <a:ext uri="{FF2B5EF4-FFF2-40B4-BE49-F238E27FC236}">
                <a16:creationId xmlns="" xmlns:a16="http://schemas.microsoft.com/office/drawing/2014/main" id="{00000000-0008-0000-0F00-000040000000}"/>
              </a:ext>
            </a:extLst>
          </xdr:cNvPr>
          <xdr:cNvSpPr/>
        </xdr:nvSpPr>
        <xdr:spPr>
          <a:xfrm>
            <a:off x="2310749" y="4303939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PACKING LIST</a:t>
            </a:r>
          </a:p>
        </xdr:txBody>
      </xdr:sp>
      <xdr:sp macro="" textlink="">
        <xdr:nvSpPr>
          <xdr:cNvPr id="65" name="printPackingListPdf">
            <a:extLst>
              <a:ext uri="{FF2B5EF4-FFF2-40B4-BE49-F238E27FC236}">
                <a16:creationId xmlns="" xmlns:a16="http://schemas.microsoft.com/office/drawing/2014/main" id="{00000000-0008-0000-0F00-000041000000}"/>
              </a:ext>
            </a:extLst>
          </xdr:cNvPr>
          <xdr:cNvSpPr/>
        </xdr:nvSpPr>
        <xdr:spPr>
          <a:xfrm>
            <a:off x="3824950" y="4303939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4" name="printPackingList">
            <a:extLst>
              <a:ext uri="{FF2B5EF4-FFF2-40B4-BE49-F238E27FC236}">
                <a16:creationId xmlns="" xmlns:a16="http://schemas.microsoft.com/office/drawing/2014/main" id="{00000000-0008-0000-0F00-00004A000000}"/>
              </a:ext>
            </a:extLst>
          </xdr:cNvPr>
          <xdr:cNvSpPr/>
        </xdr:nvSpPr>
        <xdr:spPr>
          <a:xfrm>
            <a:off x="4972795" y="4303939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108</xdr:col>
      <xdr:colOff>49172</xdr:colOff>
      <xdr:row>30</xdr:row>
      <xdr:rowOff>593</xdr:rowOff>
    </xdr:from>
    <xdr:to>
      <xdr:col>114</xdr:col>
      <xdr:colOff>132652</xdr:colOff>
      <xdr:row>32</xdr:row>
      <xdr:rowOff>164478</xdr:rowOff>
    </xdr:to>
    <xdr:grpSp>
      <xdr:nvGrpSpPr>
        <xdr:cNvPr id="83" name="dgn_panel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GrpSpPr/>
      </xdr:nvGrpSpPr>
      <xdr:grpSpPr>
        <a:xfrm>
          <a:off x="86536172" y="5810843"/>
          <a:ext cx="3550580" cy="554410"/>
          <a:chOff x="2310749" y="5656978"/>
          <a:chExt cx="3737172" cy="540000"/>
        </a:xfrm>
      </xdr:grpSpPr>
      <xdr:sp macro="" textlink="">
        <xdr:nvSpPr>
          <xdr:cNvPr id="66" name="showDgn">
            <a:extLst>
              <a:ext uri="{FF2B5EF4-FFF2-40B4-BE49-F238E27FC236}">
                <a16:creationId xmlns="" xmlns:a16="http://schemas.microsoft.com/office/drawing/2014/main" id="{00000000-0008-0000-0F00-000042000000}"/>
              </a:ext>
            </a:extLst>
          </xdr:cNvPr>
          <xdr:cNvSpPr/>
        </xdr:nvSpPr>
        <xdr:spPr>
          <a:xfrm>
            <a:off x="2310749" y="5656978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DGN</a:t>
            </a:r>
          </a:p>
        </xdr:txBody>
      </xdr:sp>
      <xdr:sp macro="" textlink="">
        <xdr:nvSpPr>
          <xdr:cNvPr id="67" name="printDgnPdf">
            <a:extLst>
              <a:ext uri="{FF2B5EF4-FFF2-40B4-BE49-F238E27FC236}">
                <a16:creationId xmlns="" xmlns:a16="http://schemas.microsoft.com/office/drawing/2014/main" id="{00000000-0008-0000-0F00-000043000000}"/>
              </a:ext>
            </a:extLst>
          </xdr:cNvPr>
          <xdr:cNvSpPr/>
        </xdr:nvSpPr>
        <xdr:spPr>
          <a:xfrm>
            <a:off x="3820067" y="565697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5" name="printDgn">
            <a:extLst>
              <a:ext uri="{FF2B5EF4-FFF2-40B4-BE49-F238E27FC236}">
                <a16:creationId xmlns="" xmlns:a16="http://schemas.microsoft.com/office/drawing/2014/main" id="{00000000-0008-0000-0F00-00004B000000}"/>
              </a:ext>
            </a:extLst>
          </xdr:cNvPr>
          <xdr:cNvSpPr/>
        </xdr:nvSpPr>
        <xdr:spPr>
          <a:xfrm>
            <a:off x="4967921" y="565697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108</xdr:col>
      <xdr:colOff>49172</xdr:colOff>
      <xdr:row>36</xdr:row>
      <xdr:rowOff>142247</xdr:rowOff>
    </xdr:from>
    <xdr:to>
      <xdr:col>114</xdr:col>
      <xdr:colOff>132637</xdr:colOff>
      <xdr:row>39</xdr:row>
      <xdr:rowOff>125401</xdr:rowOff>
    </xdr:to>
    <xdr:grpSp>
      <xdr:nvGrpSpPr>
        <xdr:cNvPr id="84" name="dgn2_panel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GrpSpPr/>
      </xdr:nvGrpSpPr>
      <xdr:grpSpPr>
        <a:xfrm>
          <a:off x="86536172" y="7095497"/>
          <a:ext cx="3550565" cy="535604"/>
          <a:chOff x="2310749" y="6922093"/>
          <a:chExt cx="3737157" cy="540000"/>
        </a:xfrm>
      </xdr:grpSpPr>
      <xdr:sp macro="" textlink="">
        <xdr:nvSpPr>
          <xdr:cNvPr id="68" name="showDgn2">
            <a:extLst>
              <a:ext uri="{FF2B5EF4-FFF2-40B4-BE49-F238E27FC236}">
                <a16:creationId xmlns="" xmlns:a16="http://schemas.microsoft.com/office/drawing/2014/main" id="{00000000-0008-0000-0F00-000044000000}"/>
              </a:ext>
            </a:extLst>
          </xdr:cNvPr>
          <xdr:cNvSpPr/>
        </xdr:nvSpPr>
        <xdr:spPr>
          <a:xfrm>
            <a:off x="2310749" y="6922093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DGN FLIGHT</a:t>
            </a:r>
          </a:p>
        </xdr:txBody>
      </xdr:sp>
      <xdr:sp macro="" textlink="">
        <xdr:nvSpPr>
          <xdr:cNvPr id="69" name="printDgn2Pdf">
            <a:extLst>
              <a:ext uri="{FF2B5EF4-FFF2-40B4-BE49-F238E27FC236}">
                <a16:creationId xmlns="" xmlns:a16="http://schemas.microsoft.com/office/drawing/2014/main" id="{00000000-0008-0000-0F00-000045000000}"/>
              </a:ext>
            </a:extLst>
          </xdr:cNvPr>
          <xdr:cNvSpPr/>
        </xdr:nvSpPr>
        <xdr:spPr>
          <a:xfrm>
            <a:off x="3820065" y="6922093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6" name="printDgn2">
            <a:extLst>
              <a:ext uri="{FF2B5EF4-FFF2-40B4-BE49-F238E27FC236}">
                <a16:creationId xmlns="" xmlns:a16="http://schemas.microsoft.com/office/drawing/2014/main" id="{00000000-0008-0000-0F00-00004C000000}"/>
              </a:ext>
            </a:extLst>
          </xdr:cNvPr>
          <xdr:cNvSpPr/>
        </xdr:nvSpPr>
        <xdr:spPr>
          <a:xfrm>
            <a:off x="4967906" y="6922093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108</xdr:col>
      <xdr:colOff>49172</xdr:colOff>
      <xdr:row>15</xdr:row>
      <xdr:rowOff>161785</xdr:rowOff>
    </xdr:from>
    <xdr:to>
      <xdr:col>114</xdr:col>
      <xdr:colOff>137526</xdr:colOff>
      <xdr:row>18</xdr:row>
      <xdr:rowOff>135170</xdr:rowOff>
    </xdr:to>
    <xdr:grpSp>
      <xdr:nvGrpSpPr>
        <xdr:cNvPr id="81" name="invoice_panel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GrpSpPr/>
      </xdr:nvGrpSpPr>
      <xdr:grpSpPr>
        <a:xfrm>
          <a:off x="86536172" y="3019285"/>
          <a:ext cx="3555454" cy="554410"/>
          <a:chOff x="2310749" y="2980208"/>
          <a:chExt cx="3742046" cy="540000"/>
        </a:xfrm>
      </xdr:grpSpPr>
      <xdr:sp macro="" textlink="">
        <xdr:nvSpPr>
          <xdr:cNvPr id="77" name="showInvoice">
            <a:extLst>
              <a:ext uri="{FF2B5EF4-FFF2-40B4-BE49-F238E27FC236}">
                <a16:creationId xmlns="" xmlns:a16="http://schemas.microsoft.com/office/drawing/2014/main" id="{00000000-0008-0000-0F00-00004D000000}"/>
              </a:ext>
            </a:extLst>
          </xdr:cNvPr>
          <xdr:cNvSpPr/>
        </xdr:nvSpPr>
        <xdr:spPr>
          <a:xfrm>
            <a:off x="2310749" y="2980208"/>
            <a:ext cx="144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INVOICE</a:t>
            </a:r>
          </a:p>
        </xdr:txBody>
      </xdr:sp>
      <xdr:sp macro="" textlink="">
        <xdr:nvSpPr>
          <xdr:cNvPr id="78" name="printInvoicePdf">
            <a:extLst>
              <a:ext uri="{FF2B5EF4-FFF2-40B4-BE49-F238E27FC236}">
                <a16:creationId xmlns="" xmlns:a16="http://schemas.microsoft.com/office/drawing/2014/main" id="{00000000-0008-0000-0F00-00004E000000}"/>
              </a:ext>
            </a:extLst>
          </xdr:cNvPr>
          <xdr:cNvSpPr/>
        </xdr:nvSpPr>
        <xdr:spPr>
          <a:xfrm>
            <a:off x="3824950" y="298020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PDF</a:t>
            </a:r>
          </a:p>
        </xdr:txBody>
      </xdr:sp>
      <xdr:sp macro="" textlink="">
        <xdr:nvSpPr>
          <xdr:cNvPr id="79" name="printInvoice">
            <a:extLst>
              <a:ext uri="{FF2B5EF4-FFF2-40B4-BE49-F238E27FC236}">
                <a16:creationId xmlns=""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4972795" y="2980208"/>
            <a:ext cx="1080000" cy="54000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</a:p>
          <a:p>
            <a:pPr algn="ctr"/>
            <a:r>
              <a:rPr lang="it-IT" sz="1100" b="1">
                <a:solidFill>
                  <a:schemeClr val="bg1"/>
                </a:solidFill>
              </a:rPr>
              <a:t> TO PRINTER</a:t>
            </a:r>
          </a:p>
        </xdr:txBody>
      </xdr:sp>
    </xdr:grpSp>
    <xdr:clientData/>
  </xdr:twoCellAnchor>
  <xdr:twoCellAnchor>
    <xdr:from>
      <xdr:col>75</xdr:col>
      <xdr:colOff>112346</xdr:colOff>
      <xdr:row>15</xdr:row>
      <xdr:rowOff>48846</xdr:rowOff>
    </xdr:from>
    <xdr:to>
      <xdr:col>75</xdr:col>
      <xdr:colOff>1738923</xdr:colOff>
      <xdr:row>28</xdr:row>
      <xdr:rowOff>141654</xdr:rowOff>
    </xdr:to>
    <xdr:sp macro="" textlink="">
      <xdr:nvSpPr>
        <xdr:cNvPr id="85" name="CasellaDiTesto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SpPr txBox="1"/>
      </xdr:nvSpPr>
      <xdr:spPr>
        <a:xfrm>
          <a:off x="288192" y="2867269"/>
          <a:ext cx="1626577" cy="25546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Dare all'utente la possibilità di inserire prodotti esterni al catalogo BHPC permettendo la modifica manuale delle</a:t>
          </a:r>
          <a:r>
            <a:rPr lang="it-IT" sz="1100" baseline="0"/>
            <a:t> colonne blu.</a:t>
          </a:r>
        </a:p>
        <a:p>
          <a:endParaRPr lang="it-IT" sz="1100" baseline="0"/>
        </a:p>
        <a:p>
          <a:r>
            <a:rPr lang="it-IT" sz="1100" baseline="0"/>
            <a:t>Al salvataggio dell'ordine reimpostare le formule con una tecnica simile a quella usata nell'anker manager</a:t>
          </a:r>
          <a:endParaRPr lang="it-IT" sz="1100"/>
        </a:p>
      </xdr:txBody>
    </xdr:sp>
    <xdr:clientData/>
  </xdr:twoCellAnchor>
  <xdr:twoCellAnchor editAs="absolute">
    <xdr:from>
      <xdr:col>3</xdr:col>
      <xdr:colOff>51472</xdr:colOff>
      <xdr:row>31</xdr:row>
      <xdr:rowOff>133675</xdr:rowOff>
    </xdr:from>
    <xdr:to>
      <xdr:col>3</xdr:col>
      <xdr:colOff>1507739</xdr:colOff>
      <xdr:row>34</xdr:row>
      <xdr:rowOff>168356</xdr:rowOff>
    </xdr:to>
    <xdr:sp macro="" textlink="">
      <xdr:nvSpPr>
        <xdr:cNvPr id="49" name="shipIt" hidden="1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SpPr/>
      </xdr:nvSpPr>
      <xdr:spPr>
        <a:xfrm>
          <a:off x="296782" y="5977141"/>
          <a:ext cx="1450975" cy="597062"/>
        </a:xfrm>
        <a:prstGeom prst="roundRect">
          <a:avLst/>
        </a:prstGeom>
        <a:ln w="571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9</xdr:col>
      <xdr:colOff>152401</xdr:colOff>
      <xdr:row>3</xdr:row>
      <xdr:rowOff>161926</xdr:rowOff>
    </xdr:from>
    <xdr:to>
      <xdr:col>11</xdr:col>
      <xdr:colOff>476250</xdr:colOff>
      <xdr:row>7</xdr:row>
      <xdr:rowOff>19050</xdr:rowOff>
    </xdr:to>
    <xdr:pic macro="[0]!syncAll">
      <xdr:nvPicPr>
        <xdr:cNvPr id="73" name="sync" descr="sync_data.pn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467351" y="752476"/>
          <a:ext cx="619124" cy="61912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 Ducci" refreshedDate="45337.580436226854" createdVersion="3" refreshedVersion="3" minRefreshableVersion="3" recordCount="32">
  <cacheSource type="worksheet">
    <worksheetSource name="dbStorico"/>
  </cacheSource>
  <cacheFields count="9">
    <cacheField name="NO." numFmtId="0">
      <sharedItems containsSemiMixedTypes="0" containsString="0" containsNumber="1" containsInteger="1" minValue="1" maxValue="2"/>
    </cacheField>
    <cacheField name="DATE" numFmtId="177">
      <sharedItems containsSemiMixedTypes="0" containsNonDate="0" containsDate="1" containsString="0" minDate="2024-02-15T00:00:00" maxDate="2024-02-21T00:00:00" count="2">
        <d v="2024-02-15T00:00:00"/>
        <d v="2024-02-20T00:00:00"/>
      </sharedItems>
    </cacheField>
    <cacheField name="CLIENT" numFmtId="0">
      <sharedItems count="2">
        <s v="CIELOMED"/>
        <s v="PRESTIGE BRANDS"/>
      </sharedItems>
    </cacheField>
    <cacheField name="SKU" numFmtId="0">
      <sharedItems/>
    </cacheField>
    <cacheField name="QTY" numFmtId="0">
      <sharedItems containsSemiMixedTypes="0" containsString="0" containsNumber="1" containsInteger="1" minValue="3" maxValue="250"/>
    </cacheField>
    <cacheField name="PRICE" numFmtId="170">
      <sharedItems containsSemiMixedTypes="0" containsString="0" containsNumber="1" minValue="0" maxValue="15"/>
    </cacheField>
    <cacheField name="TOTAL" numFmtId="170">
      <sharedItems containsSemiMixedTypes="0" containsString="0" containsNumber="1" minValue="0" maxValue="1500"/>
    </cacheField>
    <cacheField name="SALE TYPE" numFmtId="0">
      <sharedItems count="2">
        <s v="NORMAL"/>
        <s v="FOC"/>
      </sharedItems>
    </cacheField>
    <cacheField name="CURRENC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1"/>
    <x v="0"/>
    <x v="0"/>
    <s v="P06000"/>
    <n v="100"/>
    <n v="5"/>
    <n v="500"/>
    <x v="0"/>
    <s v="EUR"/>
  </r>
  <r>
    <n v="1"/>
    <x v="0"/>
    <x v="0"/>
    <s v="P06001"/>
    <n v="100"/>
    <n v="5"/>
    <n v="500"/>
    <x v="0"/>
    <s v="EUR"/>
  </r>
  <r>
    <n v="1"/>
    <x v="0"/>
    <x v="0"/>
    <s v="P06002"/>
    <n v="100"/>
    <n v="5"/>
    <n v="500"/>
    <x v="0"/>
    <s v="EUR"/>
  </r>
  <r>
    <n v="1"/>
    <x v="0"/>
    <x v="0"/>
    <s v="P06003"/>
    <n v="100"/>
    <n v="5"/>
    <n v="500"/>
    <x v="0"/>
    <s v="EUR"/>
  </r>
  <r>
    <n v="1"/>
    <x v="0"/>
    <x v="0"/>
    <s v="GS5004"/>
    <n v="100"/>
    <n v="6"/>
    <n v="600"/>
    <x v="0"/>
    <s v="EUR"/>
  </r>
  <r>
    <n v="1"/>
    <x v="0"/>
    <x v="0"/>
    <s v="GS5005"/>
    <n v="100"/>
    <n v="6"/>
    <n v="600"/>
    <x v="0"/>
    <s v="EUR"/>
  </r>
  <r>
    <n v="1"/>
    <x v="0"/>
    <x v="0"/>
    <s v="GS5006"/>
    <n v="100"/>
    <n v="6"/>
    <n v="600"/>
    <x v="0"/>
    <s v="EUR"/>
  </r>
  <r>
    <n v="1"/>
    <x v="0"/>
    <x v="0"/>
    <s v="GS5007"/>
    <n v="100"/>
    <n v="6"/>
    <n v="600"/>
    <x v="0"/>
    <s v="EUR"/>
  </r>
  <r>
    <n v="1"/>
    <x v="0"/>
    <x v="0"/>
    <s v="GSTRO3"/>
    <n v="100"/>
    <n v="15"/>
    <n v="1500"/>
    <x v="0"/>
    <s v="EUR"/>
  </r>
  <r>
    <n v="1"/>
    <x v="0"/>
    <x v="0"/>
    <s v="P06000"/>
    <n v="10"/>
    <n v="0"/>
    <n v="0"/>
    <x v="1"/>
    <s v="EUR"/>
  </r>
  <r>
    <n v="1"/>
    <x v="0"/>
    <x v="0"/>
    <s v="P06001"/>
    <n v="10"/>
    <n v="0"/>
    <n v="0"/>
    <x v="1"/>
    <s v="EUR"/>
  </r>
  <r>
    <n v="1"/>
    <x v="0"/>
    <x v="0"/>
    <s v="P06002"/>
    <n v="10"/>
    <n v="0"/>
    <n v="0"/>
    <x v="1"/>
    <s v="EUR"/>
  </r>
  <r>
    <n v="1"/>
    <x v="0"/>
    <x v="0"/>
    <s v="P06003"/>
    <n v="10"/>
    <n v="0"/>
    <n v="0"/>
    <x v="1"/>
    <s v="EUR"/>
  </r>
  <r>
    <n v="2"/>
    <x v="1"/>
    <x v="1"/>
    <s v="P05004"/>
    <n v="60"/>
    <n v="4.76"/>
    <n v="285.59999999999997"/>
    <x v="0"/>
    <s v="EUR"/>
  </r>
  <r>
    <n v="2"/>
    <x v="1"/>
    <x v="1"/>
    <s v="P05005"/>
    <n v="20"/>
    <n v="4.76"/>
    <n v="95.199999999999989"/>
    <x v="0"/>
    <s v="EUR"/>
  </r>
  <r>
    <n v="2"/>
    <x v="1"/>
    <x v="1"/>
    <s v="P05006"/>
    <n v="40"/>
    <n v="4.76"/>
    <n v="190.39999999999998"/>
    <x v="0"/>
    <s v="EUR"/>
  </r>
  <r>
    <n v="2"/>
    <x v="1"/>
    <x v="1"/>
    <s v="P05007"/>
    <n v="40"/>
    <n v="4.76"/>
    <n v="190.39999999999998"/>
    <x v="0"/>
    <s v="EUR"/>
  </r>
  <r>
    <n v="2"/>
    <x v="1"/>
    <x v="1"/>
    <s v="P05050"/>
    <n v="50"/>
    <n v="4.76"/>
    <n v="238"/>
    <x v="0"/>
    <s v="EUR"/>
  </r>
  <r>
    <n v="2"/>
    <x v="1"/>
    <x v="1"/>
    <s v="P05051"/>
    <n v="40"/>
    <n v="4.76"/>
    <n v="190.39999999999998"/>
    <x v="0"/>
    <s v="EUR"/>
  </r>
  <r>
    <n v="2"/>
    <x v="1"/>
    <x v="1"/>
    <s v="P05052"/>
    <n v="30"/>
    <n v="4.76"/>
    <n v="142.79999999999998"/>
    <x v="0"/>
    <s v="EUR"/>
  </r>
  <r>
    <n v="2"/>
    <x v="1"/>
    <x v="1"/>
    <s v="GS5004"/>
    <n v="100"/>
    <n v="5.6"/>
    <n v="560"/>
    <x v="0"/>
    <s v="EUR"/>
  </r>
  <r>
    <n v="2"/>
    <x v="1"/>
    <x v="1"/>
    <s v="GS5005"/>
    <n v="250"/>
    <n v="5.6"/>
    <n v="1400"/>
    <x v="0"/>
    <s v="EUR"/>
  </r>
  <r>
    <n v="2"/>
    <x v="1"/>
    <x v="1"/>
    <s v="GS5006"/>
    <n v="60"/>
    <n v="5.6"/>
    <n v="336"/>
    <x v="0"/>
    <s v="EUR"/>
  </r>
  <r>
    <n v="2"/>
    <x v="1"/>
    <x v="1"/>
    <s v="GS5007"/>
    <n v="250"/>
    <n v="5.6"/>
    <n v="1400"/>
    <x v="0"/>
    <s v="EUR"/>
  </r>
  <r>
    <n v="2"/>
    <x v="1"/>
    <x v="1"/>
    <s v="GS5050"/>
    <n v="40"/>
    <n v="5.6"/>
    <n v="224"/>
    <x v="0"/>
    <s v="EUR"/>
  </r>
  <r>
    <n v="2"/>
    <x v="1"/>
    <x v="1"/>
    <s v="P05004"/>
    <n v="10"/>
    <n v="0"/>
    <n v="0"/>
    <x v="1"/>
    <s v="EUR"/>
  </r>
  <r>
    <n v="2"/>
    <x v="1"/>
    <x v="1"/>
    <s v="P05005"/>
    <n v="3"/>
    <n v="0"/>
    <n v="0"/>
    <x v="1"/>
    <s v="EUR"/>
  </r>
  <r>
    <n v="2"/>
    <x v="1"/>
    <x v="1"/>
    <s v="P05006"/>
    <n v="7"/>
    <n v="0"/>
    <n v="0"/>
    <x v="1"/>
    <s v="EUR"/>
  </r>
  <r>
    <n v="2"/>
    <x v="1"/>
    <x v="1"/>
    <s v="P05007"/>
    <n v="7"/>
    <n v="0"/>
    <n v="0"/>
    <x v="1"/>
    <s v="EUR"/>
  </r>
  <r>
    <n v="2"/>
    <x v="1"/>
    <x v="1"/>
    <s v="P05050"/>
    <n v="8"/>
    <n v="0"/>
    <n v="0"/>
    <x v="1"/>
    <s v="EUR"/>
  </r>
  <r>
    <n v="2"/>
    <x v="1"/>
    <x v="1"/>
    <s v="P05051"/>
    <n v="7"/>
    <n v="0"/>
    <n v="0"/>
    <x v="1"/>
    <s v="EUR"/>
  </r>
  <r>
    <n v="2"/>
    <x v="1"/>
    <x v="1"/>
    <s v="P05052"/>
    <n v="5"/>
    <n v="0"/>
    <n v="0"/>
    <x v="1"/>
    <s v="E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la_pivot2" cacheId="3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E1:H5" firstHeaderRow="1" firstDataRow="2" firstDataCol="1"/>
  <pivotFields count="9">
    <pivotField showAll="0"/>
    <pivotField numFmtId="177" showAll="0"/>
    <pivotField axis="axisCol" showAll="0">
      <items count="3">
        <item x="0"/>
        <item x="1"/>
        <item t="default"/>
      </items>
    </pivotField>
    <pivotField showAll="0"/>
    <pivotField dataField="1" showAll="0"/>
    <pivotField numFmtId="170" showAll="0"/>
    <pivotField numFmtId="170" showAll="0" defaultSubtotal="0"/>
    <pivotField axis="axisRow" showAll="0">
      <items count="3">
        <item x="0"/>
        <item x="1"/>
        <item t="default"/>
      </items>
    </pivotField>
    <pivotField showAll="0"/>
  </pivotFields>
  <rowFields count="1">
    <field x="7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ma di QTY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la_pivot1" cacheId="3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A1:C7" firstHeaderRow="1" firstDataRow="2" firstDataCol="1"/>
  <pivotFields count="9">
    <pivotField showAll="0"/>
    <pivotField axis="axisRow" numFmtId="177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170" showAll="0"/>
    <pivotField dataField="1" numFmtId="170" showAll="0" defaultSubtotal="0"/>
    <pivotField showAll="0"/>
    <pivotField showAll="0"/>
  </pivotFields>
  <rowFields count="2">
    <field x="2"/>
    <field x="1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QTY" fld="4" baseField="0" baseItem="0"/>
    <dataField name="Somma di TOTAL" fld="6" baseField="0" baseItem="0"/>
  </dataFields>
  <formats count="1">
    <format dxfId="27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bhpc_data" displayName="bhpc_data" ref="A1:Z90" totalsRowShown="0" headerRowDxfId="170" dataDxfId="169">
  <autoFilter ref="A1:Z90"/>
  <sortState ref="A2:Z77">
    <sortCondition ref="S1:S77"/>
  </sortState>
  <tableColumns count="26">
    <tableColumn id="1" name="sku" dataDxfId="168"/>
    <tableColumn id="2" name="category" dataDxfId="167"/>
    <tableColumn id="3" name="nr_of_products" dataDxfId="166"/>
    <tableColumn id="4" name="sex" dataDxfId="165"/>
    <tableColumn id="5" name="ean" dataDxfId="164"/>
    <tableColumn id="6" name="hs_code" dataDxfId="163"/>
    <tableColumn id="7" name="description" dataDxfId="162"/>
    <tableColumn id="8" name="unit" dataDxfId="161"/>
    <tableColumn id="9" name="units_per_carton" dataDxfId="160"/>
    <tableColumn id="10" name="box_per_pallet" dataDxfId="159"/>
    <tableColumn id="11" name="box_per_layer" dataDxfId="158"/>
    <tableColumn id="12" name="layers_per_pallet" dataDxfId="157"/>
    <tableColumn id="13" name="cif_price_per_unit" dataDxfId="156"/>
    <tableColumn id="14" name="lenght" dataDxfId="155"/>
    <tableColumn id="15" name="width" dataDxfId="154"/>
    <tableColumn id="16" name="height" dataDxfId="153"/>
    <tableColumn id="17" name="net_weight" dataDxfId="152"/>
    <tableColumn id="18" name="gross_weight" dataDxfId="151"/>
    <tableColumn id="19" name="size12" dataDxfId="150"/>
    <tableColumn id="20" name="size22" dataDxfId="149"/>
    <tableColumn id="21" name="size3" dataDxfId="148"/>
    <tableColumn id="22" name="product1_weight" dataDxfId="147"/>
    <tableColumn id="23" name="product2_weight" dataDxfId="146"/>
    <tableColumn id="24" name="product3_weight" dataDxfId="145"/>
    <tableColumn id="25" name="product4_weight" dataDxfId="144"/>
    <tableColumn id="26" name="country_of_origin" dataDxfId="14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gn_data" displayName="dgn_data" ref="AB1:AL81" totalsRowShown="0" headerRowDxfId="142" dataDxfId="141" headerRowCellStyle="Normale 2" dataCellStyle="Normale 2">
  <autoFilter ref="AB1:AL81"/>
  <tableColumns count="11">
    <tableColumn id="1" name="normal_boxes" dataDxfId="140" dataCellStyle="Normale 2">
      <calculatedColumnFormula>ROUNDUP(dgn_data[[#This Row],[order]]/bhpc_data[[#This Row],[units_per_carton]],0)</calculatedColumnFormula>
    </tableColumn>
    <tableColumn id="2" name="testers_boxes" dataDxfId="139" dataCellStyle="Normale 2">
      <calculatedColumnFormula>dgn_data[[#This Row],[foc_order]]/bhpc_data[[#This Row],[units_per_carton]]</calculatedColumnFormula>
    </tableColumn>
    <tableColumn id="3" name="unit_net_weight" dataDxfId="138" dataCellStyle="Normale 2">
      <calculatedColumnFormula>(bhpc_data[[#This Row],[net_weight]]/bhpc_data[[#This Row],[units_per_carton]])*dgn_data[[#This Row],[tot_order]]*bhpc_data[[#This Row],[product1_weight]]</calculatedColumnFormula>
    </tableColumn>
    <tableColumn id="9" name="unit_net_weight2" dataDxfId="137" dataCellStyle="Normale 2">
      <calculatedColumnFormula>(bhpc_data[[#This Row],[net_weight]]/bhpc_data[[#This Row],[units_per_carton]])*dgn_data[[#This Row],[tot_order]]*bhpc_data[[#This Row],[product2_weight]]</calculatedColumnFormula>
    </tableColumn>
    <tableColumn id="4" name="unit_gross_weight" dataDxfId="136" dataCellStyle="Normale 2">
      <calculatedColumnFormula>(bhpc_data[[#This Row],[gross_weight]]/bhpc_data[[#This Row],[units_per_carton]])*dgn_data[[#This Row],[tot_order]]*bhpc_data[[#This Row],[product1_weight]]</calculatedColumnFormula>
    </tableColumn>
    <tableColumn id="10" name="unit_gross_weight2" dataDxfId="135" dataCellStyle="Normale 2">
      <calculatedColumnFormula>(bhpc_data[[#This Row],[gross_weight]]/bhpc_data[[#This Row],[units_per_carton]])*dgn_data[[#This Row],[tot_order]]*bhpc_data[[#This Row],[product2_weight]]</calculatedColumnFormula>
    </tableColumn>
    <tableColumn id="5" name="cbm" dataDxfId="134" dataCellStyle="Normale 2">
      <calculatedColumnFormula>(bhpc_data[[#This Row],[lenght]]*bhpc_data[[#This Row],[width]]*bhpc_data[[#This Row],[height]])/1000000000*dgn_data[[#This Row],[tot_order]]/bhpc_data[[#This Row],[units_per_carton]]*bhpc_data[[#This Row],[product1_weight]]</calculatedColumnFormula>
    </tableColumn>
    <tableColumn id="11" name="cbm2" dataDxfId="133" dataCellStyle="Normale 2">
      <calculatedColumnFormula>(bhpc_data[[#This Row],[lenght]]*bhpc_data[[#This Row],[width]]*bhpc_data[[#This Row],[height]])/1000000000*dgn_data[[#This Row],[tot_order]]/bhpc_data[[#This Row],[units_per_carton]]*bhpc_data[[#This Row],[product2_weight]]</calculatedColumnFormula>
    </tableColumn>
    <tableColumn id="6" name="order" dataDxfId="132" dataCellStyle="Normale 2">
      <calculatedColumnFormula>SUMIF(#REF!,bhpc_data[[#This Row],[sku]],#REF!)</calculatedColumnFormula>
    </tableColumn>
    <tableColumn id="7" name="foc_order" dataDxfId="131" dataCellStyle="Normale 2">
      <calculatedColumnFormula>SUMIF(#REF!,bhpc_data[[#This Row],[sku]],#REF!)</calculatedColumnFormula>
    </tableColumn>
    <tableColumn id="8" name="tot_order" dataDxfId="130" dataCellStyle="Normale 2">
      <calculatedColumnFormula>dgn_data[[#This Row],[order]]+dgn_data[[#This Row],[foc_order]]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clientData" displayName="clientData" ref="A2:T46" totalsRowShown="0" headerRowDxfId="129" dataDxfId="128">
  <autoFilter ref="A2:T46"/>
  <sortState ref="A3:S45">
    <sortCondition ref="A2:A45"/>
  </sortState>
  <tableColumns count="20">
    <tableColumn id="1" name="cod_cliente" dataDxfId="127"/>
    <tableColumn id="2" name="country" dataDxfId="126"/>
    <tableColumn id="3" name="payment_account" dataDxfId="125"/>
    <tableColumn id="4" name="company_name1"/>
    <tableColumn id="5" name="company_name2"/>
    <tableColumn id="6" name="logistic_address1"/>
    <tableColumn id="7" name="logistic_address2"/>
    <tableColumn id="8" name="logistic_address3" dataDxfId="124"/>
    <tableColumn id="18" name="logistic_address4" dataDxfId="123"/>
    <tableColumn id="19" name="logistic_address5" dataDxfId="122"/>
    <tableColumn id="15" name="hq_address1" dataDxfId="121"/>
    <tableColumn id="16" name="hq_address2" dataDxfId="120"/>
    <tableColumn id="17" name="hq_address3" dataDxfId="119"/>
    <tableColumn id="9" name="vat_no" dataDxfId="118"/>
    <tableColumn id="10" name="payment_method" dataDxfId="117"/>
    <tableColumn id="11" name="incoterms"/>
    <tableColumn id="12" name="currency" dataDxfId="116"/>
    <tableColumn id="13" name="vat_code" dataDxfId="115"/>
    <tableColumn id="14" name="legal_references" dataDxfId="114"/>
    <tableColumn id="20" name="notes" dataDxfId="1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salesHistory" displayName="salesHistory" ref="A1:Q159" totalsRowShown="0" headerRowDxfId="112" dataDxfId="111">
  <autoFilter ref="A1:Q159">
    <filterColumn colId="11"/>
    <filterColumn colId="12"/>
    <filterColumn colId="13"/>
    <filterColumn colId="14"/>
    <filterColumn colId="15"/>
    <filterColumn colId="16"/>
  </autoFilter>
  <sortState ref="A2:K33">
    <sortCondition ref="A1:A33"/>
  </sortState>
  <tableColumns count="17">
    <tableColumn id="1" name="order_no" dataDxfId="110"/>
    <tableColumn id="4" name="sku" dataDxfId="109"/>
    <tableColumn id="7" name="description" dataDxfId="108"/>
    <tableColumn id="5" name="qty" dataDxfId="107"/>
    <tableColumn id="6" name="sale_price" dataDxfId="106"/>
    <tableColumn id="3" name="disc_qty" dataDxfId="105"/>
    <tableColumn id="8" name="disc_price" dataDxfId="104"/>
    <tableColumn id="11" name="foc_qty" dataDxfId="26"/>
    <tableColumn id="10" name="cts" dataDxfId="25"/>
    <tableColumn id="2" name="cts_disc" dataDxfId="24"/>
    <tableColumn id="9" name="cts_foc" dataDxfId="23"/>
    <tableColumn id="12" name="net_weight" dataDxfId="22"/>
    <tableColumn id="13" name="gross_weight" dataDxfId="21"/>
    <tableColumn id="14" name="warehouse" dataDxfId="19"/>
    <tableColumn id="15" name="cost_price" dataDxfId="20"/>
    <tableColumn id="16" name="tot. Cost" dataDxfId="103"/>
    <tableColumn id="18" name="tot. Sold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orderHistory" displayName="orderHistory" ref="A1:AJ10" totalsRowShown="0" headerRowDxfId="102">
  <autoFilter ref="A1:AJ10"/>
  <sortState ref="A2:AJ10">
    <sortCondition descending="1" ref="R1:R1048576"/>
  </sortState>
  <tableColumns count="36">
    <tableColumn id="1" name="order_no" dataDxfId="101"/>
    <tableColumn id="2" name="order_date" dataDxfId="100"/>
    <tableColumn id="3" name="customer" dataDxfId="99"/>
    <tableColumn id="4" name="currency" dataDxfId="98"/>
    <tableColumn id="5" name="exchange_rate" dataDxfId="97"/>
    <tableColumn id="6" name="carton_no" dataDxfId="96"/>
    <tableColumn id="7" name="incoterms" dataDxfId="95"/>
    <tableColumn id="8" name="pallet_type" dataDxfId="94"/>
    <tableColumn id="9" name="pallet_no" dataDxfId="93"/>
    <tableColumn id="30" name="pallet_cost" dataDxfId="92"/>
    <tableColumn id="31" name="pallet_mov_cost" dataDxfId="91"/>
    <tableColumn id="24" name="net_weight" dataDxfId="90"/>
    <tableColumn id="23" name="gross_weight" dataDxfId="89"/>
    <tableColumn id="10" name="logistic_notes" dataDxfId="88"/>
    <tableColumn id="11" name="carrier_name" dataDxfId="87"/>
    <tableColumn id="12" name="carrier_cost" dataDxfId="86"/>
    <tableColumn id="25" name="on_bhpc_behalf" dataDxfId="85"/>
    <tableColumn id="20" name="status" dataDxfId="84"/>
    <tableColumn id="26" name="sub_status" dataDxfId="83"/>
    <tableColumn id="14" name="invoice_no" dataDxfId="82"/>
    <tableColumn id="15" name="invoice_date" dataDxfId="81"/>
    <tableColumn id="16" name="payment_type"/>
    <tableColumn id="17" name="payment_date" dataDxfId="80"/>
    <tableColumn id="22" name="payed" dataDxfId="79"/>
    <tableColumn id="21" name="cost_of_goods" dataDxfId="78"/>
    <tableColumn id="18" name="amount_sold" dataDxfId="77"/>
    <tableColumn id="19" name="profit" dataDxfId="76"/>
    <tableColumn id="32" name="labour_hours" dataDxfId="75"/>
    <tableColumn id="33" name="labour_cost_per_hour" dataDxfId="74"/>
    <tableColumn id="28" name="labour_cost_desc" dataDxfId="73"/>
    <tableColumn id="34" name="other_hours" dataDxfId="72"/>
    <tableColumn id="35" name="other_cost_per_hour" dataDxfId="71"/>
    <tableColumn id="29" name="other_cost_desc" dataDxfId="70"/>
    <tableColumn id="13" name="order_notes" dataDxfId="69"/>
    <tableColumn id="36" name="shipping_method" dataDxfId="68"/>
    <tableColumn id="27" name="accountable" dataDxfId="6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orderHistory7" displayName="orderHistory7" ref="A2:AE3" totalsRowShown="0" headerRowDxfId="66">
  <autoFilter ref="A2:AE3"/>
  <sortState ref="A3:AA8">
    <sortCondition descending="1" ref="B1:B1048576"/>
  </sortState>
  <tableColumns count="31">
    <tableColumn id="1" name="order_id" dataDxfId="65"/>
    <tableColumn id="2" name="order_date" dataDxfId="64"/>
    <tableColumn id="3" name="customer" dataDxfId="63"/>
    <tableColumn id="4" name="currency" dataDxfId="62"/>
    <tableColumn id="5" name="exchange_rate" dataDxfId="61"/>
    <tableColumn id="6" name="carton_no" dataDxfId="60"/>
    <tableColumn id="7" name="incoterms" dataDxfId="59"/>
    <tableColumn id="8" name="pallet_type" dataDxfId="58"/>
    <tableColumn id="9" name="pallet_no" dataDxfId="57"/>
    <tableColumn id="30" name="pallet_cost" dataDxfId="56"/>
    <tableColumn id="31" name="pallet_mov_cost" dataDxfId="55"/>
    <tableColumn id="24" name="net_weight" dataDxfId="54"/>
    <tableColumn id="23" name="gross_weight" dataDxfId="53"/>
    <tableColumn id="10" name="logistic_notes" dataDxfId="52"/>
    <tableColumn id="11" name="carrier_name" dataDxfId="51"/>
    <tableColumn id="12" name="carrier_cost" dataDxfId="50"/>
    <tableColumn id="25" name="on_bhpc_behalf" dataDxfId="49"/>
    <tableColumn id="20" name="status" dataDxfId="48"/>
    <tableColumn id="14" name="invoice_no" dataDxfId="47"/>
    <tableColumn id="15" name="invoice_date" dataDxfId="46"/>
    <tableColumn id="16" name="payment_type"/>
    <tableColumn id="17" name="payment_date" dataDxfId="45"/>
    <tableColumn id="22" name="payed" dataDxfId="44"/>
    <tableColumn id="21" name="cost_of_goods" dataDxfId="43"/>
    <tableColumn id="18" name="amount_sold" dataDxfId="42"/>
    <tableColumn id="19" name="profit" dataDxfId="41">
      <calculatedColumnFormula>orderHistory7[[#This Row],[amount_sold]]-orderHistory7[[#This Row],[cost_of_goods]]</calculatedColumnFormula>
    </tableColumn>
    <tableColumn id="26" name="labor_costs" dataDxfId="40"/>
    <tableColumn id="28" name="labor_costs_desc" dataDxfId="39"/>
    <tableColumn id="27" name="other_costs" dataDxfId="38"/>
    <tableColumn id="29" name="other_costs_desc" dataDxfId="37"/>
    <tableColumn id="13" name="order_notes" dataDxfId="3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inventory" displayName="inventory" ref="A1:F9738" totalsRowShown="0">
  <autoFilter ref="A1:F9738"/>
  <tableColumns count="6">
    <tableColumn id="1" name="ARTICOLO"/>
    <tableColumn id="2" name="DESCRIZIONE"/>
    <tableColumn id="3" name="U.M."/>
    <tableColumn id="4" name="ESISTENZA" dataDxfId="35"/>
    <tableColumn id="5" name="COSTO UNITARIO" dataDxfId="34"/>
    <tableColumn id="6" name="COSTO GLOBALE" dataDxfId="3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L91"/>
  <sheetViews>
    <sheetView zoomScale="90" zoomScaleNormal="90" workbookViewId="0">
      <pane ySplit="1" topLeftCell="A2" activePane="bottomLeft" state="frozen"/>
      <selection activeCell="AI7" sqref="AI7"/>
      <selection pane="bottomLeft" activeCell="AI7" sqref="AI7"/>
    </sheetView>
  </sheetViews>
  <sheetFormatPr defaultColWidth="9.140625" defaultRowHeight="12.75"/>
  <cols>
    <col min="1" max="1" width="8.42578125" style="146" bestFit="1" customWidth="1"/>
    <col min="2" max="2" width="12.5703125" style="146" bestFit="1" customWidth="1"/>
    <col min="3" max="3" width="16.42578125" style="146" customWidth="1"/>
    <col min="4" max="4" width="8.42578125" style="146" bestFit="1" customWidth="1"/>
    <col min="5" max="5" width="15.85546875" style="150" customWidth="1"/>
    <col min="6" max="6" width="10.5703125" style="147" customWidth="1"/>
    <col min="7" max="7" width="67.28515625" style="146" bestFit="1" customWidth="1"/>
    <col min="8" max="8" width="8.7109375" style="146" bestFit="1" customWidth="1"/>
    <col min="9" max="9" width="18.140625" style="146" customWidth="1"/>
    <col min="10" max="10" width="16.7109375" style="146" customWidth="1"/>
    <col min="11" max="11" width="16.140625" style="146" customWidth="1"/>
    <col min="12" max="12" width="18.7109375" style="146" customWidth="1"/>
    <col min="13" max="13" width="14" style="146" customWidth="1"/>
    <col min="14" max="14" width="8.85546875" style="146" customWidth="1"/>
    <col min="15" max="15" width="8.140625" style="146" customWidth="1"/>
    <col min="16" max="16" width="8.85546875" style="146" customWidth="1"/>
    <col min="17" max="17" width="13.140625" style="146" customWidth="1"/>
    <col min="18" max="18" width="15" style="146" customWidth="1"/>
    <col min="19" max="21" width="7.7109375" style="146" customWidth="1"/>
    <col min="22" max="22" width="17.85546875" style="146" customWidth="1"/>
    <col min="23" max="23" width="19.5703125" style="146" customWidth="1"/>
    <col min="24" max="24" width="15.5703125" style="146" customWidth="1"/>
    <col min="25" max="25" width="18.42578125" style="146" customWidth="1"/>
    <col min="26" max="26" width="19.5703125" style="147" customWidth="1"/>
    <col min="27" max="27" width="4" style="146" customWidth="1"/>
    <col min="28" max="28" width="16.28515625" style="146" customWidth="1"/>
    <col min="29" max="29" width="16.42578125" style="146" customWidth="1"/>
    <col min="30" max="31" width="18" style="146" customWidth="1"/>
    <col min="32" max="33" width="20.42578125" style="146" customWidth="1"/>
    <col min="34" max="34" width="14.5703125" style="146" bestFit="1" customWidth="1"/>
    <col min="35" max="35" width="14.5703125" style="146" customWidth="1"/>
    <col min="36" max="36" width="9.140625" style="146"/>
    <col min="37" max="37" width="12.140625" style="146" customWidth="1"/>
    <col min="38" max="38" width="11.7109375" style="146" customWidth="1"/>
    <col min="39" max="16384" width="9.140625" style="146"/>
  </cols>
  <sheetData>
    <row r="1" spans="1:38" s="151" customFormat="1" ht="28.5" customHeight="1">
      <c r="A1" s="151" t="s">
        <v>0</v>
      </c>
      <c r="B1" s="151" t="s">
        <v>1</v>
      </c>
      <c r="C1" s="151" t="s">
        <v>2</v>
      </c>
      <c r="D1" s="151" t="s">
        <v>3</v>
      </c>
      <c r="E1" s="151" t="s">
        <v>4</v>
      </c>
      <c r="F1" s="151" t="s">
        <v>5</v>
      </c>
      <c r="G1" s="151" t="s">
        <v>6</v>
      </c>
      <c r="H1" s="151" t="s">
        <v>7</v>
      </c>
      <c r="I1" s="151" t="s">
        <v>8</v>
      </c>
      <c r="J1" s="151" t="s">
        <v>9</v>
      </c>
      <c r="K1" s="151" t="s">
        <v>10</v>
      </c>
      <c r="L1" s="151" t="s">
        <v>11</v>
      </c>
      <c r="M1" s="151" t="s">
        <v>12</v>
      </c>
      <c r="N1" s="151" t="s">
        <v>13</v>
      </c>
      <c r="O1" s="151" t="s">
        <v>14</v>
      </c>
      <c r="P1" s="151" t="s">
        <v>15</v>
      </c>
      <c r="Q1" s="151" t="s">
        <v>16</v>
      </c>
      <c r="R1" s="151" t="s">
        <v>17</v>
      </c>
      <c r="S1" s="151" t="s">
        <v>18</v>
      </c>
      <c r="T1" s="151" t="s">
        <v>19</v>
      </c>
      <c r="U1" s="151" t="s">
        <v>20</v>
      </c>
      <c r="V1" s="151" t="s">
        <v>21</v>
      </c>
      <c r="W1" s="151" t="s">
        <v>22</v>
      </c>
      <c r="X1" s="151" t="s">
        <v>23</v>
      </c>
      <c r="Y1" s="151" t="s">
        <v>24</v>
      </c>
      <c r="Z1" s="151" t="s">
        <v>25</v>
      </c>
      <c r="AB1" s="157" t="s">
        <v>26</v>
      </c>
      <c r="AC1" s="157" t="s">
        <v>27</v>
      </c>
      <c r="AD1" s="155" t="s">
        <v>28</v>
      </c>
      <c r="AE1" s="155" t="s">
        <v>29</v>
      </c>
      <c r="AF1" s="155" t="s">
        <v>30</v>
      </c>
      <c r="AG1" s="155" t="s">
        <v>31</v>
      </c>
      <c r="AH1" s="155" t="s">
        <v>32</v>
      </c>
      <c r="AI1" s="155" t="s">
        <v>33</v>
      </c>
      <c r="AJ1" s="154" t="s">
        <v>34</v>
      </c>
      <c r="AK1" s="154" t="s">
        <v>35</v>
      </c>
      <c r="AL1" s="154" t="s">
        <v>36</v>
      </c>
    </row>
    <row r="2" spans="1:38">
      <c r="A2" s="146" t="s">
        <v>37</v>
      </c>
      <c r="B2" s="146" t="s">
        <v>38</v>
      </c>
      <c r="C2" s="146">
        <v>2</v>
      </c>
      <c r="D2" s="146" t="s">
        <v>39</v>
      </c>
      <c r="E2" s="148">
        <v>6291107160993</v>
      </c>
      <c r="G2" s="146" t="s">
        <v>40</v>
      </c>
      <c r="H2" s="146" t="s">
        <v>41</v>
      </c>
      <c r="I2" s="146">
        <v>12</v>
      </c>
      <c r="J2" s="146">
        <v>42</v>
      </c>
      <c r="K2" s="146">
        <v>6</v>
      </c>
      <c r="L2" s="146">
        <v>7</v>
      </c>
      <c r="N2" s="146">
        <v>370</v>
      </c>
      <c r="O2" s="146">
        <v>330</v>
      </c>
      <c r="P2" s="146">
        <v>230</v>
      </c>
      <c r="Q2" s="146">
        <v>5.04</v>
      </c>
      <c r="R2" s="146">
        <v>5.79</v>
      </c>
      <c r="S2" s="146">
        <v>50</v>
      </c>
      <c r="T2" s="146">
        <v>175</v>
      </c>
      <c r="U2" s="146">
        <v>0</v>
      </c>
      <c r="V2" s="146">
        <v>0.55000000000000004</v>
      </c>
      <c r="W2" s="146">
        <v>0.45</v>
      </c>
      <c r="X2" s="146">
        <v>0</v>
      </c>
      <c r="Y2" s="146">
        <v>0</v>
      </c>
      <c r="Z2" s="147" t="s">
        <v>42</v>
      </c>
      <c r="AB2" s="158" t="e">
        <f>ROUNDUP(dgn_data[[#This Row],[order]]/bhpc_data[[#This Row],[units_per_carton]],0)</f>
        <v>#REF!</v>
      </c>
      <c r="AC2" s="158" t="e">
        <f>dgn_data[[#This Row],[foc_order]]/bhpc_data[[#This Row],[units_per_carton]]</f>
        <v>#REF!</v>
      </c>
      <c r="AD2" s="156" t="e">
        <f>(bhpc_data[[#This Row],[net_weight]]/bhpc_data[[#This Row],[units_per_carton]])*dgn_data[[#This Row],[tot_order]]*bhpc_data[[#This Row],[product1_weight]]</f>
        <v>#REF!</v>
      </c>
      <c r="AE2" s="156" t="e">
        <f>(bhpc_data[[#This Row],[net_weight]]/bhpc_data[[#This Row],[units_per_carton]])*dgn_data[[#This Row],[tot_order]]*bhpc_data[[#This Row],[product2_weight]]</f>
        <v>#REF!</v>
      </c>
      <c r="AF2" s="156" t="e">
        <f>(bhpc_data[[#This Row],[gross_weight]]/bhpc_data[[#This Row],[units_per_carton]])*dgn_data[[#This Row],[tot_order]]*bhpc_data[[#This Row],[product1_weight]]</f>
        <v>#REF!</v>
      </c>
      <c r="AG2" s="156" t="e">
        <f>(bhpc_data[[#This Row],[gross_weight]]/bhpc_data[[#This Row],[units_per_carton]])*dgn_data[[#This Row],[tot_order]]*bhpc_data[[#This Row],[product2_weight]]</f>
        <v>#REF!</v>
      </c>
      <c r="AH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" s="149" t="e">
        <f>SUMIF(#REF!,bhpc_data[[#This Row],[sku]],#REF!)</f>
        <v>#REF!</v>
      </c>
      <c r="AK2" s="149" t="e">
        <f>SUMIF(#REF!,bhpc_data[[#This Row],[sku]],#REF!)</f>
        <v>#REF!</v>
      </c>
      <c r="AL2" s="149" t="e">
        <f>dgn_data[[#This Row],[order]]+dgn_data[[#This Row],[foc_order]]</f>
        <v>#REF!</v>
      </c>
    </row>
    <row r="3" spans="1:38">
      <c r="A3" s="146" t="s">
        <v>43</v>
      </c>
      <c r="B3" s="146" t="s">
        <v>38</v>
      </c>
      <c r="C3" s="146">
        <v>2</v>
      </c>
      <c r="D3" s="146" t="s">
        <v>39</v>
      </c>
      <c r="E3" s="148">
        <v>6291107161006</v>
      </c>
      <c r="G3" s="146" t="s">
        <v>44</v>
      </c>
      <c r="H3" s="146" t="s">
        <v>41</v>
      </c>
      <c r="I3" s="146">
        <v>12</v>
      </c>
      <c r="J3" s="146">
        <v>42</v>
      </c>
      <c r="K3" s="146">
        <v>6</v>
      </c>
      <c r="L3" s="146">
        <v>7</v>
      </c>
      <c r="N3" s="146">
        <v>370</v>
      </c>
      <c r="O3" s="146">
        <v>330</v>
      </c>
      <c r="P3" s="146">
        <v>230</v>
      </c>
      <c r="Q3" s="146">
        <v>5.04</v>
      </c>
      <c r="R3" s="146">
        <v>5.79</v>
      </c>
      <c r="S3" s="146">
        <v>50</v>
      </c>
      <c r="T3" s="146">
        <v>175</v>
      </c>
      <c r="U3" s="146">
        <v>0</v>
      </c>
      <c r="V3" s="146">
        <v>0.55000000000000004</v>
      </c>
      <c r="W3" s="146">
        <v>0.45</v>
      </c>
      <c r="X3" s="146">
        <v>0</v>
      </c>
      <c r="Y3" s="146">
        <v>0</v>
      </c>
      <c r="Z3" s="147" t="s">
        <v>42</v>
      </c>
      <c r="AB3" s="158" t="e">
        <f>ROUNDUP(dgn_data[[#This Row],[order]]/bhpc_data[[#This Row],[units_per_carton]],0)</f>
        <v>#REF!</v>
      </c>
      <c r="AC3" s="158" t="e">
        <f>dgn_data[[#This Row],[foc_order]]/bhpc_data[[#This Row],[units_per_carton]]</f>
        <v>#REF!</v>
      </c>
      <c r="AD3" s="156" t="e">
        <f>(bhpc_data[[#This Row],[net_weight]]/bhpc_data[[#This Row],[units_per_carton]])*dgn_data[[#This Row],[tot_order]]*bhpc_data[[#This Row],[product1_weight]]</f>
        <v>#REF!</v>
      </c>
      <c r="AE3" s="156" t="e">
        <f>(bhpc_data[[#This Row],[net_weight]]/bhpc_data[[#This Row],[units_per_carton]])*dgn_data[[#This Row],[tot_order]]*bhpc_data[[#This Row],[product2_weight]]</f>
        <v>#REF!</v>
      </c>
      <c r="AF3" s="156" t="e">
        <f>(bhpc_data[[#This Row],[gross_weight]]/bhpc_data[[#This Row],[units_per_carton]])*dgn_data[[#This Row],[tot_order]]*bhpc_data[[#This Row],[product1_weight]]</f>
        <v>#REF!</v>
      </c>
      <c r="AG3" s="156" t="e">
        <f>(bhpc_data[[#This Row],[gross_weight]]/bhpc_data[[#This Row],[units_per_carton]])*dgn_data[[#This Row],[tot_order]]*bhpc_data[[#This Row],[product2_weight]]</f>
        <v>#REF!</v>
      </c>
      <c r="AH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" s="149" t="e">
        <f>SUMIF(#REF!,bhpc_data[[#This Row],[sku]],#REF!)</f>
        <v>#REF!</v>
      </c>
      <c r="AK3" s="149" t="e">
        <f>SUMIF(#REF!,bhpc_data[[#This Row],[sku]],#REF!)</f>
        <v>#REF!</v>
      </c>
      <c r="AL3" s="149" t="e">
        <f>dgn_data[[#This Row],[order]]+dgn_data[[#This Row],[foc_order]]</f>
        <v>#REF!</v>
      </c>
    </row>
    <row r="4" spans="1:38">
      <c r="A4" s="146" t="s">
        <v>45</v>
      </c>
      <c r="B4" s="146" t="s">
        <v>38</v>
      </c>
      <c r="C4" s="146">
        <v>2</v>
      </c>
      <c r="D4" s="146" t="s">
        <v>39</v>
      </c>
      <c r="E4" s="148">
        <v>6291107161013</v>
      </c>
      <c r="G4" s="146" t="s">
        <v>46</v>
      </c>
      <c r="H4" s="146" t="s">
        <v>41</v>
      </c>
      <c r="I4" s="146">
        <v>12</v>
      </c>
      <c r="J4" s="146">
        <v>42</v>
      </c>
      <c r="K4" s="146">
        <v>6</v>
      </c>
      <c r="L4" s="146">
        <v>7</v>
      </c>
      <c r="N4" s="146">
        <v>370</v>
      </c>
      <c r="O4" s="146">
        <v>330</v>
      </c>
      <c r="P4" s="146">
        <v>230</v>
      </c>
      <c r="Q4" s="146">
        <v>5.04</v>
      </c>
      <c r="R4" s="146">
        <v>5.79</v>
      </c>
      <c r="S4" s="146">
        <v>50</v>
      </c>
      <c r="T4" s="146">
        <v>175</v>
      </c>
      <c r="U4" s="146">
        <v>0</v>
      </c>
      <c r="V4" s="146">
        <v>0.55000000000000004</v>
      </c>
      <c r="W4" s="146">
        <v>0.45</v>
      </c>
      <c r="X4" s="146">
        <v>0</v>
      </c>
      <c r="Y4" s="146">
        <v>0</v>
      </c>
      <c r="Z4" s="147" t="s">
        <v>42</v>
      </c>
      <c r="AB4" s="158" t="e">
        <f>ROUNDUP(dgn_data[[#This Row],[order]]/bhpc_data[[#This Row],[units_per_carton]],0)</f>
        <v>#REF!</v>
      </c>
      <c r="AC4" s="158" t="e">
        <f>dgn_data[[#This Row],[foc_order]]/bhpc_data[[#This Row],[units_per_carton]]</f>
        <v>#REF!</v>
      </c>
      <c r="AD4" s="156" t="e">
        <f>(bhpc_data[[#This Row],[net_weight]]/bhpc_data[[#This Row],[units_per_carton]])*dgn_data[[#This Row],[tot_order]]*bhpc_data[[#This Row],[product1_weight]]</f>
        <v>#REF!</v>
      </c>
      <c r="AE4" s="156" t="e">
        <f>(bhpc_data[[#This Row],[net_weight]]/bhpc_data[[#This Row],[units_per_carton]])*dgn_data[[#This Row],[tot_order]]*bhpc_data[[#This Row],[product2_weight]]</f>
        <v>#REF!</v>
      </c>
      <c r="AF4" s="156" t="e">
        <f>(bhpc_data[[#This Row],[gross_weight]]/bhpc_data[[#This Row],[units_per_carton]])*dgn_data[[#This Row],[tot_order]]*bhpc_data[[#This Row],[product1_weight]]</f>
        <v>#REF!</v>
      </c>
      <c r="AG4" s="156" t="e">
        <f>(bhpc_data[[#This Row],[gross_weight]]/bhpc_data[[#This Row],[units_per_carton]])*dgn_data[[#This Row],[tot_order]]*bhpc_data[[#This Row],[product2_weight]]</f>
        <v>#REF!</v>
      </c>
      <c r="AH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" s="149" t="e">
        <f>SUMIF(#REF!,bhpc_data[[#This Row],[sku]],#REF!)</f>
        <v>#REF!</v>
      </c>
      <c r="AK4" s="149" t="e">
        <f>SUMIF(#REF!,bhpc_data[[#This Row],[sku]],#REF!)</f>
        <v>#REF!</v>
      </c>
      <c r="AL4" s="149" t="e">
        <f>dgn_data[[#This Row],[order]]+dgn_data[[#This Row],[foc_order]]</f>
        <v>#REF!</v>
      </c>
    </row>
    <row r="5" spans="1:38">
      <c r="A5" s="146" t="s">
        <v>47</v>
      </c>
      <c r="B5" s="146" t="s">
        <v>38</v>
      </c>
      <c r="C5" s="146">
        <v>2</v>
      </c>
      <c r="D5" s="146" t="s">
        <v>39</v>
      </c>
      <c r="E5" s="148">
        <v>6291107161020</v>
      </c>
      <c r="G5" s="146" t="s">
        <v>48</v>
      </c>
      <c r="H5" s="146" t="s">
        <v>41</v>
      </c>
      <c r="I5" s="146">
        <v>12</v>
      </c>
      <c r="J5" s="146">
        <v>42</v>
      </c>
      <c r="K5" s="146">
        <v>6</v>
      </c>
      <c r="L5" s="146">
        <v>7</v>
      </c>
      <c r="N5" s="146">
        <v>370</v>
      </c>
      <c r="O5" s="146">
        <v>330</v>
      </c>
      <c r="P5" s="146">
        <v>230</v>
      </c>
      <c r="Q5" s="146">
        <v>5.04</v>
      </c>
      <c r="R5" s="146">
        <v>5.79</v>
      </c>
      <c r="S5" s="146">
        <v>50</v>
      </c>
      <c r="T5" s="146">
        <v>175</v>
      </c>
      <c r="U5" s="146">
        <v>0</v>
      </c>
      <c r="V5" s="146">
        <v>0.55000000000000004</v>
      </c>
      <c r="W5" s="146">
        <v>0.45</v>
      </c>
      <c r="X5" s="146">
        <v>0</v>
      </c>
      <c r="Y5" s="146">
        <v>0</v>
      </c>
      <c r="Z5" s="147" t="s">
        <v>42</v>
      </c>
      <c r="AB5" s="158" t="e">
        <f>ROUNDUP(dgn_data[[#This Row],[order]]/bhpc_data[[#This Row],[units_per_carton]],0)</f>
        <v>#REF!</v>
      </c>
      <c r="AC5" s="158" t="e">
        <f>dgn_data[[#This Row],[foc_order]]/bhpc_data[[#This Row],[units_per_carton]]</f>
        <v>#REF!</v>
      </c>
      <c r="AD5" s="156" t="e">
        <f>(bhpc_data[[#This Row],[net_weight]]/bhpc_data[[#This Row],[units_per_carton]])*dgn_data[[#This Row],[tot_order]]*bhpc_data[[#This Row],[product1_weight]]</f>
        <v>#REF!</v>
      </c>
      <c r="AE5" s="156" t="e">
        <f>(bhpc_data[[#This Row],[net_weight]]/bhpc_data[[#This Row],[units_per_carton]])*dgn_data[[#This Row],[tot_order]]*bhpc_data[[#This Row],[product2_weight]]</f>
        <v>#REF!</v>
      </c>
      <c r="AF5" s="156" t="e">
        <f>(bhpc_data[[#This Row],[gross_weight]]/bhpc_data[[#This Row],[units_per_carton]])*dgn_data[[#This Row],[tot_order]]*bhpc_data[[#This Row],[product1_weight]]</f>
        <v>#REF!</v>
      </c>
      <c r="AG5" s="156" t="e">
        <f>(bhpc_data[[#This Row],[gross_weight]]/bhpc_data[[#This Row],[units_per_carton]])*dgn_data[[#This Row],[tot_order]]*bhpc_data[[#This Row],[product2_weight]]</f>
        <v>#REF!</v>
      </c>
      <c r="AH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" s="149" t="e">
        <f>SUMIF(#REF!,bhpc_data[[#This Row],[sku]],#REF!)</f>
        <v>#REF!</v>
      </c>
      <c r="AK5" s="149" t="e">
        <f>SUMIF(#REF!,bhpc_data[[#This Row],[sku]],#REF!)</f>
        <v>#REF!</v>
      </c>
      <c r="AL5" s="149" t="e">
        <f>dgn_data[[#This Row],[order]]+dgn_data[[#This Row],[foc_order]]</f>
        <v>#REF!</v>
      </c>
    </row>
    <row r="6" spans="1:38">
      <c r="A6" s="146" t="s">
        <v>49</v>
      </c>
      <c r="B6" s="146" t="s">
        <v>38</v>
      </c>
      <c r="C6" s="146">
        <v>2</v>
      </c>
      <c r="D6" s="146" t="s">
        <v>50</v>
      </c>
      <c r="E6" s="148">
        <v>6291107161037</v>
      </c>
      <c r="G6" s="146" t="s">
        <v>51</v>
      </c>
      <c r="H6" s="146" t="s">
        <v>41</v>
      </c>
      <c r="I6" s="146">
        <v>12</v>
      </c>
      <c r="J6" s="146">
        <v>42</v>
      </c>
      <c r="K6" s="146">
        <v>6</v>
      </c>
      <c r="L6" s="146">
        <v>7</v>
      </c>
      <c r="N6" s="146">
        <v>370</v>
      </c>
      <c r="O6" s="146">
        <v>330</v>
      </c>
      <c r="P6" s="146">
        <v>230</v>
      </c>
      <c r="Q6" s="146">
        <v>4.78</v>
      </c>
      <c r="R6" s="146">
        <v>5.25</v>
      </c>
      <c r="S6" s="146">
        <v>50</v>
      </c>
      <c r="T6" s="146">
        <v>150</v>
      </c>
      <c r="U6" s="146">
        <v>0</v>
      </c>
      <c r="V6" s="146">
        <v>0.55000000000000004</v>
      </c>
      <c r="W6" s="146">
        <v>0.45</v>
      </c>
      <c r="X6" s="146">
        <v>0</v>
      </c>
      <c r="Y6" s="146">
        <v>0</v>
      </c>
      <c r="Z6" s="147" t="s">
        <v>42</v>
      </c>
      <c r="AB6" s="158" t="e">
        <f>ROUNDUP(dgn_data[[#This Row],[order]]/bhpc_data[[#This Row],[units_per_carton]],0)</f>
        <v>#REF!</v>
      </c>
      <c r="AC6" s="158" t="e">
        <f>dgn_data[[#This Row],[foc_order]]/bhpc_data[[#This Row],[units_per_carton]]</f>
        <v>#REF!</v>
      </c>
      <c r="AD6" s="156" t="e">
        <f>(bhpc_data[[#This Row],[net_weight]]/bhpc_data[[#This Row],[units_per_carton]])*dgn_data[[#This Row],[tot_order]]*bhpc_data[[#This Row],[product1_weight]]</f>
        <v>#REF!</v>
      </c>
      <c r="AE6" s="156" t="e">
        <f>(bhpc_data[[#This Row],[net_weight]]/bhpc_data[[#This Row],[units_per_carton]])*dgn_data[[#This Row],[tot_order]]*bhpc_data[[#This Row],[product2_weight]]</f>
        <v>#REF!</v>
      </c>
      <c r="AF6" s="156" t="e">
        <f>(bhpc_data[[#This Row],[gross_weight]]/bhpc_data[[#This Row],[units_per_carton]])*dgn_data[[#This Row],[tot_order]]*bhpc_data[[#This Row],[product1_weight]]</f>
        <v>#REF!</v>
      </c>
      <c r="AG6" s="156" t="e">
        <f>(bhpc_data[[#This Row],[gross_weight]]/bhpc_data[[#This Row],[units_per_carton]])*dgn_data[[#This Row],[tot_order]]*bhpc_data[[#This Row],[product2_weight]]</f>
        <v>#REF!</v>
      </c>
      <c r="AH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" s="149" t="e">
        <f>SUMIF(#REF!,bhpc_data[[#This Row],[sku]],#REF!)</f>
        <v>#REF!</v>
      </c>
      <c r="AK6" s="149" t="e">
        <f>SUMIF(#REF!,bhpc_data[[#This Row],[sku]],#REF!)</f>
        <v>#REF!</v>
      </c>
      <c r="AL6" s="149" t="e">
        <f>dgn_data[[#This Row],[order]]+dgn_data[[#This Row],[foc_order]]</f>
        <v>#REF!</v>
      </c>
    </row>
    <row r="7" spans="1:38">
      <c r="A7" s="146" t="s">
        <v>52</v>
      </c>
      <c r="B7" s="146" t="s">
        <v>38</v>
      </c>
      <c r="C7" s="146">
        <v>2</v>
      </c>
      <c r="D7" s="146" t="s">
        <v>50</v>
      </c>
      <c r="E7" s="148">
        <v>6291107161044</v>
      </c>
      <c r="G7" s="146" t="s">
        <v>53</v>
      </c>
      <c r="H7" s="146" t="s">
        <v>41</v>
      </c>
      <c r="I7" s="146">
        <v>12</v>
      </c>
      <c r="J7" s="146">
        <v>42</v>
      </c>
      <c r="K7" s="146">
        <v>6</v>
      </c>
      <c r="L7" s="146">
        <v>7</v>
      </c>
      <c r="N7" s="146">
        <v>370</v>
      </c>
      <c r="O7" s="146">
        <v>330</v>
      </c>
      <c r="P7" s="146">
        <v>230</v>
      </c>
      <c r="Q7" s="146">
        <v>4.78</v>
      </c>
      <c r="R7" s="146">
        <v>5.25</v>
      </c>
      <c r="S7" s="146">
        <v>50</v>
      </c>
      <c r="T7" s="146">
        <v>150</v>
      </c>
      <c r="U7" s="146">
        <v>0</v>
      </c>
      <c r="V7" s="146">
        <v>0.55000000000000004</v>
      </c>
      <c r="W7" s="146">
        <v>0.45</v>
      </c>
      <c r="X7" s="146">
        <v>0</v>
      </c>
      <c r="Y7" s="146">
        <v>0</v>
      </c>
      <c r="Z7" s="147" t="s">
        <v>42</v>
      </c>
      <c r="AB7" s="158" t="e">
        <f>ROUNDUP(dgn_data[[#This Row],[order]]/bhpc_data[[#This Row],[units_per_carton]],0)</f>
        <v>#REF!</v>
      </c>
      <c r="AC7" s="158" t="e">
        <f>dgn_data[[#This Row],[foc_order]]/bhpc_data[[#This Row],[units_per_carton]]</f>
        <v>#REF!</v>
      </c>
      <c r="AD7" s="156" t="e">
        <f>(bhpc_data[[#This Row],[net_weight]]/bhpc_data[[#This Row],[units_per_carton]])*dgn_data[[#This Row],[tot_order]]*bhpc_data[[#This Row],[product1_weight]]</f>
        <v>#REF!</v>
      </c>
      <c r="AE7" s="156" t="e">
        <f>(bhpc_data[[#This Row],[net_weight]]/bhpc_data[[#This Row],[units_per_carton]])*dgn_data[[#This Row],[tot_order]]*bhpc_data[[#This Row],[product2_weight]]</f>
        <v>#REF!</v>
      </c>
      <c r="AF7" s="156" t="e">
        <f>(bhpc_data[[#This Row],[gross_weight]]/bhpc_data[[#This Row],[units_per_carton]])*dgn_data[[#This Row],[tot_order]]*bhpc_data[[#This Row],[product1_weight]]</f>
        <v>#REF!</v>
      </c>
      <c r="AG7" s="156" t="e">
        <f>(bhpc_data[[#This Row],[gross_weight]]/bhpc_data[[#This Row],[units_per_carton]])*dgn_data[[#This Row],[tot_order]]*bhpc_data[[#This Row],[product2_weight]]</f>
        <v>#REF!</v>
      </c>
      <c r="AH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" s="149" t="e">
        <f>SUMIF(#REF!,bhpc_data[[#This Row],[sku]],#REF!)</f>
        <v>#REF!</v>
      </c>
      <c r="AK7" s="149" t="e">
        <f>SUMIF(#REF!,bhpc_data[[#This Row],[sku]],#REF!)</f>
        <v>#REF!</v>
      </c>
      <c r="AL7" s="149" t="e">
        <f>dgn_data[[#This Row],[order]]+dgn_data[[#This Row],[foc_order]]</f>
        <v>#REF!</v>
      </c>
    </row>
    <row r="8" spans="1:38">
      <c r="A8" s="146" t="s">
        <v>54</v>
      </c>
      <c r="B8" s="146" t="s">
        <v>38</v>
      </c>
      <c r="C8" s="146">
        <v>2</v>
      </c>
      <c r="D8" s="146" t="s">
        <v>50</v>
      </c>
      <c r="E8" s="148">
        <v>6291107161051</v>
      </c>
      <c r="G8" s="146" t="s">
        <v>55</v>
      </c>
      <c r="H8" s="146" t="s">
        <v>41</v>
      </c>
      <c r="I8" s="146">
        <v>12</v>
      </c>
      <c r="J8" s="146">
        <v>42</v>
      </c>
      <c r="K8" s="146">
        <v>6</v>
      </c>
      <c r="L8" s="146">
        <v>7</v>
      </c>
      <c r="N8" s="146">
        <v>370</v>
      </c>
      <c r="O8" s="146">
        <v>330</v>
      </c>
      <c r="P8" s="146">
        <v>230</v>
      </c>
      <c r="Q8" s="146">
        <v>4.78</v>
      </c>
      <c r="R8" s="146">
        <v>5.25</v>
      </c>
      <c r="S8" s="146">
        <v>50</v>
      </c>
      <c r="T8" s="146">
        <v>150</v>
      </c>
      <c r="U8" s="146">
        <v>0</v>
      </c>
      <c r="V8" s="146">
        <v>0.55000000000000004</v>
      </c>
      <c r="W8" s="146">
        <v>0.45</v>
      </c>
      <c r="X8" s="146">
        <v>0</v>
      </c>
      <c r="Y8" s="146">
        <v>0</v>
      </c>
      <c r="Z8" s="147" t="s">
        <v>42</v>
      </c>
      <c r="AB8" s="158" t="e">
        <f>ROUNDUP(dgn_data[[#This Row],[order]]/bhpc_data[[#This Row],[units_per_carton]],0)</f>
        <v>#REF!</v>
      </c>
      <c r="AC8" s="158" t="e">
        <f>dgn_data[[#This Row],[foc_order]]/bhpc_data[[#This Row],[units_per_carton]]</f>
        <v>#REF!</v>
      </c>
      <c r="AD8" s="156" t="e">
        <f>(bhpc_data[[#This Row],[net_weight]]/bhpc_data[[#This Row],[units_per_carton]])*dgn_data[[#This Row],[tot_order]]*bhpc_data[[#This Row],[product1_weight]]</f>
        <v>#REF!</v>
      </c>
      <c r="AE8" s="156" t="e">
        <f>(bhpc_data[[#This Row],[net_weight]]/bhpc_data[[#This Row],[units_per_carton]])*dgn_data[[#This Row],[tot_order]]*bhpc_data[[#This Row],[product2_weight]]</f>
        <v>#REF!</v>
      </c>
      <c r="AF8" s="156" t="e">
        <f>(bhpc_data[[#This Row],[gross_weight]]/bhpc_data[[#This Row],[units_per_carton]])*dgn_data[[#This Row],[tot_order]]*bhpc_data[[#This Row],[product1_weight]]</f>
        <v>#REF!</v>
      </c>
      <c r="AG8" s="156" t="e">
        <f>(bhpc_data[[#This Row],[gross_weight]]/bhpc_data[[#This Row],[units_per_carton]])*dgn_data[[#This Row],[tot_order]]*bhpc_data[[#This Row],[product2_weight]]</f>
        <v>#REF!</v>
      </c>
      <c r="AH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" s="149" t="e">
        <f>SUMIF(#REF!,bhpc_data[[#This Row],[sku]],#REF!)</f>
        <v>#REF!</v>
      </c>
      <c r="AK8" s="149" t="e">
        <f>SUMIF(#REF!,bhpc_data[[#This Row],[sku]],#REF!)</f>
        <v>#REF!</v>
      </c>
      <c r="AL8" s="149" t="e">
        <f>dgn_data[[#This Row],[order]]+dgn_data[[#This Row],[foc_order]]</f>
        <v>#REF!</v>
      </c>
    </row>
    <row r="9" spans="1:38">
      <c r="A9" s="146" t="s">
        <v>56</v>
      </c>
      <c r="B9" s="146" t="s">
        <v>38</v>
      </c>
      <c r="C9" s="146">
        <v>2</v>
      </c>
      <c r="D9" s="146" t="s">
        <v>50</v>
      </c>
      <c r="E9" s="148">
        <v>6291107161068</v>
      </c>
      <c r="G9" s="146" t="s">
        <v>57</v>
      </c>
      <c r="H9" s="146" t="s">
        <v>41</v>
      </c>
      <c r="I9" s="146">
        <v>12</v>
      </c>
      <c r="J9" s="146">
        <v>42</v>
      </c>
      <c r="K9" s="146">
        <v>6</v>
      </c>
      <c r="L9" s="146">
        <v>7</v>
      </c>
      <c r="N9" s="146">
        <v>370</v>
      </c>
      <c r="O9" s="146">
        <v>330</v>
      </c>
      <c r="P9" s="146">
        <v>230</v>
      </c>
      <c r="Q9" s="146">
        <v>4.78</v>
      </c>
      <c r="R9" s="146">
        <v>5.25</v>
      </c>
      <c r="S9" s="146">
        <v>50</v>
      </c>
      <c r="T9" s="146">
        <v>150</v>
      </c>
      <c r="U9" s="146">
        <v>0</v>
      </c>
      <c r="V9" s="146">
        <v>0.55000000000000004</v>
      </c>
      <c r="W9" s="146">
        <v>0.45</v>
      </c>
      <c r="X9" s="146">
        <v>0</v>
      </c>
      <c r="Y9" s="146">
        <v>0</v>
      </c>
      <c r="Z9" s="147" t="s">
        <v>42</v>
      </c>
      <c r="AB9" s="158" t="e">
        <f>ROUNDUP(dgn_data[[#This Row],[order]]/bhpc_data[[#This Row],[units_per_carton]],0)</f>
        <v>#REF!</v>
      </c>
      <c r="AC9" s="158" t="e">
        <f>dgn_data[[#This Row],[foc_order]]/bhpc_data[[#This Row],[units_per_carton]]</f>
        <v>#REF!</v>
      </c>
      <c r="AD9" s="156" t="e">
        <f>(bhpc_data[[#This Row],[net_weight]]/bhpc_data[[#This Row],[units_per_carton]])*dgn_data[[#This Row],[tot_order]]*bhpc_data[[#This Row],[product1_weight]]</f>
        <v>#REF!</v>
      </c>
      <c r="AE9" s="156" t="e">
        <f>(bhpc_data[[#This Row],[net_weight]]/bhpc_data[[#This Row],[units_per_carton]])*dgn_data[[#This Row],[tot_order]]*bhpc_data[[#This Row],[product2_weight]]</f>
        <v>#REF!</v>
      </c>
      <c r="AF9" s="156" t="e">
        <f>(bhpc_data[[#This Row],[gross_weight]]/bhpc_data[[#This Row],[units_per_carton]])*dgn_data[[#This Row],[tot_order]]*bhpc_data[[#This Row],[product1_weight]]</f>
        <v>#REF!</v>
      </c>
      <c r="AG9" s="156" t="e">
        <f>(bhpc_data[[#This Row],[gross_weight]]/bhpc_data[[#This Row],[units_per_carton]])*dgn_data[[#This Row],[tot_order]]*bhpc_data[[#This Row],[product2_weight]]</f>
        <v>#REF!</v>
      </c>
      <c r="AH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9" s="149" t="e">
        <f>SUMIF(#REF!,bhpc_data[[#This Row],[sku]],#REF!)</f>
        <v>#REF!</v>
      </c>
      <c r="AK9" s="149" t="e">
        <f>SUMIF(#REF!,bhpc_data[[#This Row],[sku]],#REF!)</f>
        <v>#REF!</v>
      </c>
      <c r="AL9" s="149" t="e">
        <f>dgn_data[[#This Row],[order]]+dgn_data[[#This Row],[foc_order]]</f>
        <v>#REF!</v>
      </c>
    </row>
    <row r="10" spans="1:38">
      <c r="A10" s="146" t="s">
        <v>58</v>
      </c>
      <c r="B10" s="146" t="s">
        <v>38</v>
      </c>
      <c r="C10" s="146">
        <v>3</v>
      </c>
      <c r="D10" s="146" t="s">
        <v>39</v>
      </c>
      <c r="E10" s="148"/>
      <c r="G10" s="146" t="s">
        <v>59</v>
      </c>
      <c r="H10" s="146" t="s">
        <v>41</v>
      </c>
      <c r="I10" s="146">
        <v>12</v>
      </c>
      <c r="J10" s="146">
        <v>48</v>
      </c>
      <c r="K10" s="146">
        <v>8</v>
      </c>
      <c r="L10" s="146">
        <v>6</v>
      </c>
      <c r="N10" s="146">
        <v>445</v>
      </c>
      <c r="O10" s="146">
        <v>365</v>
      </c>
      <c r="P10" s="146">
        <v>240</v>
      </c>
      <c r="Q10" s="146">
        <v>6.17</v>
      </c>
      <c r="R10" s="146">
        <v>6.77</v>
      </c>
      <c r="S10" s="146">
        <v>50</v>
      </c>
      <c r="T10" s="146">
        <v>175</v>
      </c>
      <c r="U10" s="146">
        <v>50</v>
      </c>
      <c r="V10" s="146">
        <v>0.55000000000000004</v>
      </c>
      <c r="W10" s="146">
        <v>0.45</v>
      </c>
      <c r="X10" s="146">
        <v>0</v>
      </c>
      <c r="Y10" s="146">
        <v>0</v>
      </c>
      <c r="Z10" s="147" t="s">
        <v>42</v>
      </c>
      <c r="AB10" s="158" t="e">
        <f>ROUNDUP(dgn_data[[#This Row],[order]]/bhpc_data[[#This Row],[units_per_carton]],0)</f>
        <v>#REF!</v>
      </c>
      <c r="AC10" s="158" t="e">
        <f>dgn_data[[#This Row],[foc_order]]/bhpc_data[[#This Row],[units_per_carton]]</f>
        <v>#REF!</v>
      </c>
      <c r="AD10" s="156" t="e">
        <f>(bhpc_data[[#This Row],[net_weight]]/bhpc_data[[#This Row],[units_per_carton]])*dgn_data[[#This Row],[tot_order]]*bhpc_data[[#This Row],[product1_weight]]</f>
        <v>#REF!</v>
      </c>
      <c r="AE10" s="156" t="e">
        <f>(bhpc_data[[#This Row],[net_weight]]/bhpc_data[[#This Row],[units_per_carton]])*dgn_data[[#This Row],[tot_order]]*bhpc_data[[#This Row],[product2_weight]]</f>
        <v>#REF!</v>
      </c>
      <c r="AF10" s="156" t="e">
        <f>(bhpc_data[[#This Row],[gross_weight]]/bhpc_data[[#This Row],[units_per_carton]])*dgn_data[[#This Row],[tot_order]]*bhpc_data[[#This Row],[product1_weight]]</f>
        <v>#REF!</v>
      </c>
      <c r="AG10" s="156" t="e">
        <f>(bhpc_data[[#This Row],[gross_weight]]/bhpc_data[[#This Row],[units_per_carton]])*dgn_data[[#This Row],[tot_order]]*bhpc_data[[#This Row],[product2_weight]]</f>
        <v>#REF!</v>
      </c>
      <c r="AH1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0" s="149" t="e">
        <f>SUMIF(#REF!,bhpc_data[[#This Row],[sku]],#REF!)</f>
        <v>#REF!</v>
      </c>
      <c r="AK10" s="149" t="e">
        <f>SUMIF(#REF!,bhpc_data[[#This Row],[sku]],#REF!)</f>
        <v>#REF!</v>
      </c>
      <c r="AL10" s="149" t="e">
        <f>dgn_data[[#This Row],[order]]+dgn_data[[#This Row],[foc_order]]</f>
        <v>#REF!</v>
      </c>
    </row>
    <row r="11" spans="1:38">
      <c r="A11" s="146" t="s">
        <v>60</v>
      </c>
      <c r="B11" s="146" t="s">
        <v>38</v>
      </c>
      <c r="C11" s="146">
        <v>3</v>
      </c>
      <c r="D11" s="146" t="s">
        <v>39</v>
      </c>
      <c r="E11" s="148"/>
      <c r="G11" s="146" t="s">
        <v>61</v>
      </c>
      <c r="H11" s="146" t="s">
        <v>41</v>
      </c>
      <c r="I11" s="146">
        <v>12</v>
      </c>
      <c r="J11" s="146">
        <v>48</v>
      </c>
      <c r="K11" s="146">
        <v>8</v>
      </c>
      <c r="L11" s="146">
        <v>6</v>
      </c>
      <c r="N11" s="146">
        <v>445</v>
      </c>
      <c r="O11" s="146">
        <v>365</v>
      </c>
      <c r="P11" s="146">
        <v>240</v>
      </c>
      <c r="Q11" s="146">
        <v>6.17</v>
      </c>
      <c r="R11" s="146">
        <v>6.77</v>
      </c>
      <c r="S11" s="146">
        <v>50</v>
      </c>
      <c r="T11" s="146">
        <v>175</v>
      </c>
      <c r="U11" s="146">
        <v>50</v>
      </c>
      <c r="V11" s="146">
        <v>0.55000000000000004</v>
      </c>
      <c r="W11" s="146">
        <v>0.45</v>
      </c>
      <c r="X11" s="146">
        <v>0</v>
      </c>
      <c r="Y11" s="146">
        <v>0</v>
      </c>
      <c r="Z11" s="147" t="s">
        <v>42</v>
      </c>
      <c r="AB11" s="158" t="e">
        <f>ROUNDUP(dgn_data[[#This Row],[order]]/bhpc_data[[#This Row],[units_per_carton]],0)</f>
        <v>#REF!</v>
      </c>
      <c r="AC11" s="158" t="e">
        <f>dgn_data[[#This Row],[foc_order]]/bhpc_data[[#This Row],[units_per_carton]]</f>
        <v>#REF!</v>
      </c>
      <c r="AD11" s="156" t="e">
        <f>(bhpc_data[[#This Row],[net_weight]]/bhpc_data[[#This Row],[units_per_carton]])*dgn_data[[#This Row],[tot_order]]*bhpc_data[[#This Row],[product1_weight]]</f>
        <v>#REF!</v>
      </c>
      <c r="AE11" s="156" t="e">
        <f>(bhpc_data[[#This Row],[net_weight]]/bhpc_data[[#This Row],[units_per_carton]])*dgn_data[[#This Row],[tot_order]]*bhpc_data[[#This Row],[product2_weight]]</f>
        <v>#REF!</v>
      </c>
      <c r="AF11" s="156" t="e">
        <f>(bhpc_data[[#This Row],[gross_weight]]/bhpc_data[[#This Row],[units_per_carton]])*dgn_data[[#This Row],[tot_order]]*bhpc_data[[#This Row],[product1_weight]]</f>
        <v>#REF!</v>
      </c>
      <c r="AG11" s="156" t="e">
        <f>(bhpc_data[[#This Row],[gross_weight]]/bhpc_data[[#This Row],[units_per_carton]])*dgn_data[[#This Row],[tot_order]]*bhpc_data[[#This Row],[product2_weight]]</f>
        <v>#REF!</v>
      </c>
      <c r="AH1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1" s="149" t="e">
        <f>SUMIF(#REF!,bhpc_data[[#This Row],[sku]],#REF!)</f>
        <v>#REF!</v>
      </c>
      <c r="AK11" s="149" t="e">
        <f>SUMIF(#REF!,bhpc_data[[#This Row],[sku]],#REF!)</f>
        <v>#REF!</v>
      </c>
      <c r="AL11" s="149" t="e">
        <f>dgn_data[[#This Row],[order]]+dgn_data[[#This Row],[foc_order]]</f>
        <v>#REF!</v>
      </c>
    </row>
    <row r="12" spans="1:38">
      <c r="A12" s="146" t="s">
        <v>62</v>
      </c>
      <c r="B12" s="146" t="s">
        <v>38</v>
      </c>
      <c r="C12" s="146">
        <v>3</v>
      </c>
      <c r="D12" s="146" t="s">
        <v>39</v>
      </c>
      <c r="E12" s="148"/>
      <c r="G12" s="146" t="s">
        <v>63</v>
      </c>
      <c r="H12" s="146" t="s">
        <v>41</v>
      </c>
      <c r="I12" s="146">
        <v>12</v>
      </c>
      <c r="J12" s="146">
        <v>48</v>
      </c>
      <c r="K12" s="146">
        <v>8</v>
      </c>
      <c r="L12" s="146">
        <v>6</v>
      </c>
      <c r="N12" s="146">
        <v>445</v>
      </c>
      <c r="O12" s="146">
        <v>365</v>
      </c>
      <c r="P12" s="146">
        <v>240</v>
      </c>
      <c r="Q12" s="146">
        <v>6.17</v>
      </c>
      <c r="R12" s="146">
        <v>6.77</v>
      </c>
      <c r="S12" s="146">
        <v>50</v>
      </c>
      <c r="T12" s="146">
        <v>175</v>
      </c>
      <c r="U12" s="146">
        <v>50</v>
      </c>
      <c r="V12" s="146">
        <v>0.55000000000000004</v>
      </c>
      <c r="W12" s="146">
        <v>0.45</v>
      </c>
      <c r="X12" s="146">
        <v>0</v>
      </c>
      <c r="Y12" s="146">
        <v>0</v>
      </c>
      <c r="Z12" s="147" t="s">
        <v>42</v>
      </c>
      <c r="AB12" s="158" t="e">
        <f>ROUNDUP(dgn_data[[#This Row],[order]]/bhpc_data[[#This Row],[units_per_carton]],0)</f>
        <v>#REF!</v>
      </c>
      <c r="AC12" s="158" t="e">
        <f>dgn_data[[#This Row],[foc_order]]/bhpc_data[[#This Row],[units_per_carton]]</f>
        <v>#REF!</v>
      </c>
      <c r="AD12" s="156" t="e">
        <f>(bhpc_data[[#This Row],[net_weight]]/bhpc_data[[#This Row],[units_per_carton]])*dgn_data[[#This Row],[tot_order]]*bhpc_data[[#This Row],[product1_weight]]</f>
        <v>#REF!</v>
      </c>
      <c r="AE12" s="156" t="e">
        <f>(bhpc_data[[#This Row],[net_weight]]/bhpc_data[[#This Row],[units_per_carton]])*dgn_data[[#This Row],[tot_order]]*bhpc_data[[#This Row],[product2_weight]]</f>
        <v>#REF!</v>
      </c>
      <c r="AF12" s="156" t="e">
        <f>(bhpc_data[[#This Row],[gross_weight]]/bhpc_data[[#This Row],[units_per_carton]])*dgn_data[[#This Row],[tot_order]]*bhpc_data[[#This Row],[product1_weight]]</f>
        <v>#REF!</v>
      </c>
      <c r="AG12" s="156" t="e">
        <f>(bhpc_data[[#This Row],[gross_weight]]/bhpc_data[[#This Row],[units_per_carton]])*dgn_data[[#This Row],[tot_order]]*bhpc_data[[#This Row],[product2_weight]]</f>
        <v>#REF!</v>
      </c>
      <c r="AH1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2" s="149" t="e">
        <f>SUMIF(#REF!,bhpc_data[[#This Row],[sku]],#REF!)</f>
        <v>#REF!</v>
      </c>
      <c r="AK12" s="149" t="e">
        <f>SUMIF(#REF!,bhpc_data[[#This Row],[sku]],#REF!)</f>
        <v>#REF!</v>
      </c>
      <c r="AL12" s="149" t="e">
        <f>dgn_data[[#This Row],[order]]+dgn_data[[#This Row],[foc_order]]</f>
        <v>#REF!</v>
      </c>
    </row>
    <row r="13" spans="1:38">
      <c r="A13" s="146" t="s">
        <v>64</v>
      </c>
      <c r="B13" s="146" t="s">
        <v>38</v>
      </c>
      <c r="C13" s="146">
        <v>3</v>
      </c>
      <c r="D13" s="146" t="s">
        <v>39</v>
      </c>
      <c r="E13" s="148"/>
      <c r="G13" s="146" t="s">
        <v>65</v>
      </c>
      <c r="H13" s="146" t="s">
        <v>41</v>
      </c>
      <c r="I13" s="146">
        <v>12</v>
      </c>
      <c r="J13" s="146">
        <v>48</v>
      </c>
      <c r="K13" s="146">
        <v>8</v>
      </c>
      <c r="L13" s="146">
        <v>6</v>
      </c>
      <c r="N13" s="146">
        <v>445</v>
      </c>
      <c r="O13" s="146">
        <v>365</v>
      </c>
      <c r="P13" s="146">
        <v>240</v>
      </c>
      <c r="Q13" s="146">
        <v>6.17</v>
      </c>
      <c r="R13" s="146">
        <v>6.77</v>
      </c>
      <c r="S13" s="146">
        <v>50</v>
      </c>
      <c r="T13" s="146">
        <v>175</v>
      </c>
      <c r="U13" s="146">
        <v>50</v>
      </c>
      <c r="V13" s="146">
        <v>0.55000000000000004</v>
      </c>
      <c r="W13" s="146">
        <v>0.45</v>
      </c>
      <c r="X13" s="146">
        <v>0</v>
      </c>
      <c r="Y13" s="146">
        <v>0</v>
      </c>
      <c r="Z13" s="147" t="s">
        <v>42</v>
      </c>
      <c r="AB13" s="158" t="e">
        <f>ROUNDUP(dgn_data[[#This Row],[order]]/bhpc_data[[#This Row],[units_per_carton]],0)</f>
        <v>#REF!</v>
      </c>
      <c r="AC13" s="158" t="e">
        <f>dgn_data[[#This Row],[foc_order]]/bhpc_data[[#This Row],[units_per_carton]]</f>
        <v>#REF!</v>
      </c>
      <c r="AD13" s="156" t="e">
        <f>(bhpc_data[[#This Row],[net_weight]]/bhpc_data[[#This Row],[units_per_carton]])*dgn_data[[#This Row],[tot_order]]*bhpc_data[[#This Row],[product1_weight]]</f>
        <v>#REF!</v>
      </c>
      <c r="AE13" s="156" t="e">
        <f>(bhpc_data[[#This Row],[net_weight]]/bhpc_data[[#This Row],[units_per_carton]])*dgn_data[[#This Row],[tot_order]]*bhpc_data[[#This Row],[product2_weight]]</f>
        <v>#REF!</v>
      </c>
      <c r="AF13" s="156" t="e">
        <f>(bhpc_data[[#This Row],[gross_weight]]/bhpc_data[[#This Row],[units_per_carton]])*dgn_data[[#This Row],[tot_order]]*bhpc_data[[#This Row],[product1_weight]]</f>
        <v>#REF!</v>
      </c>
      <c r="AG13" s="156" t="e">
        <f>(bhpc_data[[#This Row],[gross_weight]]/bhpc_data[[#This Row],[units_per_carton]])*dgn_data[[#This Row],[tot_order]]*bhpc_data[[#This Row],[product2_weight]]</f>
        <v>#REF!</v>
      </c>
      <c r="AH1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3" s="149" t="e">
        <f>SUMIF(#REF!,bhpc_data[[#This Row],[sku]],#REF!)</f>
        <v>#REF!</v>
      </c>
      <c r="AK13" s="149" t="e">
        <f>SUMIF(#REF!,bhpc_data[[#This Row],[sku]],#REF!)</f>
        <v>#REF!</v>
      </c>
      <c r="AL13" s="149" t="e">
        <f>dgn_data[[#This Row],[order]]+dgn_data[[#This Row],[foc_order]]</f>
        <v>#REF!</v>
      </c>
    </row>
    <row r="14" spans="1:38">
      <c r="A14" s="146" t="s">
        <v>66</v>
      </c>
      <c r="B14" s="146" t="s">
        <v>38</v>
      </c>
      <c r="C14" s="146">
        <v>3</v>
      </c>
      <c r="D14" s="146" t="s">
        <v>50</v>
      </c>
      <c r="E14" s="148"/>
      <c r="G14" s="146" t="s">
        <v>67</v>
      </c>
      <c r="H14" s="146" t="s">
        <v>41</v>
      </c>
      <c r="I14" s="146">
        <v>12</v>
      </c>
      <c r="J14" s="146">
        <v>48</v>
      </c>
      <c r="K14" s="146">
        <v>8</v>
      </c>
      <c r="L14" s="146">
        <v>6</v>
      </c>
      <c r="N14" s="146">
        <v>445</v>
      </c>
      <c r="O14" s="146">
        <v>365</v>
      </c>
      <c r="P14" s="146">
        <v>240</v>
      </c>
      <c r="Q14" s="146">
        <v>5.7</v>
      </c>
      <c r="R14" s="146">
        <v>6.3</v>
      </c>
      <c r="S14" s="146">
        <v>50</v>
      </c>
      <c r="T14" s="146">
        <v>150</v>
      </c>
      <c r="U14" s="146">
        <v>50</v>
      </c>
      <c r="V14" s="146">
        <v>0.55000000000000004</v>
      </c>
      <c r="W14" s="146">
        <v>0.45</v>
      </c>
      <c r="X14" s="146">
        <v>0</v>
      </c>
      <c r="Y14" s="146">
        <v>0</v>
      </c>
      <c r="Z14" s="147" t="s">
        <v>42</v>
      </c>
      <c r="AB14" s="158" t="e">
        <f>ROUNDUP(dgn_data[[#This Row],[order]]/bhpc_data[[#This Row],[units_per_carton]],0)</f>
        <v>#REF!</v>
      </c>
      <c r="AC14" s="158" t="e">
        <f>dgn_data[[#This Row],[foc_order]]/bhpc_data[[#This Row],[units_per_carton]]</f>
        <v>#REF!</v>
      </c>
      <c r="AD14" s="156" t="e">
        <f>(bhpc_data[[#This Row],[net_weight]]/bhpc_data[[#This Row],[units_per_carton]])*dgn_data[[#This Row],[tot_order]]*bhpc_data[[#This Row],[product1_weight]]</f>
        <v>#REF!</v>
      </c>
      <c r="AE14" s="156" t="e">
        <f>(bhpc_data[[#This Row],[net_weight]]/bhpc_data[[#This Row],[units_per_carton]])*dgn_data[[#This Row],[tot_order]]*bhpc_data[[#This Row],[product2_weight]]</f>
        <v>#REF!</v>
      </c>
      <c r="AF14" s="156" t="e">
        <f>(bhpc_data[[#This Row],[gross_weight]]/bhpc_data[[#This Row],[units_per_carton]])*dgn_data[[#This Row],[tot_order]]*bhpc_data[[#This Row],[product1_weight]]</f>
        <v>#REF!</v>
      </c>
      <c r="AG14" s="156" t="e">
        <f>(bhpc_data[[#This Row],[gross_weight]]/bhpc_data[[#This Row],[units_per_carton]])*dgn_data[[#This Row],[tot_order]]*bhpc_data[[#This Row],[product2_weight]]</f>
        <v>#REF!</v>
      </c>
      <c r="AH1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4" s="149" t="e">
        <f>SUMIF(#REF!,bhpc_data[[#This Row],[sku]],#REF!)</f>
        <v>#REF!</v>
      </c>
      <c r="AK14" s="149" t="e">
        <f>SUMIF(#REF!,bhpc_data[[#This Row],[sku]],#REF!)</f>
        <v>#REF!</v>
      </c>
      <c r="AL14" s="149" t="e">
        <f>dgn_data[[#This Row],[order]]+dgn_data[[#This Row],[foc_order]]</f>
        <v>#REF!</v>
      </c>
    </row>
    <row r="15" spans="1:38">
      <c r="A15" s="146" t="s">
        <v>68</v>
      </c>
      <c r="B15" s="146" t="s">
        <v>38</v>
      </c>
      <c r="C15" s="146">
        <v>3</v>
      </c>
      <c r="D15" s="146" t="s">
        <v>50</v>
      </c>
      <c r="E15" s="148"/>
      <c r="G15" s="146" t="s">
        <v>69</v>
      </c>
      <c r="H15" s="146" t="s">
        <v>41</v>
      </c>
      <c r="I15" s="146">
        <v>12</v>
      </c>
      <c r="J15" s="146">
        <v>48</v>
      </c>
      <c r="K15" s="146">
        <v>8</v>
      </c>
      <c r="L15" s="146">
        <v>6</v>
      </c>
      <c r="N15" s="146">
        <v>445</v>
      </c>
      <c r="O15" s="146">
        <v>365</v>
      </c>
      <c r="P15" s="146">
        <v>240</v>
      </c>
      <c r="Q15" s="146">
        <v>5.7</v>
      </c>
      <c r="R15" s="146">
        <v>6.3</v>
      </c>
      <c r="S15" s="146">
        <v>50</v>
      </c>
      <c r="T15" s="146">
        <v>150</v>
      </c>
      <c r="U15" s="146">
        <v>50</v>
      </c>
      <c r="V15" s="146">
        <v>0.55000000000000004</v>
      </c>
      <c r="W15" s="146">
        <v>0.45</v>
      </c>
      <c r="X15" s="146">
        <v>0</v>
      </c>
      <c r="Y15" s="146">
        <v>0</v>
      </c>
      <c r="Z15" s="147" t="s">
        <v>42</v>
      </c>
      <c r="AB15" s="158" t="e">
        <f>ROUNDUP(dgn_data[[#This Row],[order]]/bhpc_data[[#This Row],[units_per_carton]],0)</f>
        <v>#REF!</v>
      </c>
      <c r="AC15" s="158" t="e">
        <f>dgn_data[[#This Row],[foc_order]]/bhpc_data[[#This Row],[units_per_carton]]</f>
        <v>#REF!</v>
      </c>
      <c r="AD15" s="156" t="e">
        <f>(bhpc_data[[#This Row],[net_weight]]/bhpc_data[[#This Row],[units_per_carton]])*dgn_data[[#This Row],[tot_order]]*bhpc_data[[#This Row],[product1_weight]]</f>
        <v>#REF!</v>
      </c>
      <c r="AE15" s="156" t="e">
        <f>(bhpc_data[[#This Row],[net_weight]]/bhpc_data[[#This Row],[units_per_carton]])*dgn_data[[#This Row],[tot_order]]*bhpc_data[[#This Row],[product2_weight]]</f>
        <v>#REF!</v>
      </c>
      <c r="AF15" s="156" t="e">
        <f>(bhpc_data[[#This Row],[gross_weight]]/bhpc_data[[#This Row],[units_per_carton]])*dgn_data[[#This Row],[tot_order]]*bhpc_data[[#This Row],[product1_weight]]</f>
        <v>#REF!</v>
      </c>
      <c r="AG15" s="156" t="e">
        <f>(bhpc_data[[#This Row],[gross_weight]]/bhpc_data[[#This Row],[units_per_carton]])*dgn_data[[#This Row],[tot_order]]*bhpc_data[[#This Row],[product2_weight]]</f>
        <v>#REF!</v>
      </c>
      <c r="AH1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5" s="149" t="e">
        <f>SUMIF(#REF!,bhpc_data[[#This Row],[sku]],#REF!)</f>
        <v>#REF!</v>
      </c>
      <c r="AK15" s="149" t="e">
        <f>SUMIF(#REF!,bhpc_data[[#This Row],[sku]],#REF!)</f>
        <v>#REF!</v>
      </c>
      <c r="AL15" s="149" t="e">
        <f>dgn_data[[#This Row],[order]]+dgn_data[[#This Row],[foc_order]]</f>
        <v>#REF!</v>
      </c>
    </row>
    <row r="16" spans="1:38">
      <c r="A16" s="146" t="s">
        <v>70</v>
      </c>
      <c r="B16" s="146" t="s">
        <v>38</v>
      </c>
      <c r="C16" s="146">
        <v>3</v>
      </c>
      <c r="D16" s="146" t="s">
        <v>50</v>
      </c>
      <c r="E16" s="148"/>
      <c r="G16" s="146" t="s">
        <v>71</v>
      </c>
      <c r="H16" s="146" t="s">
        <v>41</v>
      </c>
      <c r="I16" s="146">
        <v>12</v>
      </c>
      <c r="J16" s="146">
        <v>48</v>
      </c>
      <c r="K16" s="146">
        <v>8</v>
      </c>
      <c r="L16" s="146">
        <v>6</v>
      </c>
      <c r="N16" s="146">
        <v>445</v>
      </c>
      <c r="O16" s="146">
        <v>365</v>
      </c>
      <c r="P16" s="146">
        <v>240</v>
      </c>
      <c r="Q16" s="146">
        <v>5.7</v>
      </c>
      <c r="R16" s="146">
        <v>6.3</v>
      </c>
      <c r="S16" s="146">
        <v>50</v>
      </c>
      <c r="T16" s="146">
        <v>150</v>
      </c>
      <c r="U16" s="146">
        <v>50</v>
      </c>
      <c r="V16" s="146">
        <v>0.55000000000000004</v>
      </c>
      <c r="W16" s="146">
        <v>0.45</v>
      </c>
      <c r="X16" s="146">
        <v>0</v>
      </c>
      <c r="Y16" s="146">
        <v>0</v>
      </c>
      <c r="Z16" s="147" t="s">
        <v>42</v>
      </c>
      <c r="AB16" s="158" t="e">
        <f>ROUNDUP(dgn_data[[#This Row],[order]]/bhpc_data[[#This Row],[units_per_carton]],0)</f>
        <v>#REF!</v>
      </c>
      <c r="AC16" s="158" t="e">
        <f>dgn_data[[#This Row],[foc_order]]/bhpc_data[[#This Row],[units_per_carton]]</f>
        <v>#REF!</v>
      </c>
      <c r="AD16" s="156" t="e">
        <f>(bhpc_data[[#This Row],[net_weight]]/bhpc_data[[#This Row],[units_per_carton]])*dgn_data[[#This Row],[tot_order]]*bhpc_data[[#This Row],[product1_weight]]</f>
        <v>#REF!</v>
      </c>
      <c r="AE16" s="156" t="e">
        <f>(bhpc_data[[#This Row],[net_weight]]/bhpc_data[[#This Row],[units_per_carton]])*dgn_data[[#This Row],[tot_order]]*bhpc_data[[#This Row],[product2_weight]]</f>
        <v>#REF!</v>
      </c>
      <c r="AF16" s="156" t="e">
        <f>(bhpc_data[[#This Row],[gross_weight]]/bhpc_data[[#This Row],[units_per_carton]])*dgn_data[[#This Row],[tot_order]]*bhpc_data[[#This Row],[product1_weight]]</f>
        <v>#REF!</v>
      </c>
      <c r="AG16" s="156" t="e">
        <f>(bhpc_data[[#This Row],[gross_weight]]/bhpc_data[[#This Row],[units_per_carton]])*dgn_data[[#This Row],[tot_order]]*bhpc_data[[#This Row],[product2_weight]]</f>
        <v>#REF!</v>
      </c>
      <c r="AH1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6" s="149" t="e">
        <f>SUMIF(#REF!,bhpc_data[[#This Row],[sku]],#REF!)</f>
        <v>#REF!</v>
      </c>
      <c r="AK16" s="149" t="e">
        <f>SUMIF(#REF!,bhpc_data[[#This Row],[sku]],#REF!)</f>
        <v>#REF!</v>
      </c>
      <c r="AL16" s="149" t="e">
        <f>dgn_data[[#This Row],[order]]+dgn_data[[#This Row],[foc_order]]</f>
        <v>#REF!</v>
      </c>
    </row>
    <row r="17" spans="1:38">
      <c r="A17" s="146" t="s">
        <v>72</v>
      </c>
      <c r="B17" s="146" t="s">
        <v>38</v>
      </c>
      <c r="C17" s="146">
        <v>3</v>
      </c>
      <c r="D17" s="146" t="s">
        <v>50</v>
      </c>
      <c r="E17" s="148"/>
      <c r="G17" s="146" t="s">
        <v>73</v>
      </c>
      <c r="H17" s="146" t="s">
        <v>41</v>
      </c>
      <c r="I17" s="146">
        <v>12</v>
      </c>
      <c r="J17" s="146">
        <v>48</v>
      </c>
      <c r="K17" s="146">
        <v>8</v>
      </c>
      <c r="L17" s="146">
        <v>6</v>
      </c>
      <c r="N17" s="146">
        <v>445</v>
      </c>
      <c r="O17" s="146">
        <v>365</v>
      </c>
      <c r="P17" s="146">
        <v>240</v>
      </c>
      <c r="Q17" s="146">
        <v>5.7</v>
      </c>
      <c r="R17" s="146">
        <v>6.3</v>
      </c>
      <c r="S17" s="146">
        <v>50</v>
      </c>
      <c r="T17" s="146">
        <v>150</v>
      </c>
      <c r="U17" s="146">
        <v>50</v>
      </c>
      <c r="V17" s="146">
        <v>0.55000000000000004</v>
      </c>
      <c r="W17" s="146">
        <v>0.45</v>
      </c>
      <c r="X17" s="146">
        <v>0</v>
      </c>
      <c r="Y17" s="146">
        <v>0</v>
      </c>
      <c r="Z17" s="147" t="s">
        <v>42</v>
      </c>
      <c r="AB17" s="158" t="e">
        <f>ROUNDUP(dgn_data[[#This Row],[order]]/bhpc_data[[#This Row],[units_per_carton]],0)</f>
        <v>#REF!</v>
      </c>
      <c r="AC17" s="158" t="e">
        <f>dgn_data[[#This Row],[foc_order]]/bhpc_data[[#This Row],[units_per_carton]]</f>
        <v>#REF!</v>
      </c>
      <c r="AD17" s="156" t="e">
        <f>(bhpc_data[[#This Row],[net_weight]]/bhpc_data[[#This Row],[units_per_carton]])*dgn_data[[#This Row],[tot_order]]*bhpc_data[[#This Row],[product1_weight]]</f>
        <v>#REF!</v>
      </c>
      <c r="AE17" s="156" t="e">
        <f>(bhpc_data[[#This Row],[net_weight]]/bhpc_data[[#This Row],[units_per_carton]])*dgn_data[[#This Row],[tot_order]]*bhpc_data[[#This Row],[product2_weight]]</f>
        <v>#REF!</v>
      </c>
      <c r="AF17" s="156" t="e">
        <f>(bhpc_data[[#This Row],[gross_weight]]/bhpc_data[[#This Row],[units_per_carton]])*dgn_data[[#This Row],[tot_order]]*bhpc_data[[#This Row],[product1_weight]]</f>
        <v>#REF!</v>
      </c>
      <c r="AG17" s="156" t="e">
        <f>(bhpc_data[[#This Row],[gross_weight]]/bhpc_data[[#This Row],[units_per_carton]])*dgn_data[[#This Row],[tot_order]]*bhpc_data[[#This Row],[product2_weight]]</f>
        <v>#REF!</v>
      </c>
      <c r="AH1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7" s="149" t="e">
        <f>SUMIF(#REF!,bhpc_data[[#This Row],[sku]],#REF!)</f>
        <v>#REF!</v>
      </c>
      <c r="AK17" s="149" t="e">
        <f>SUMIF(#REF!,bhpc_data[[#This Row],[sku]],#REF!)</f>
        <v>#REF!</v>
      </c>
      <c r="AL17" s="149" t="e">
        <f>dgn_data[[#This Row],[order]]+dgn_data[[#This Row],[foc_order]]</f>
        <v>#REF!</v>
      </c>
    </row>
    <row r="18" spans="1:38">
      <c r="A18" s="146" t="s">
        <v>74</v>
      </c>
      <c r="B18" s="146" t="s">
        <v>75</v>
      </c>
      <c r="C18" s="146">
        <v>1</v>
      </c>
      <c r="D18" s="146" t="s">
        <v>39</v>
      </c>
      <c r="E18" s="148">
        <v>8718719850084</v>
      </c>
      <c r="F18" s="147" t="s">
        <v>76</v>
      </c>
      <c r="G18" s="146" t="s">
        <v>77</v>
      </c>
      <c r="H18" s="146" t="s">
        <v>78</v>
      </c>
      <c r="I18" s="146">
        <v>24</v>
      </c>
      <c r="J18" s="146">
        <v>72</v>
      </c>
      <c r="K18" s="146">
        <v>9</v>
      </c>
      <c r="L18" s="146">
        <v>8</v>
      </c>
      <c r="N18" s="146">
        <v>385</v>
      </c>
      <c r="O18" s="146">
        <v>250</v>
      </c>
      <c r="P18" s="146">
        <v>150</v>
      </c>
      <c r="Q18" s="146">
        <v>4.8</v>
      </c>
      <c r="R18" s="146">
        <v>5.2</v>
      </c>
      <c r="S18" s="146">
        <v>50</v>
      </c>
      <c r="T18" s="146">
        <v>0</v>
      </c>
      <c r="U18" s="146">
        <v>0</v>
      </c>
      <c r="V18" s="146">
        <v>1</v>
      </c>
      <c r="W18" s="146">
        <v>0</v>
      </c>
      <c r="X18" s="146">
        <v>0</v>
      </c>
      <c r="Y18" s="146">
        <v>0</v>
      </c>
      <c r="Z18" s="147" t="s">
        <v>42</v>
      </c>
      <c r="AB18" s="158" t="e">
        <f>ROUNDUP(dgn_data[[#This Row],[order]]/bhpc_data[[#This Row],[units_per_carton]],0)</f>
        <v>#REF!</v>
      </c>
      <c r="AC18" s="158" t="e">
        <f>dgn_data[[#This Row],[foc_order]]/bhpc_data[[#This Row],[units_per_carton]]</f>
        <v>#REF!</v>
      </c>
      <c r="AD18" s="156" t="e">
        <f>(bhpc_data[[#This Row],[net_weight]]/bhpc_data[[#This Row],[units_per_carton]])*dgn_data[[#This Row],[tot_order]]*bhpc_data[[#This Row],[product1_weight]]</f>
        <v>#REF!</v>
      </c>
      <c r="AE18" s="156" t="e">
        <f>(bhpc_data[[#This Row],[net_weight]]/bhpc_data[[#This Row],[units_per_carton]])*dgn_data[[#This Row],[tot_order]]*bhpc_data[[#This Row],[product2_weight]]</f>
        <v>#REF!</v>
      </c>
      <c r="AF18" s="156" t="e">
        <f>(bhpc_data[[#This Row],[gross_weight]]/bhpc_data[[#This Row],[units_per_carton]])*dgn_data[[#This Row],[tot_order]]*bhpc_data[[#This Row],[product1_weight]]</f>
        <v>#REF!</v>
      </c>
      <c r="AG18" s="156" t="e">
        <f>(bhpc_data[[#This Row],[gross_weight]]/bhpc_data[[#This Row],[units_per_carton]])*dgn_data[[#This Row],[tot_order]]*bhpc_data[[#This Row],[product2_weight]]</f>
        <v>#REF!</v>
      </c>
      <c r="AH1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8" s="149" t="e">
        <f>SUMIF(#REF!,bhpc_data[[#This Row],[sku]],#REF!)</f>
        <v>#REF!</v>
      </c>
      <c r="AK18" s="149" t="e">
        <f>SUMIF(#REF!,bhpc_data[[#This Row],[sku]],#REF!)</f>
        <v>#REF!</v>
      </c>
      <c r="AL18" s="149" t="e">
        <f>dgn_data[[#This Row],[order]]+dgn_data[[#This Row],[foc_order]]</f>
        <v>#REF!</v>
      </c>
    </row>
    <row r="19" spans="1:38">
      <c r="A19" s="146" t="s">
        <v>79</v>
      </c>
      <c r="B19" s="146" t="s">
        <v>75</v>
      </c>
      <c r="C19" s="146">
        <v>1</v>
      </c>
      <c r="D19" s="146" t="s">
        <v>39</v>
      </c>
      <c r="E19" s="148">
        <v>8718719850091</v>
      </c>
      <c r="F19" s="147" t="s">
        <v>76</v>
      </c>
      <c r="G19" s="146" t="s">
        <v>80</v>
      </c>
      <c r="H19" s="146" t="s">
        <v>78</v>
      </c>
      <c r="I19" s="146">
        <v>24</v>
      </c>
      <c r="J19" s="146">
        <v>72</v>
      </c>
      <c r="K19" s="146">
        <v>9</v>
      </c>
      <c r="L19" s="146">
        <v>8</v>
      </c>
      <c r="N19" s="146">
        <v>385</v>
      </c>
      <c r="O19" s="146">
        <v>250</v>
      </c>
      <c r="P19" s="146">
        <v>150</v>
      </c>
      <c r="Q19" s="146">
        <v>4.8</v>
      </c>
      <c r="R19" s="146">
        <v>5.2</v>
      </c>
      <c r="S19" s="146">
        <v>50</v>
      </c>
      <c r="T19" s="146">
        <v>0</v>
      </c>
      <c r="U19" s="146">
        <v>0</v>
      </c>
      <c r="V19" s="146">
        <v>1</v>
      </c>
      <c r="W19" s="146">
        <v>0</v>
      </c>
      <c r="X19" s="146">
        <v>0</v>
      </c>
      <c r="Y19" s="146">
        <v>0</v>
      </c>
      <c r="Z19" s="147" t="s">
        <v>42</v>
      </c>
      <c r="AB19" s="158" t="e">
        <f>ROUNDUP(dgn_data[[#This Row],[order]]/bhpc_data[[#This Row],[units_per_carton]],0)</f>
        <v>#REF!</v>
      </c>
      <c r="AC19" s="158" t="e">
        <f>dgn_data[[#This Row],[foc_order]]/bhpc_data[[#This Row],[units_per_carton]]</f>
        <v>#REF!</v>
      </c>
      <c r="AD19" s="156" t="e">
        <f>(bhpc_data[[#This Row],[net_weight]]/bhpc_data[[#This Row],[units_per_carton]])*dgn_data[[#This Row],[tot_order]]*bhpc_data[[#This Row],[product1_weight]]</f>
        <v>#REF!</v>
      </c>
      <c r="AE19" s="156" t="e">
        <f>(bhpc_data[[#This Row],[net_weight]]/bhpc_data[[#This Row],[units_per_carton]])*dgn_data[[#This Row],[tot_order]]*bhpc_data[[#This Row],[product2_weight]]</f>
        <v>#REF!</v>
      </c>
      <c r="AF19" s="156" t="e">
        <f>(bhpc_data[[#This Row],[gross_weight]]/bhpc_data[[#This Row],[units_per_carton]])*dgn_data[[#This Row],[tot_order]]*bhpc_data[[#This Row],[product1_weight]]</f>
        <v>#REF!</v>
      </c>
      <c r="AG19" s="156" t="e">
        <f>(bhpc_data[[#This Row],[gross_weight]]/bhpc_data[[#This Row],[units_per_carton]])*dgn_data[[#This Row],[tot_order]]*bhpc_data[[#This Row],[product2_weight]]</f>
        <v>#REF!</v>
      </c>
      <c r="AH1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9" s="149" t="e">
        <f>SUMIF(#REF!,bhpc_data[[#This Row],[sku]],#REF!)</f>
        <v>#REF!</v>
      </c>
      <c r="AK19" s="149" t="e">
        <f>SUMIF(#REF!,bhpc_data[[#This Row],[sku]],#REF!)</f>
        <v>#REF!</v>
      </c>
      <c r="AL19" s="149" t="e">
        <f>dgn_data[[#This Row],[order]]+dgn_data[[#This Row],[foc_order]]</f>
        <v>#REF!</v>
      </c>
    </row>
    <row r="20" spans="1:38">
      <c r="A20" s="146" t="s">
        <v>81</v>
      </c>
      <c r="B20" s="146" t="s">
        <v>75</v>
      </c>
      <c r="C20" s="146">
        <v>1</v>
      </c>
      <c r="D20" s="146" t="s">
        <v>39</v>
      </c>
      <c r="E20" s="148">
        <v>8718719850107</v>
      </c>
      <c r="F20" s="147" t="s">
        <v>76</v>
      </c>
      <c r="G20" s="146" t="s">
        <v>82</v>
      </c>
      <c r="H20" s="146" t="s">
        <v>78</v>
      </c>
      <c r="I20" s="146">
        <v>24</v>
      </c>
      <c r="J20" s="146">
        <v>72</v>
      </c>
      <c r="K20" s="146">
        <v>9</v>
      </c>
      <c r="L20" s="146">
        <v>8</v>
      </c>
      <c r="N20" s="146">
        <v>385</v>
      </c>
      <c r="O20" s="146">
        <v>250</v>
      </c>
      <c r="P20" s="146">
        <v>150</v>
      </c>
      <c r="Q20" s="146">
        <v>4.8</v>
      </c>
      <c r="R20" s="146">
        <v>5.2</v>
      </c>
      <c r="S20" s="146">
        <v>50</v>
      </c>
      <c r="T20" s="146">
        <v>0</v>
      </c>
      <c r="U20" s="146">
        <v>0</v>
      </c>
      <c r="V20" s="146">
        <v>1</v>
      </c>
      <c r="W20" s="146">
        <v>0</v>
      </c>
      <c r="X20" s="146">
        <v>0</v>
      </c>
      <c r="Y20" s="146">
        <v>0</v>
      </c>
      <c r="Z20" s="147" t="s">
        <v>42</v>
      </c>
      <c r="AB20" s="158" t="e">
        <f>ROUNDUP(dgn_data[[#This Row],[order]]/bhpc_data[[#This Row],[units_per_carton]],0)</f>
        <v>#REF!</v>
      </c>
      <c r="AC20" s="158" t="e">
        <f>dgn_data[[#This Row],[foc_order]]/bhpc_data[[#This Row],[units_per_carton]]</f>
        <v>#REF!</v>
      </c>
      <c r="AD20" s="156" t="e">
        <f>(bhpc_data[[#This Row],[net_weight]]/bhpc_data[[#This Row],[units_per_carton]])*dgn_data[[#This Row],[tot_order]]*bhpc_data[[#This Row],[product1_weight]]</f>
        <v>#REF!</v>
      </c>
      <c r="AE20" s="156" t="e">
        <f>(bhpc_data[[#This Row],[net_weight]]/bhpc_data[[#This Row],[units_per_carton]])*dgn_data[[#This Row],[tot_order]]*bhpc_data[[#This Row],[product2_weight]]</f>
        <v>#REF!</v>
      </c>
      <c r="AF20" s="156" t="e">
        <f>(bhpc_data[[#This Row],[gross_weight]]/bhpc_data[[#This Row],[units_per_carton]])*dgn_data[[#This Row],[tot_order]]*bhpc_data[[#This Row],[product1_weight]]</f>
        <v>#REF!</v>
      </c>
      <c r="AG20" s="156" t="e">
        <f>(bhpc_data[[#This Row],[gross_weight]]/bhpc_data[[#This Row],[units_per_carton]])*dgn_data[[#This Row],[tot_order]]*bhpc_data[[#This Row],[product2_weight]]</f>
        <v>#REF!</v>
      </c>
      <c r="AH2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0" s="149" t="e">
        <f>SUMIF(#REF!,bhpc_data[[#This Row],[sku]],#REF!)</f>
        <v>#REF!</v>
      </c>
      <c r="AK20" s="149" t="e">
        <f>SUMIF(#REF!,bhpc_data[[#This Row],[sku]],#REF!)</f>
        <v>#REF!</v>
      </c>
      <c r="AL20" s="149" t="e">
        <f>dgn_data[[#This Row],[order]]+dgn_data[[#This Row],[foc_order]]</f>
        <v>#REF!</v>
      </c>
    </row>
    <row r="21" spans="1:38">
      <c r="A21" s="146" t="s">
        <v>83</v>
      </c>
      <c r="B21" s="146" t="s">
        <v>75</v>
      </c>
      <c r="C21" s="146">
        <v>1</v>
      </c>
      <c r="D21" s="146" t="s">
        <v>39</v>
      </c>
      <c r="E21" s="148">
        <v>8718719850114</v>
      </c>
      <c r="F21" s="147" t="s">
        <v>76</v>
      </c>
      <c r="G21" s="146" t="s">
        <v>84</v>
      </c>
      <c r="H21" s="146" t="s">
        <v>78</v>
      </c>
      <c r="I21" s="146">
        <v>24</v>
      </c>
      <c r="J21" s="146">
        <v>72</v>
      </c>
      <c r="K21" s="146">
        <v>9</v>
      </c>
      <c r="L21" s="146">
        <v>8</v>
      </c>
      <c r="N21" s="146">
        <v>385</v>
      </c>
      <c r="O21" s="146">
        <v>250</v>
      </c>
      <c r="P21" s="146">
        <v>150</v>
      </c>
      <c r="Q21" s="146">
        <v>4.8</v>
      </c>
      <c r="R21" s="146">
        <v>5.2</v>
      </c>
      <c r="S21" s="146">
        <v>50</v>
      </c>
      <c r="T21" s="146">
        <v>0</v>
      </c>
      <c r="U21" s="146">
        <v>0</v>
      </c>
      <c r="V21" s="146">
        <v>1</v>
      </c>
      <c r="W21" s="146">
        <v>0</v>
      </c>
      <c r="X21" s="146">
        <v>0</v>
      </c>
      <c r="Y21" s="146">
        <v>0</v>
      </c>
      <c r="Z21" s="147" t="s">
        <v>42</v>
      </c>
      <c r="AB21" s="158" t="e">
        <f>ROUNDUP(dgn_data[[#This Row],[order]]/bhpc_data[[#This Row],[units_per_carton]],0)</f>
        <v>#REF!</v>
      </c>
      <c r="AC21" s="158" t="e">
        <f>dgn_data[[#This Row],[foc_order]]/bhpc_data[[#This Row],[units_per_carton]]</f>
        <v>#REF!</v>
      </c>
      <c r="AD21" s="156" t="e">
        <f>(bhpc_data[[#This Row],[net_weight]]/bhpc_data[[#This Row],[units_per_carton]])*dgn_data[[#This Row],[tot_order]]*bhpc_data[[#This Row],[product1_weight]]</f>
        <v>#REF!</v>
      </c>
      <c r="AE21" s="156" t="e">
        <f>(bhpc_data[[#This Row],[net_weight]]/bhpc_data[[#This Row],[units_per_carton]])*dgn_data[[#This Row],[tot_order]]*bhpc_data[[#This Row],[product2_weight]]</f>
        <v>#REF!</v>
      </c>
      <c r="AF21" s="156" t="e">
        <f>(bhpc_data[[#This Row],[gross_weight]]/bhpc_data[[#This Row],[units_per_carton]])*dgn_data[[#This Row],[tot_order]]*bhpc_data[[#This Row],[product1_weight]]</f>
        <v>#REF!</v>
      </c>
      <c r="AG21" s="156" t="e">
        <f>(bhpc_data[[#This Row],[gross_weight]]/bhpc_data[[#This Row],[units_per_carton]])*dgn_data[[#This Row],[tot_order]]*bhpc_data[[#This Row],[product2_weight]]</f>
        <v>#REF!</v>
      </c>
      <c r="AH2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1" s="149" t="e">
        <f>SUMIF(#REF!,bhpc_data[[#This Row],[sku]],#REF!)</f>
        <v>#REF!</v>
      </c>
      <c r="AK21" s="149" t="e">
        <f>SUMIF(#REF!,bhpc_data[[#This Row],[sku]],#REF!)</f>
        <v>#REF!</v>
      </c>
      <c r="AL21" s="149" t="e">
        <f>dgn_data[[#This Row],[order]]+dgn_data[[#This Row],[foc_order]]</f>
        <v>#REF!</v>
      </c>
    </row>
    <row r="22" spans="1:38">
      <c r="A22" s="146" t="s">
        <v>85</v>
      </c>
      <c r="B22" s="146" t="s">
        <v>75</v>
      </c>
      <c r="C22" s="146">
        <v>1</v>
      </c>
      <c r="D22" s="146" t="s">
        <v>50</v>
      </c>
      <c r="E22" s="148">
        <v>8718719850282</v>
      </c>
      <c r="F22" s="147" t="s">
        <v>76</v>
      </c>
      <c r="G22" s="146" t="s">
        <v>86</v>
      </c>
      <c r="H22" s="146" t="s">
        <v>78</v>
      </c>
      <c r="I22" s="146">
        <v>24</v>
      </c>
      <c r="J22" s="146">
        <v>72</v>
      </c>
      <c r="K22" s="146">
        <v>9</v>
      </c>
      <c r="L22" s="146">
        <v>8</v>
      </c>
      <c r="N22" s="146">
        <v>377</v>
      </c>
      <c r="O22" s="146">
        <v>300</v>
      </c>
      <c r="P22" s="146">
        <v>163</v>
      </c>
      <c r="Q22" s="146">
        <v>4.68</v>
      </c>
      <c r="R22" s="146">
        <v>5.08</v>
      </c>
      <c r="S22" s="146">
        <v>50</v>
      </c>
      <c r="T22" s="146">
        <v>0</v>
      </c>
      <c r="U22" s="146">
        <v>0</v>
      </c>
      <c r="V22" s="146">
        <v>1</v>
      </c>
      <c r="W22" s="146">
        <v>0</v>
      </c>
      <c r="X22" s="146">
        <v>0</v>
      </c>
      <c r="Y22" s="146">
        <v>0</v>
      </c>
      <c r="Z22" s="147" t="s">
        <v>42</v>
      </c>
      <c r="AB22" s="158" t="e">
        <f>ROUNDUP(dgn_data[[#This Row],[order]]/bhpc_data[[#This Row],[units_per_carton]],0)</f>
        <v>#REF!</v>
      </c>
      <c r="AC22" s="158" t="e">
        <f>dgn_data[[#This Row],[foc_order]]/bhpc_data[[#This Row],[units_per_carton]]</f>
        <v>#REF!</v>
      </c>
      <c r="AD22" s="156" t="e">
        <f>(bhpc_data[[#This Row],[net_weight]]/bhpc_data[[#This Row],[units_per_carton]])*dgn_data[[#This Row],[tot_order]]*bhpc_data[[#This Row],[product1_weight]]</f>
        <v>#REF!</v>
      </c>
      <c r="AE22" s="156" t="e">
        <f>(bhpc_data[[#This Row],[net_weight]]/bhpc_data[[#This Row],[units_per_carton]])*dgn_data[[#This Row],[tot_order]]*bhpc_data[[#This Row],[product2_weight]]</f>
        <v>#REF!</v>
      </c>
      <c r="AF22" s="156" t="e">
        <f>(bhpc_data[[#This Row],[gross_weight]]/bhpc_data[[#This Row],[units_per_carton]])*dgn_data[[#This Row],[tot_order]]*bhpc_data[[#This Row],[product1_weight]]</f>
        <v>#REF!</v>
      </c>
      <c r="AG22" s="156" t="e">
        <f>(bhpc_data[[#This Row],[gross_weight]]/bhpc_data[[#This Row],[units_per_carton]])*dgn_data[[#This Row],[tot_order]]*bhpc_data[[#This Row],[product2_weight]]</f>
        <v>#REF!</v>
      </c>
      <c r="AH2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2" s="149" t="e">
        <f>SUMIF(#REF!,bhpc_data[[#This Row],[sku]],#REF!)</f>
        <v>#REF!</v>
      </c>
      <c r="AK22" s="149" t="e">
        <f>SUMIF(#REF!,bhpc_data[[#This Row],[sku]],#REF!)</f>
        <v>#REF!</v>
      </c>
      <c r="AL22" s="149" t="e">
        <f>dgn_data[[#This Row],[order]]+dgn_data[[#This Row],[foc_order]]</f>
        <v>#REF!</v>
      </c>
    </row>
    <row r="23" spans="1:38">
      <c r="A23" s="146" t="s">
        <v>87</v>
      </c>
      <c r="B23" s="146" t="s">
        <v>75</v>
      </c>
      <c r="C23" s="146">
        <v>1</v>
      </c>
      <c r="D23" s="146" t="s">
        <v>50</v>
      </c>
      <c r="E23" s="148">
        <v>8718719850299</v>
      </c>
      <c r="F23" s="147" t="s">
        <v>76</v>
      </c>
      <c r="G23" s="146" t="s">
        <v>88</v>
      </c>
      <c r="H23" s="146" t="s">
        <v>78</v>
      </c>
      <c r="I23" s="146">
        <v>24</v>
      </c>
      <c r="J23" s="146">
        <v>72</v>
      </c>
      <c r="K23" s="146">
        <v>9</v>
      </c>
      <c r="L23" s="146">
        <v>8</v>
      </c>
      <c r="N23" s="146">
        <v>377</v>
      </c>
      <c r="O23" s="146">
        <v>300</v>
      </c>
      <c r="P23" s="146">
        <v>163</v>
      </c>
      <c r="Q23" s="146">
        <v>4.68</v>
      </c>
      <c r="R23" s="146">
        <v>5.08</v>
      </c>
      <c r="S23" s="146">
        <v>50</v>
      </c>
      <c r="T23" s="146">
        <v>0</v>
      </c>
      <c r="U23" s="146">
        <v>0</v>
      </c>
      <c r="V23" s="146">
        <v>1</v>
      </c>
      <c r="W23" s="146">
        <v>0</v>
      </c>
      <c r="X23" s="146">
        <v>0</v>
      </c>
      <c r="Y23" s="146">
        <v>0</v>
      </c>
      <c r="Z23" s="147" t="s">
        <v>42</v>
      </c>
      <c r="AB23" s="158" t="e">
        <f>ROUNDUP(dgn_data[[#This Row],[order]]/bhpc_data[[#This Row],[units_per_carton]],0)</f>
        <v>#REF!</v>
      </c>
      <c r="AC23" s="158" t="e">
        <f>dgn_data[[#This Row],[foc_order]]/bhpc_data[[#This Row],[units_per_carton]]</f>
        <v>#REF!</v>
      </c>
      <c r="AD23" s="156" t="e">
        <f>(bhpc_data[[#This Row],[net_weight]]/bhpc_data[[#This Row],[units_per_carton]])*dgn_data[[#This Row],[tot_order]]*bhpc_data[[#This Row],[product1_weight]]</f>
        <v>#REF!</v>
      </c>
      <c r="AE23" s="156" t="e">
        <f>(bhpc_data[[#This Row],[net_weight]]/bhpc_data[[#This Row],[units_per_carton]])*dgn_data[[#This Row],[tot_order]]*bhpc_data[[#This Row],[product2_weight]]</f>
        <v>#REF!</v>
      </c>
      <c r="AF23" s="156" t="e">
        <f>(bhpc_data[[#This Row],[gross_weight]]/bhpc_data[[#This Row],[units_per_carton]])*dgn_data[[#This Row],[tot_order]]*bhpc_data[[#This Row],[product1_weight]]</f>
        <v>#REF!</v>
      </c>
      <c r="AG23" s="156" t="e">
        <f>(bhpc_data[[#This Row],[gross_weight]]/bhpc_data[[#This Row],[units_per_carton]])*dgn_data[[#This Row],[tot_order]]*bhpc_data[[#This Row],[product2_weight]]</f>
        <v>#REF!</v>
      </c>
      <c r="AH2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3" s="149" t="e">
        <f>SUMIF(#REF!,bhpc_data[[#This Row],[sku]],#REF!)</f>
        <v>#REF!</v>
      </c>
      <c r="AK23" s="149" t="e">
        <f>SUMIF(#REF!,bhpc_data[[#This Row],[sku]],#REF!)</f>
        <v>#REF!</v>
      </c>
      <c r="AL23" s="149" t="e">
        <f>dgn_data[[#This Row],[order]]+dgn_data[[#This Row],[foc_order]]</f>
        <v>#REF!</v>
      </c>
    </row>
    <row r="24" spans="1:38">
      <c r="A24" s="146" t="s">
        <v>89</v>
      </c>
      <c r="B24" s="146" t="s">
        <v>75</v>
      </c>
      <c r="C24" s="146">
        <v>1</v>
      </c>
      <c r="D24" s="146" t="s">
        <v>50</v>
      </c>
      <c r="E24" s="148">
        <v>8718719850305</v>
      </c>
      <c r="F24" s="147" t="s">
        <v>76</v>
      </c>
      <c r="G24" s="146" t="s">
        <v>90</v>
      </c>
      <c r="H24" s="146" t="s">
        <v>78</v>
      </c>
      <c r="I24" s="146">
        <v>24</v>
      </c>
      <c r="J24" s="146">
        <v>72</v>
      </c>
      <c r="K24" s="146">
        <v>9</v>
      </c>
      <c r="L24" s="146">
        <v>8</v>
      </c>
      <c r="N24" s="146">
        <v>377</v>
      </c>
      <c r="O24" s="146">
        <v>300</v>
      </c>
      <c r="P24" s="146">
        <v>163</v>
      </c>
      <c r="Q24" s="146">
        <v>4.68</v>
      </c>
      <c r="R24" s="146">
        <v>5.08</v>
      </c>
      <c r="S24" s="146">
        <v>50</v>
      </c>
      <c r="T24" s="146">
        <v>0</v>
      </c>
      <c r="U24" s="146">
        <v>0</v>
      </c>
      <c r="V24" s="146">
        <v>1</v>
      </c>
      <c r="W24" s="146">
        <v>0</v>
      </c>
      <c r="X24" s="146">
        <v>0</v>
      </c>
      <c r="Y24" s="146">
        <v>0</v>
      </c>
      <c r="Z24" s="147" t="s">
        <v>42</v>
      </c>
      <c r="AB24" s="158" t="e">
        <f>ROUNDUP(dgn_data[[#This Row],[order]]/bhpc_data[[#This Row],[units_per_carton]],0)</f>
        <v>#REF!</v>
      </c>
      <c r="AC24" s="158" t="e">
        <f>dgn_data[[#This Row],[foc_order]]/bhpc_data[[#This Row],[units_per_carton]]</f>
        <v>#REF!</v>
      </c>
      <c r="AD24" s="156" t="e">
        <f>(bhpc_data[[#This Row],[net_weight]]/bhpc_data[[#This Row],[units_per_carton]])*dgn_data[[#This Row],[tot_order]]*bhpc_data[[#This Row],[product1_weight]]</f>
        <v>#REF!</v>
      </c>
      <c r="AE24" s="156" t="e">
        <f>(bhpc_data[[#This Row],[net_weight]]/bhpc_data[[#This Row],[units_per_carton]])*dgn_data[[#This Row],[tot_order]]*bhpc_data[[#This Row],[product2_weight]]</f>
        <v>#REF!</v>
      </c>
      <c r="AF24" s="156" t="e">
        <f>(bhpc_data[[#This Row],[gross_weight]]/bhpc_data[[#This Row],[units_per_carton]])*dgn_data[[#This Row],[tot_order]]*bhpc_data[[#This Row],[product1_weight]]</f>
        <v>#REF!</v>
      </c>
      <c r="AG24" s="156" t="e">
        <f>(bhpc_data[[#This Row],[gross_weight]]/bhpc_data[[#This Row],[units_per_carton]])*dgn_data[[#This Row],[tot_order]]*bhpc_data[[#This Row],[product2_weight]]</f>
        <v>#REF!</v>
      </c>
      <c r="AH2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4" s="149" t="e">
        <f>SUMIF(#REF!,bhpc_data[[#This Row],[sku]],#REF!)</f>
        <v>#REF!</v>
      </c>
      <c r="AK24" s="149" t="e">
        <f>SUMIF(#REF!,bhpc_data[[#This Row],[sku]],#REF!)</f>
        <v>#REF!</v>
      </c>
      <c r="AL24" s="149" t="e">
        <f>dgn_data[[#This Row],[order]]+dgn_data[[#This Row],[foc_order]]</f>
        <v>#REF!</v>
      </c>
    </row>
    <row r="25" spans="1:38">
      <c r="A25" s="146" t="s">
        <v>91</v>
      </c>
      <c r="B25" s="146" t="s">
        <v>75</v>
      </c>
      <c r="C25" s="146">
        <v>1</v>
      </c>
      <c r="D25" s="146" t="s">
        <v>50</v>
      </c>
      <c r="E25" s="148">
        <v>8718719850312</v>
      </c>
      <c r="F25" s="147" t="s">
        <v>76</v>
      </c>
      <c r="G25" s="146" t="s">
        <v>92</v>
      </c>
      <c r="H25" s="146" t="s">
        <v>78</v>
      </c>
      <c r="I25" s="146">
        <v>24</v>
      </c>
      <c r="J25" s="146">
        <v>72</v>
      </c>
      <c r="K25" s="146">
        <v>9</v>
      </c>
      <c r="L25" s="146">
        <v>8</v>
      </c>
      <c r="N25" s="146">
        <v>377</v>
      </c>
      <c r="O25" s="146">
        <v>300</v>
      </c>
      <c r="P25" s="146">
        <v>163</v>
      </c>
      <c r="Q25" s="146">
        <v>4.68</v>
      </c>
      <c r="R25" s="146">
        <v>5.08</v>
      </c>
      <c r="S25" s="146">
        <v>50</v>
      </c>
      <c r="T25" s="146">
        <v>0</v>
      </c>
      <c r="U25" s="146">
        <v>0</v>
      </c>
      <c r="V25" s="146">
        <v>1</v>
      </c>
      <c r="W25" s="146">
        <v>0</v>
      </c>
      <c r="X25" s="146">
        <v>0</v>
      </c>
      <c r="Y25" s="146">
        <v>0</v>
      </c>
      <c r="Z25" s="147" t="s">
        <v>42</v>
      </c>
      <c r="AB25" s="158" t="e">
        <f>ROUNDUP(dgn_data[[#This Row],[order]]/bhpc_data[[#This Row],[units_per_carton]],0)</f>
        <v>#REF!</v>
      </c>
      <c r="AC25" s="158" t="e">
        <f>dgn_data[[#This Row],[foc_order]]/bhpc_data[[#This Row],[units_per_carton]]</f>
        <v>#REF!</v>
      </c>
      <c r="AD25" s="156" t="e">
        <f>(bhpc_data[[#This Row],[net_weight]]/bhpc_data[[#This Row],[units_per_carton]])*dgn_data[[#This Row],[tot_order]]*bhpc_data[[#This Row],[product1_weight]]</f>
        <v>#REF!</v>
      </c>
      <c r="AE25" s="156" t="e">
        <f>(bhpc_data[[#This Row],[net_weight]]/bhpc_data[[#This Row],[units_per_carton]])*dgn_data[[#This Row],[tot_order]]*bhpc_data[[#This Row],[product2_weight]]</f>
        <v>#REF!</v>
      </c>
      <c r="AF25" s="156" t="e">
        <f>(bhpc_data[[#This Row],[gross_weight]]/bhpc_data[[#This Row],[units_per_carton]])*dgn_data[[#This Row],[tot_order]]*bhpc_data[[#This Row],[product1_weight]]</f>
        <v>#REF!</v>
      </c>
      <c r="AG25" s="156" t="e">
        <f>(bhpc_data[[#This Row],[gross_weight]]/bhpc_data[[#This Row],[units_per_carton]])*dgn_data[[#This Row],[tot_order]]*bhpc_data[[#This Row],[product2_weight]]</f>
        <v>#REF!</v>
      </c>
      <c r="AH2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5" s="149" t="e">
        <f>SUMIF(#REF!,bhpc_data[[#This Row],[sku]],#REF!)</f>
        <v>#REF!</v>
      </c>
      <c r="AK25" s="149" t="e">
        <f>SUMIF(#REF!,bhpc_data[[#This Row],[sku]],#REF!)</f>
        <v>#REF!</v>
      </c>
      <c r="AL25" s="149" t="e">
        <f>dgn_data[[#This Row],[order]]+dgn_data[[#This Row],[foc_order]]</f>
        <v>#REF!</v>
      </c>
    </row>
    <row r="26" spans="1:38">
      <c r="A26" s="146" t="s">
        <v>93</v>
      </c>
      <c r="B26" s="146" t="s">
        <v>38</v>
      </c>
      <c r="C26" s="146">
        <v>2</v>
      </c>
      <c r="D26" s="146" t="s">
        <v>39</v>
      </c>
      <c r="E26" s="148">
        <v>6291107160993</v>
      </c>
      <c r="G26" s="146" t="s">
        <v>94</v>
      </c>
      <c r="H26" s="146" t="s">
        <v>41</v>
      </c>
      <c r="I26" s="146">
        <v>12</v>
      </c>
      <c r="J26" s="146">
        <v>48</v>
      </c>
      <c r="K26" s="146">
        <v>8</v>
      </c>
      <c r="L26" s="146">
        <v>6</v>
      </c>
      <c r="N26" s="146">
        <v>472</v>
      </c>
      <c r="O26" s="146">
        <v>344</v>
      </c>
      <c r="P26" s="146">
        <v>201</v>
      </c>
      <c r="Q26" s="146">
        <v>5.85</v>
      </c>
      <c r="R26" s="146">
        <v>6.6</v>
      </c>
      <c r="S26" s="146">
        <v>100</v>
      </c>
      <c r="T26" s="146">
        <v>175</v>
      </c>
      <c r="U26" s="146">
        <v>0</v>
      </c>
      <c r="V26" s="146">
        <v>0.55000000000000004</v>
      </c>
      <c r="W26" s="146">
        <v>0.45</v>
      </c>
      <c r="X26" s="146">
        <v>0</v>
      </c>
      <c r="Y26" s="146">
        <v>0</v>
      </c>
      <c r="Z26" s="147" t="s">
        <v>42</v>
      </c>
      <c r="AB26" s="158" t="e">
        <f>ROUNDUP(dgn_data[[#This Row],[order]]/bhpc_data[[#This Row],[units_per_carton]],0)</f>
        <v>#REF!</v>
      </c>
      <c r="AC26" s="158" t="e">
        <f>dgn_data[[#This Row],[foc_order]]/bhpc_data[[#This Row],[units_per_carton]]</f>
        <v>#REF!</v>
      </c>
      <c r="AD26" s="156" t="e">
        <f>(bhpc_data[[#This Row],[net_weight]]/bhpc_data[[#This Row],[units_per_carton]])*dgn_data[[#This Row],[tot_order]]*bhpc_data[[#This Row],[product1_weight]]</f>
        <v>#REF!</v>
      </c>
      <c r="AE26" s="156" t="e">
        <f>(bhpc_data[[#This Row],[net_weight]]/bhpc_data[[#This Row],[units_per_carton]])*dgn_data[[#This Row],[tot_order]]*bhpc_data[[#This Row],[product2_weight]]</f>
        <v>#REF!</v>
      </c>
      <c r="AF26" s="156" t="e">
        <f>(bhpc_data[[#This Row],[gross_weight]]/bhpc_data[[#This Row],[units_per_carton]])*dgn_data[[#This Row],[tot_order]]*bhpc_data[[#This Row],[product1_weight]]</f>
        <v>#REF!</v>
      </c>
      <c r="AG26" s="156" t="e">
        <f>(bhpc_data[[#This Row],[gross_weight]]/bhpc_data[[#This Row],[units_per_carton]])*dgn_data[[#This Row],[tot_order]]*bhpc_data[[#This Row],[product2_weight]]</f>
        <v>#REF!</v>
      </c>
      <c r="AH2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6" s="149" t="e">
        <f>SUMIF(#REF!,bhpc_data[[#This Row],[sku]],#REF!)</f>
        <v>#REF!</v>
      </c>
      <c r="AK26" s="149" t="e">
        <f>SUMIF(#REF!,bhpc_data[[#This Row],[sku]],#REF!)</f>
        <v>#REF!</v>
      </c>
      <c r="AL26" s="149" t="e">
        <f>dgn_data[[#This Row],[order]]+dgn_data[[#This Row],[foc_order]]</f>
        <v>#REF!</v>
      </c>
    </row>
    <row r="27" spans="1:38">
      <c r="A27" s="146" t="s">
        <v>95</v>
      </c>
      <c r="B27" s="146" t="s">
        <v>38</v>
      </c>
      <c r="C27" s="146">
        <v>2</v>
      </c>
      <c r="D27" s="146" t="s">
        <v>39</v>
      </c>
      <c r="E27" s="148">
        <v>6291107161006</v>
      </c>
      <c r="G27" s="146" t="s">
        <v>96</v>
      </c>
      <c r="H27" s="146" t="s">
        <v>41</v>
      </c>
      <c r="I27" s="146">
        <v>12</v>
      </c>
      <c r="J27" s="146">
        <v>48</v>
      </c>
      <c r="K27" s="146">
        <v>8</v>
      </c>
      <c r="L27" s="146">
        <v>6</v>
      </c>
      <c r="N27" s="146">
        <v>472</v>
      </c>
      <c r="O27" s="146">
        <v>344</v>
      </c>
      <c r="P27" s="146">
        <v>201</v>
      </c>
      <c r="Q27" s="146">
        <v>5.85</v>
      </c>
      <c r="R27" s="146">
        <v>6.6</v>
      </c>
      <c r="S27" s="146">
        <v>100</v>
      </c>
      <c r="T27" s="146">
        <v>175</v>
      </c>
      <c r="U27" s="146">
        <v>0</v>
      </c>
      <c r="V27" s="146">
        <v>0.55000000000000004</v>
      </c>
      <c r="W27" s="146">
        <v>0.45</v>
      </c>
      <c r="X27" s="146">
        <v>0</v>
      </c>
      <c r="Y27" s="146">
        <v>0</v>
      </c>
      <c r="Z27" s="147" t="s">
        <v>42</v>
      </c>
      <c r="AB27" s="158" t="e">
        <f>ROUNDUP(dgn_data[[#This Row],[order]]/bhpc_data[[#This Row],[units_per_carton]],0)</f>
        <v>#REF!</v>
      </c>
      <c r="AC27" s="158" t="e">
        <f>dgn_data[[#This Row],[foc_order]]/bhpc_data[[#This Row],[units_per_carton]]</f>
        <v>#REF!</v>
      </c>
      <c r="AD27" s="156" t="e">
        <f>(bhpc_data[[#This Row],[net_weight]]/bhpc_data[[#This Row],[units_per_carton]])*dgn_data[[#This Row],[tot_order]]*bhpc_data[[#This Row],[product1_weight]]</f>
        <v>#REF!</v>
      </c>
      <c r="AE27" s="156" t="e">
        <f>(bhpc_data[[#This Row],[net_weight]]/bhpc_data[[#This Row],[units_per_carton]])*dgn_data[[#This Row],[tot_order]]*bhpc_data[[#This Row],[product2_weight]]</f>
        <v>#REF!</v>
      </c>
      <c r="AF27" s="156" t="e">
        <f>(bhpc_data[[#This Row],[gross_weight]]/bhpc_data[[#This Row],[units_per_carton]])*dgn_data[[#This Row],[tot_order]]*bhpc_data[[#This Row],[product1_weight]]</f>
        <v>#REF!</v>
      </c>
      <c r="AG27" s="156" t="e">
        <f>(bhpc_data[[#This Row],[gross_weight]]/bhpc_data[[#This Row],[units_per_carton]])*dgn_data[[#This Row],[tot_order]]*bhpc_data[[#This Row],[product2_weight]]</f>
        <v>#REF!</v>
      </c>
      <c r="AH2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7" s="149" t="e">
        <f>SUMIF(#REF!,bhpc_data[[#This Row],[sku]],#REF!)</f>
        <v>#REF!</v>
      </c>
      <c r="AK27" s="149" t="e">
        <f>SUMIF(#REF!,bhpc_data[[#This Row],[sku]],#REF!)</f>
        <v>#REF!</v>
      </c>
      <c r="AL27" s="149" t="e">
        <f>dgn_data[[#This Row],[order]]+dgn_data[[#This Row],[foc_order]]</f>
        <v>#REF!</v>
      </c>
    </row>
    <row r="28" spans="1:38">
      <c r="A28" s="146" t="s">
        <v>97</v>
      </c>
      <c r="B28" s="146" t="s">
        <v>38</v>
      </c>
      <c r="C28" s="146">
        <v>2</v>
      </c>
      <c r="D28" s="146" t="s">
        <v>39</v>
      </c>
      <c r="E28" s="148">
        <v>6291107161013</v>
      </c>
      <c r="G28" s="146" t="s">
        <v>98</v>
      </c>
      <c r="H28" s="146" t="s">
        <v>41</v>
      </c>
      <c r="I28" s="146">
        <v>12</v>
      </c>
      <c r="J28" s="146">
        <v>48</v>
      </c>
      <c r="K28" s="146">
        <v>8</v>
      </c>
      <c r="L28" s="146">
        <v>6</v>
      </c>
      <c r="N28" s="146">
        <v>472</v>
      </c>
      <c r="O28" s="146">
        <v>344</v>
      </c>
      <c r="P28" s="146">
        <v>201</v>
      </c>
      <c r="Q28" s="146">
        <v>5.85</v>
      </c>
      <c r="R28" s="146">
        <v>6.6</v>
      </c>
      <c r="S28" s="146">
        <v>100</v>
      </c>
      <c r="T28" s="146">
        <v>175</v>
      </c>
      <c r="U28" s="146">
        <v>0</v>
      </c>
      <c r="V28" s="146">
        <v>0.55000000000000004</v>
      </c>
      <c r="W28" s="146">
        <v>0.45</v>
      </c>
      <c r="X28" s="146">
        <v>0</v>
      </c>
      <c r="Y28" s="146">
        <v>0</v>
      </c>
      <c r="Z28" s="147" t="s">
        <v>42</v>
      </c>
      <c r="AB28" s="158" t="e">
        <f>ROUNDUP(dgn_data[[#This Row],[order]]/bhpc_data[[#This Row],[units_per_carton]],0)</f>
        <v>#REF!</v>
      </c>
      <c r="AC28" s="158" t="e">
        <f>dgn_data[[#This Row],[foc_order]]/bhpc_data[[#This Row],[units_per_carton]]</f>
        <v>#REF!</v>
      </c>
      <c r="AD28" s="156" t="e">
        <f>(bhpc_data[[#This Row],[net_weight]]/bhpc_data[[#This Row],[units_per_carton]])*dgn_data[[#This Row],[tot_order]]*bhpc_data[[#This Row],[product1_weight]]</f>
        <v>#REF!</v>
      </c>
      <c r="AE28" s="156" t="e">
        <f>(bhpc_data[[#This Row],[net_weight]]/bhpc_data[[#This Row],[units_per_carton]])*dgn_data[[#This Row],[tot_order]]*bhpc_data[[#This Row],[product2_weight]]</f>
        <v>#REF!</v>
      </c>
      <c r="AF28" s="156" t="e">
        <f>(bhpc_data[[#This Row],[gross_weight]]/bhpc_data[[#This Row],[units_per_carton]])*dgn_data[[#This Row],[tot_order]]*bhpc_data[[#This Row],[product1_weight]]</f>
        <v>#REF!</v>
      </c>
      <c r="AG28" s="156" t="e">
        <f>(bhpc_data[[#This Row],[gross_weight]]/bhpc_data[[#This Row],[units_per_carton]])*dgn_data[[#This Row],[tot_order]]*bhpc_data[[#This Row],[product2_weight]]</f>
        <v>#REF!</v>
      </c>
      <c r="AH2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8" s="149" t="e">
        <f>SUMIF(#REF!,bhpc_data[[#This Row],[sku]],#REF!)</f>
        <v>#REF!</v>
      </c>
      <c r="AK28" s="149" t="e">
        <f>SUMIF(#REF!,bhpc_data[[#This Row],[sku]],#REF!)</f>
        <v>#REF!</v>
      </c>
      <c r="AL28" s="149" t="e">
        <f>dgn_data[[#This Row],[order]]+dgn_data[[#This Row],[foc_order]]</f>
        <v>#REF!</v>
      </c>
    </row>
    <row r="29" spans="1:38">
      <c r="A29" s="146" t="s">
        <v>99</v>
      </c>
      <c r="B29" s="146" t="s">
        <v>38</v>
      </c>
      <c r="C29" s="146">
        <v>2</v>
      </c>
      <c r="D29" s="146" t="s">
        <v>39</v>
      </c>
      <c r="E29" s="148">
        <v>6291107161020</v>
      </c>
      <c r="G29" s="146" t="s">
        <v>100</v>
      </c>
      <c r="H29" s="146" t="s">
        <v>41</v>
      </c>
      <c r="I29" s="146">
        <v>12</v>
      </c>
      <c r="J29" s="146">
        <v>48</v>
      </c>
      <c r="K29" s="146">
        <v>8</v>
      </c>
      <c r="L29" s="146">
        <v>6</v>
      </c>
      <c r="N29" s="146">
        <v>472</v>
      </c>
      <c r="O29" s="146">
        <v>344</v>
      </c>
      <c r="P29" s="146">
        <v>201</v>
      </c>
      <c r="Q29" s="146">
        <v>5.85</v>
      </c>
      <c r="R29" s="146">
        <v>6.6</v>
      </c>
      <c r="S29" s="146">
        <v>100</v>
      </c>
      <c r="T29" s="146">
        <v>175</v>
      </c>
      <c r="U29" s="146">
        <v>0</v>
      </c>
      <c r="V29" s="146">
        <v>0.55000000000000004</v>
      </c>
      <c r="W29" s="146">
        <v>0.45</v>
      </c>
      <c r="X29" s="146">
        <v>0</v>
      </c>
      <c r="Y29" s="146">
        <v>0</v>
      </c>
      <c r="Z29" s="147" t="s">
        <v>42</v>
      </c>
      <c r="AB29" s="158" t="e">
        <f>ROUNDUP(dgn_data[[#This Row],[order]]/bhpc_data[[#This Row],[units_per_carton]],0)</f>
        <v>#REF!</v>
      </c>
      <c r="AC29" s="158" t="e">
        <f>dgn_data[[#This Row],[foc_order]]/bhpc_data[[#This Row],[units_per_carton]]</f>
        <v>#REF!</v>
      </c>
      <c r="AD29" s="156" t="e">
        <f>(bhpc_data[[#This Row],[net_weight]]/bhpc_data[[#This Row],[units_per_carton]])*dgn_data[[#This Row],[tot_order]]*bhpc_data[[#This Row],[product1_weight]]</f>
        <v>#REF!</v>
      </c>
      <c r="AE29" s="156" t="e">
        <f>(bhpc_data[[#This Row],[net_weight]]/bhpc_data[[#This Row],[units_per_carton]])*dgn_data[[#This Row],[tot_order]]*bhpc_data[[#This Row],[product2_weight]]</f>
        <v>#REF!</v>
      </c>
      <c r="AF29" s="156" t="e">
        <f>(bhpc_data[[#This Row],[gross_weight]]/bhpc_data[[#This Row],[units_per_carton]])*dgn_data[[#This Row],[tot_order]]*bhpc_data[[#This Row],[product1_weight]]</f>
        <v>#REF!</v>
      </c>
      <c r="AG29" s="156" t="e">
        <f>(bhpc_data[[#This Row],[gross_weight]]/bhpc_data[[#This Row],[units_per_carton]])*dgn_data[[#This Row],[tot_order]]*bhpc_data[[#This Row],[product2_weight]]</f>
        <v>#REF!</v>
      </c>
      <c r="AH2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9" s="149" t="e">
        <f>SUMIF(#REF!,bhpc_data[[#This Row],[sku]],#REF!)</f>
        <v>#REF!</v>
      </c>
      <c r="AK29" s="149" t="e">
        <f>SUMIF(#REF!,bhpc_data[[#This Row],[sku]],#REF!)</f>
        <v>#REF!</v>
      </c>
      <c r="AL29" s="149" t="e">
        <f>dgn_data[[#This Row],[order]]+dgn_data[[#This Row],[foc_order]]</f>
        <v>#REF!</v>
      </c>
    </row>
    <row r="30" spans="1:38">
      <c r="A30" s="146" t="s">
        <v>101</v>
      </c>
      <c r="B30" s="146" t="s">
        <v>38</v>
      </c>
      <c r="C30" s="146">
        <v>2</v>
      </c>
      <c r="D30" s="146" t="s">
        <v>50</v>
      </c>
      <c r="E30" s="148">
        <v>6291107161037</v>
      </c>
      <c r="G30" s="146" t="s">
        <v>102</v>
      </c>
      <c r="H30" s="146" t="s">
        <v>41</v>
      </c>
      <c r="I30" s="146">
        <v>12</v>
      </c>
      <c r="J30" s="146">
        <v>48</v>
      </c>
      <c r="K30" s="146">
        <v>8</v>
      </c>
      <c r="L30" s="146">
        <v>6</v>
      </c>
      <c r="N30" s="146">
        <v>460</v>
      </c>
      <c r="O30" s="146">
        <v>340</v>
      </c>
      <c r="P30" s="146">
        <v>205</v>
      </c>
      <c r="Q30" s="146">
        <v>5.25</v>
      </c>
      <c r="R30" s="146">
        <v>6</v>
      </c>
      <c r="S30" s="146">
        <v>100</v>
      </c>
      <c r="T30" s="146">
        <v>150</v>
      </c>
      <c r="U30" s="146">
        <v>0</v>
      </c>
      <c r="V30" s="146">
        <v>0.55000000000000004</v>
      </c>
      <c r="W30" s="146">
        <v>0.45</v>
      </c>
      <c r="X30" s="146">
        <v>0</v>
      </c>
      <c r="Y30" s="146">
        <v>0</v>
      </c>
      <c r="Z30" s="147" t="s">
        <v>42</v>
      </c>
      <c r="AB30" s="158" t="e">
        <f>ROUNDUP(dgn_data[[#This Row],[order]]/bhpc_data[[#This Row],[units_per_carton]],0)</f>
        <v>#REF!</v>
      </c>
      <c r="AC30" s="158" t="e">
        <f>dgn_data[[#This Row],[foc_order]]/bhpc_data[[#This Row],[units_per_carton]]</f>
        <v>#REF!</v>
      </c>
      <c r="AD30" s="156" t="e">
        <f>(bhpc_data[[#This Row],[net_weight]]/bhpc_data[[#This Row],[units_per_carton]])*dgn_data[[#This Row],[tot_order]]*bhpc_data[[#This Row],[product1_weight]]</f>
        <v>#REF!</v>
      </c>
      <c r="AE30" s="156" t="e">
        <f>(bhpc_data[[#This Row],[net_weight]]/bhpc_data[[#This Row],[units_per_carton]])*dgn_data[[#This Row],[tot_order]]*bhpc_data[[#This Row],[product2_weight]]</f>
        <v>#REF!</v>
      </c>
      <c r="AF30" s="156" t="e">
        <f>(bhpc_data[[#This Row],[gross_weight]]/bhpc_data[[#This Row],[units_per_carton]])*dgn_data[[#This Row],[tot_order]]*bhpc_data[[#This Row],[product1_weight]]</f>
        <v>#REF!</v>
      </c>
      <c r="AG30" s="156" t="e">
        <f>(bhpc_data[[#This Row],[gross_weight]]/bhpc_data[[#This Row],[units_per_carton]])*dgn_data[[#This Row],[tot_order]]*bhpc_data[[#This Row],[product2_weight]]</f>
        <v>#REF!</v>
      </c>
      <c r="AH3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0" s="149" t="e">
        <f>SUMIF(#REF!,bhpc_data[[#This Row],[sku]],#REF!)</f>
        <v>#REF!</v>
      </c>
      <c r="AK30" s="149" t="e">
        <f>SUMIF(#REF!,bhpc_data[[#This Row],[sku]],#REF!)</f>
        <v>#REF!</v>
      </c>
      <c r="AL30" s="149" t="e">
        <f>dgn_data[[#This Row],[order]]+dgn_data[[#This Row],[foc_order]]</f>
        <v>#REF!</v>
      </c>
    </row>
    <row r="31" spans="1:38">
      <c r="A31" s="146" t="s">
        <v>103</v>
      </c>
      <c r="B31" s="146" t="s">
        <v>38</v>
      </c>
      <c r="C31" s="146">
        <v>2</v>
      </c>
      <c r="D31" s="146" t="s">
        <v>50</v>
      </c>
      <c r="E31" s="148">
        <v>6291107161044</v>
      </c>
      <c r="G31" s="146" t="s">
        <v>104</v>
      </c>
      <c r="H31" s="146" t="s">
        <v>41</v>
      </c>
      <c r="I31" s="146">
        <v>12</v>
      </c>
      <c r="J31" s="146">
        <v>48</v>
      </c>
      <c r="K31" s="146">
        <v>8</v>
      </c>
      <c r="L31" s="146">
        <v>6</v>
      </c>
      <c r="N31" s="146">
        <v>460</v>
      </c>
      <c r="O31" s="146">
        <v>340</v>
      </c>
      <c r="P31" s="146">
        <v>205</v>
      </c>
      <c r="Q31" s="146">
        <v>5.25</v>
      </c>
      <c r="R31" s="146">
        <v>6</v>
      </c>
      <c r="S31" s="146">
        <v>100</v>
      </c>
      <c r="T31" s="146">
        <v>150</v>
      </c>
      <c r="U31" s="146">
        <v>0</v>
      </c>
      <c r="V31" s="146">
        <v>0.55000000000000004</v>
      </c>
      <c r="W31" s="146">
        <v>0.45</v>
      </c>
      <c r="X31" s="146">
        <v>0</v>
      </c>
      <c r="Y31" s="146">
        <v>0</v>
      </c>
      <c r="Z31" s="147" t="s">
        <v>42</v>
      </c>
      <c r="AB31" s="158" t="e">
        <f>ROUNDUP(dgn_data[[#This Row],[order]]/bhpc_data[[#This Row],[units_per_carton]],0)</f>
        <v>#REF!</v>
      </c>
      <c r="AC31" s="158" t="e">
        <f>dgn_data[[#This Row],[foc_order]]/bhpc_data[[#This Row],[units_per_carton]]</f>
        <v>#REF!</v>
      </c>
      <c r="AD31" s="156" t="e">
        <f>(bhpc_data[[#This Row],[net_weight]]/bhpc_data[[#This Row],[units_per_carton]])*dgn_data[[#This Row],[tot_order]]*bhpc_data[[#This Row],[product1_weight]]</f>
        <v>#REF!</v>
      </c>
      <c r="AE31" s="156" t="e">
        <f>(bhpc_data[[#This Row],[net_weight]]/bhpc_data[[#This Row],[units_per_carton]])*dgn_data[[#This Row],[tot_order]]*bhpc_data[[#This Row],[product2_weight]]</f>
        <v>#REF!</v>
      </c>
      <c r="AF31" s="156" t="e">
        <f>(bhpc_data[[#This Row],[gross_weight]]/bhpc_data[[#This Row],[units_per_carton]])*dgn_data[[#This Row],[tot_order]]*bhpc_data[[#This Row],[product1_weight]]</f>
        <v>#REF!</v>
      </c>
      <c r="AG31" s="156" t="e">
        <f>(bhpc_data[[#This Row],[gross_weight]]/bhpc_data[[#This Row],[units_per_carton]])*dgn_data[[#This Row],[tot_order]]*bhpc_data[[#This Row],[product2_weight]]</f>
        <v>#REF!</v>
      </c>
      <c r="AH3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1" s="149" t="e">
        <f>SUMIF(#REF!,bhpc_data[[#This Row],[sku]],#REF!)</f>
        <v>#REF!</v>
      </c>
      <c r="AK31" s="149" t="e">
        <f>SUMIF(#REF!,bhpc_data[[#This Row],[sku]],#REF!)</f>
        <v>#REF!</v>
      </c>
      <c r="AL31" s="149" t="e">
        <f>dgn_data[[#This Row],[order]]+dgn_data[[#This Row],[foc_order]]</f>
        <v>#REF!</v>
      </c>
    </row>
    <row r="32" spans="1:38">
      <c r="A32" s="146" t="s">
        <v>105</v>
      </c>
      <c r="B32" s="146" t="s">
        <v>38</v>
      </c>
      <c r="C32" s="146">
        <v>2</v>
      </c>
      <c r="D32" s="146" t="s">
        <v>50</v>
      </c>
      <c r="E32" s="148">
        <v>6291107161051</v>
      </c>
      <c r="G32" s="146" t="s">
        <v>106</v>
      </c>
      <c r="H32" s="146" t="s">
        <v>41</v>
      </c>
      <c r="I32" s="146">
        <v>12</v>
      </c>
      <c r="J32" s="146">
        <v>48</v>
      </c>
      <c r="K32" s="146">
        <v>8</v>
      </c>
      <c r="L32" s="146">
        <v>6</v>
      </c>
      <c r="N32" s="146">
        <v>460</v>
      </c>
      <c r="O32" s="146">
        <v>340</v>
      </c>
      <c r="P32" s="146">
        <v>205</v>
      </c>
      <c r="Q32" s="146">
        <v>5.25</v>
      </c>
      <c r="R32" s="146">
        <v>6</v>
      </c>
      <c r="S32" s="146">
        <v>100</v>
      </c>
      <c r="T32" s="146">
        <v>150</v>
      </c>
      <c r="U32" s="146">
        <v>0</v>
      </c>
      <c r="V32" s="146">
        <v>0.55000000000000004</v>
      </c>
      <c r="W32" s="146">
        <v>0.45</v>
      </c>
      <c r="X32" s="146">
        <v>0</v>
      </c>
      <c r="Y32" s="146">
        <v>0</v>
      </c>
      <c r="Z32" s="147" t="s">
        <v>42</v>
      </c>
      <c r="AB32" s="158" t="e">
        <f>ROUNDUP(dgn_data[[#This Row],[order]]/bhpc_data[[#This Row],[units_per_carton]],0)</f>
        <v>#REF!</v>
      </c>
      <c r="AC32" s="158" t="e">
        <f>dgn_data[[#This Row],[foc_order]]/bhpc_data[[#This Row],[units_per_carton]]</f>
        <v>#REF!</v>
      </c>
      <c r="AD32" s="156" t="e">
        <f>(bhpc_data[[#This Row],[net_weight]]/bhpc_data[[#This Row],[units_per_carton]])*dgn_data[[#This Row],[tot_order]]*bhpc_data[[#This Row],[product1_weight]]</f>
        <v>#REF!</v>
      </c>
      <c r="AE32" s="156" t="e">
        <f>(bhpc_data[[#This Row],[net_weight]]/bhpc_data[[#This Row],[units_per_carton]])*dgn_data[[#This Row],[tot_order]]*bhpc_data[[#This Row],[product2_weight]]</f>
        <v>#REF!</v>
      </c>
      <c r="AF32" s="156" t="e">
        <f>(bhpc_data[[#This Row],[gross_weight]]/bhpc_data[[#This Row],[units_per_carton]])*dgn_data[[#This Row],[tot_order]]*bhpc_data[[#This Row],[product1_weight]]</f>
        <v>#REF!</v>
      </c>
      <c r="AG32" s="156" t="e">
        <f>(bhpc_data[[#This Row],[gross_weight]]/bhpc_data[[#This Row],[units_per_carton]])*dgn_data[[#This Row],[tot_order]]*bhpc_data[[#This Row],[product2_weight]]</f>
        <v>#REF!</v>
      </c>
      <c r="AH3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2" s="149" t="e">
        <f>SUMIF(#REF!,bhpc_data[[#This Row],[sku]],#REF!)</f>
        <v>#REF!</v>
      </c>
      <c r="AK32" s="149" t="e">
        <f>SUMIF(#REF!,bhpc_data[[#This Row],[sku]],#REF!)</f>
        <v>#REF!</v>
      </c>
      <c r="AL32" s="149" t="e">
        <f>dgn_data[[#This Row],[order]]+dgn_data[[#This Row],[foc_order]]</f>
        <v>#REF!</v>
      </c>
    </row>
    <row r="33" spans="1:38">
      <c r="A33" s="146" t="s">
        <v>107</v>
      </c>
      <c r="B33" s="146" t="s">
        <v>38</v>
      </c>
      <c r="C33" s="146">
        <v>2</v>
      </c>
      <c r="D33" s="146" t="s">
        <v>50</v>
      </c>
      <c r="E33" s="148">
        <v>6291107161068</v>
      </c>
      <c r="G33" s="146" t="s">
        <v>108</v>
      </c>
      <c r="H33" s="146" t="s">
        <v>41</v>
      </c>
      <c r="I33" s="146">
        <v>12</v>
      </c>
      <c r="J33" s="146">
        <v>48</v>
      </c>
      <c r="K33" s="146">
        <v>8</v>
      </c>
      <c r="L33" s="146">
        <v>6</v>
      </c>
      <c r="N33" s="146">
        <v>460</v>
      </c>
      <c r="O33" s="146">
        <v>340</v>
      </c>
      <c r="P33" s="146">
        <v>205</v>
      </c>
      <c r="Q33" s="146">
        <v>5.25</v>
      </c>
      <c r="R33" s="146">
        <v>6</v>
      </c>
      <c r="S33" s="146">
        <v>100</v>
      </c>
      <c r="T33" s="146">
        <v>150</v>
      </c>
      <c r="U33" s="146">
        <v>0</v>
      </c>
      <c r="V33" s="146">
        <v>0.55000000000000004</v>
      </c>
      <c r="W33" s="146">
        <v>0.45</v>
      </c>
      <c r="X33" s="146">
        <v>0</v>
      </c>
      <c r="Y33" s="146">
        <v>0</v>
      </c>
      <c r="Z33" s="147" t="s">
        <v>42</v>
      </c>
      <c r="AB33" s="158" t="e">
        <f>ROUNDUP(dgn_data[[#This Row],[order]]/bhpc_data[[#This Row],[units_per_carton]],0)</f>
        <v>#REF!</v>
      </c>
      <c r="AC33" s="158" t="e">
        <f>dgn_data[[#This Row],[foc_order]]/bhpc_data[[#This Row],[units_per_carton]]</f>
        <v>#REF!</v>
      </c>
      <c r="AD33" s="156" t="e">
        <f>(bhpc_data[[#This Row],[net_weight]]/bhpc_data[[#This Row],[units_per_carton]])*dgn_data[[#This Row],[tot_order]]*bhpc_data[[#This Row],[product1_weight]]</f>
        <v>#REF!</v>
      </c>
      <c r="AE33" s="156" t="e">
        <f>(bhpc_data[[#This Row],[net_weight]]/bhpc_data[[#This Row],[units_per_carton]])*dgn_data[[#This Row],[tot_order]]*bhpc_data[[#This Row],[product2_weight]]</f>
        <v>#REF!</v>
      </c>
      <c r="AF33" s="156" t="e">
        <f>(bhpc_data[[#This Row],[gross_weight]]/bhpc_data[[#This Row],[units_per_carton]])*dgn_data[[#This Row],[tot_order]]*bhpc_data[[#This Row],[product1_weight]]</f>
        <v>#REF!</v>
      </c>
      <c r="AG33" s="156" t="e">
        <f>(bhpc_data[[#This Row],[gross_weight]]/bhpc_data[[#This Row],[units_per_carton]])*dgn_data[[#This Row],[tot_order]]*bhpc_data[[#This Row],[product2_weight]]</f>
        <v>#REF!</v>
      </c>
      <c r="AH3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3" s="149" t="e">
        <f>SUMIF(#REF!,bhpc_data[[#This Row],[sku]],#REF!)</f>
        <v>#REF!</v>
      </c>
      <c r="AK33" s="149" t="e">
        <f>SUMIF(#REF!,bhpc_data[[#This Row],[sku]],#REF!)</f>
        <v>#REF!</v>
      </c>
      <c r="AL33" s="149" t="e">
        <f>dgn_data[[#This Row],[order]]+dgn_data[[#This Row],[foc_order]]</f>
        <v>#REF!</v>
      </c>
    </row>
    <row r="34" spans="1:38">
      <c r="A34" s="146" t="s">
        <v>109</v>
      </c>
      <c r="B34" s="146" t="s">
        <v>38</v>
      </c>
      <c r="C34" s="146">
        <v>2</v>
      </c>
      <c r="D34" s="146" t="s">
        <v>39</v>
      </c>
      <c r="E34" s="148"/>
      <c r="G34" s="146" t="s">
        <v>110</v>
      </c>
      <c r="H34" s="146" t="s">
        <v>41</v>
      </c>
      <c r="I34" s="146">
        <v>24</v>
      </c>
      <c r="J34" s="146">
        <v>18</v>
      </c>
      <c r="K34" s="146">
        <v>6</v>
      </c>
      <c r="L34" s="146">
        <v>3</v>
      </c>
      <c r="N34" s="146">
        <v>400</v>
      </c>
      <c r="O34" s="146">
        <v>400</v>
      </c>
      <c r="P34" s="146">
        <v>460</v>
      </c>
      <c r="Q34" s="146">
        <f>0.73*I34</f>
        <v>17.52</v>
      </c>
      <c r="R34" s="146">
        <v>20.5</v>
      </c>
      <c r="S34" s="146">
        <v>100</v>
      </c>
      <c r="T34" s="146">
        <v>300</v>
      </c>
      <c r="U34" s="146">
        <v>0</v>
      </c>
      <c r="V34" s="146">
        <v>0.6</v>
      </c>
      <c r="W34" s="146">
        <v>0.4</v>
      </c>
      <c r="X34" s="146">
        <v>0</v>
      </c>
      <c r="Y34" s="146">
        <v>0</v>
      </c>
      <c r="Z34" s="147" t="s">
        <v>42</v>
      </c>
      <c r="AB34" s="158" t="e">
        <f>ROUNDUP(dgn_data[[#This Row],[order]]/bhpc_data[[#This Row],[units_per_carton]],0)</f>
        <v>#REF!</v>
      </c>
      <c r="AC34" s="158" t="e">
        <f>dgn_data[[#This Row],[foc_order]]/bhpc_data[[#This Row],[units_per_carton]]</f>
        <v>#REF!</v>
      </c>
      <c r="AD34" s="156" t="e">
        <f>(bhpc_data[[#This Row],[net_weight]]/bhpc_data[[#This Row],[units_per_carton]])*dgn_data[[#This Row],[tot_order]]*bhpc_data[[#This Row],[product1_weight]]</f>
        <v>#REF!</v>
      </c>
      <c r="AE34" s="156" t="e">
        <f>(bhpc_data[[#This Row],[net_weight]]/bhpc_data[[#This Row],[units_per_carton]])*dgn_data[[#This Row],[tot_order]]*bhpc_data[[#This Row],[product2_weight]]</f>
        <v>#REF!</v>
      </c>
      <c r="AF34" s="156" t="e">
        <f>(bhpc_data[[#This Row],[gross_weight]]/bhpc_data[[#This Row],[units_per_carton]])*dgn_data[[#This Row],[tot_order]]*bhpc_data[[#This Row],[product1_weight]]</f>
        <v>#REF!</v>
      </c>
      <c r="AG34" s="156" t="e">
        <f>(bhpc_data[[#This Row],[gross_weight]]/bhpc_data[[#This Row],[units_per_carton]])*dgn_data[[#This Row],[tot_order]]*bhpc_data[[#This Row],[product2_weight]]</f>
        <v>#REF!</v>
      </c>
      <c r="AH3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4" s="149" t="e">
        <f>SUMIF(#REF!,bhpc_data[[#This Row],[sku]],#REF!)</f>
        <v>#REF!</v>
      </c>
      <c r="AK34" s="149" t="e">
        <f>SUMIF(#REF!,bhpc_data[[#This Row],[sku]],#REF!)</f>
        <v>#REF!</v>
      </c>
      <c r="AL34" s="149" t="e">
        <f>dgn_data[[#This Row],[order]]+dgn_data[[#This Row],[foc_order]]</f>
        <v>#REF!</v>
      </c>
    </row>
    <row r="35" spans="1:38">
      <c r="B35" s="146" t="s">
        <v>38</v>
      </c>
      <c r="C35" s="146">
        <v>2</v>
      </c>
      <c r="D35" s="146" t="s">
        <v>50</v>
      </c>
      <c r="E35" s="148"/>
      <c r="G35" s="146" t="s">
        <v>111</v>
      </c>
      <c r="H35" s="146" t="s">
        <v>41</v>
      </c>
      <c r="I35" s="146">
        <v>24</v>
      </c>
      <c r="J35" s="146">
        <v>18</v>
      </c>
      <c r="K35" s="146">
        <v>6</v>
      </c>
      <c r="L35" s="146">
        <v>3</v>
      </c>
      <c r="N35" s="146">
        <v>400</v>
      </c>
      <c r="O35" s="146">
        <v>400</v>
      </c>
      <c r="P35" s="146">
        <v>460</v>
      </c>
      <c r="Q35" s="146">
        <f>0.73*I35</f>
        <v>17.52</v>
      </c>
      <c r="R35" s="146">
        <v>20.5</v>
      </c>
      <c r="S35" s="146">
        <v>100</v>
      </c>
      <c r="T35" s="146">
        <v>250</v>
      </c>
      <c r="U35" s="146">
        <v>0</v>
      </c>
      <c r="V35" s="146">
        <v>0.6</v>
      </c>
      <c r="W35" s="146">
        <v>0.4</v>
      </c>
      <c r="X35" s="146">
        <v>0</v>
      </c>
      <c r="Y35" s="146">
        <v>0</v>
      </c>
      <c r="Z35" s="147" t="s">
        <v>42</v>
      </c>
      <c r="AB35" s="158" t="e">
        <f>ROUNDUP(dgn_data[[#This Row],[order]]/bhpc_data[[#This Row],[units_per_carton]],0)</f>
        <v>#REF!</v>
      </c>
      <c r="AC35" s="158" t="e">
        <f>dgn_data[[#This Row],[foc_order]]/bhpc_data[[#This Row],[units_per_carton]]</f>
        <v>#REF!</v>
      </c>
      <c r="AD35" s="156" t="e">
        <f>(bhpc_data[[#This Row],[net_weight]]/bhpc_data[[#This Row],[units_per_carton]])*dgn_data[[#This Row],[tot_order]]*bhpc_data[[#This Row],[product1_weight]]</f>
        <v>#REF!</v>
      </c>
      <c r="AE35" s="156" t="e">
        <f>(bhpc_data[[#This Row],[net_weight]]/bhpc_data[[#This Row],[units_per_carton]])*dgn_data[[#This Row],[tot_order]]*bhpc_data[[#This Row],[product2_weight]]</f>
        <v>#REF!</v>
      </c>
      <c r="AF35" s="156" t="e">
        <f>(bhpc_data[[#This Row],[gross_weight]]/bhpc_data[[#This Row],[units_per_carton]])*dgn_data[[#This Row],[tot_order]]*bhpc_data[[#This Row],[product1_weight]]</f>
        <v>#REF!</v>
      </c>
      <c r="AG35" s="156" t="e">
        <f>(bhpc_data[[#This Row],[gross_weight]]/bhpc_data[[#This Row],[units_per_carton]])*dgn_data[[#This Row],[tot_order]]*bhpc_data[[#This Row],[product2_weight]]</f>
        <v>#REF!</v>
      </c>
      <c r="AH3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5" s="149" t="e">
        <f>SUMIF(#REF!,bhpc_data[[#This Row],[sku]],#REF!)</f>
        <v>#REF!</v>
      </c>
      <c r="AK35" s="149" t="e">
        <f>SUMIF(#REF!,bhpc_data[[#This Row],[sku]],#REF!)</f>
        <v>#REF!</v>
      </c>
      <c r="AL35" s="149" t="e">
        <f>dgn_data[[#This Row],[order]]+dgn_data[[#This Row],[foc_order]]</f>
        <v>#REF!</v>
      </c>
    </row>
    <row r="36" spans="1:38">
      <c r="A36" s="146" t="s">
        <v>112</v>
      </c>
      <c r="B36" s="146" t="s">
        <v>75</v>
      </c>
      <c r="C36" s="146">
        <v>1</v>
      </c>
      <c r="D36" s="146" t="s">
        <v>39</v>
      </c>
      <c r="E36" s="148">
        <v>8718719850046</v>
      </c>
      <c r="F36" s="147" t="s">
        <v>76</v>
      </c>
      <c r="G36" s="146" t="s">
        <v>113</v>
      </c>
      <c r="H36" s="146" t="s">
        <v>78</v>
      </c>
      <c r="I36" s="146">
        <v>24</v>
      </c>
      <c r="J36" s="146">
        <v>64</v>
      </c>
      <c r="K36" s="146">
        <v>8</v>
      </c>
      <c r="L36" s="146">
        <v>8</v>
      </c>
      <c r="N36" s="146">
        <v>430</v>
      </c>
      <c r="O36" s="146">
        <v>300</v>
      </c>
      <c r="P36" s="146">
        <v>174</v>
      </c>
      <c r="Q36" s="146">
        <v>7.52</v>
      </c>
      <c r="R36" s="146">
        <v>8.23</v>
      </c>
      <c r="S36" s="146">
        <v>100</v>
      </c>
      <c r="T36" s="146">
        <v>0</v>
      </c>
      <c r="U36" s="146">
        <v>0</v>
      </c>
      <c r="V36" s="146">
        <v>1</v>
      </c>
      <c r="W36" s="146">
        <v>0</v>
      </c>
      <c r="X36" s="146">
        <v>0</v>
      </c>
      <c r="Y36" s="146">
        <v>0</v>
      </c>
      <c r="Z36" s="147" t="s">
        <v>42</v>
      </c>
      <c r="AB36" s="158" t="e">
        <f>ROUNDUP(dgn_data[[#This Row],[order]]/bhpc_data[[#This Row],[units_per_carton]],0)</f>
        <v>#REF!</v>
      </c>
      <c r="AC36" s="158" t="e">
        <f>dgn_data[[#This Row],[foc_order]]/bhpc_data[[#This Row],[units_per_carton]]</f>
        <v>#REF!</v>
      </c>
      <c r="AD36" s="156" t="e">
        <f>(bhpc_data[[#This Row],[net_weight]]/bhpc_data[[#This Row],[units_per_carton]])*dgn_data[[#This Row],[tot_order]]*bhpc_data[[#This Row],[product1_weight]]</f>
        <v>#REF!</v>
      </c>
      <c r="AE36" s="156" t="e">
        <f>(bhpc_data[[#This Row],[net_weight]]/bhpc_data[[#This Row],[units_per_carton]])*dgn_data[[#This Row],[tot_order]]*bhpc_data[[#This Row],[product2_weight]]</f>
        <v>#REF!</v>
      </c>
      <c r="AF36" s="156" t="e">
        <f>(bhpc_data[[#This Row],[gross_weight]]/bhpc_data[[#This Row],[units_per_carton]])*dgn_data[[#This Row],[tot_order]]*bhpc_data[[#This Row],[product1_weight]]</f>
        <v>#REF!</v>
      </c>
      <c r="AG36" s="156" t="e">
        <f>(bhpc_data[[#This Row],[gross_weight]]/bhpc_data[[#This Row],[units_per_carton]])*dgn_data[[#This Row],[tot_order]]*bhpc_data[[#This Row],[product2_weight]]</f>
        <v>#REF!</v>
      </c>
      <c r="AH3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6" s="149" t="e">
        <f>SUMIF(#REF!,bhpc_data[[#This Row],[sku]],#REF!)</f>
        <v>#REF!</v>
      </c>
      <c r="AK36" s="149" t="e">
        <f>SUMIF(#REF!,bhpc_data[[#This Row],[sku]],#REF!)</f>
        <v>#REF!</v>
      </c>
      <c r="AL36" s="149" t="e">
        <f>dgn_data[[#This Row],[order]]+dgn_data[[#This Row],[foc_order]]</f>
        <v>#REF!</v>
      </c>
    </row>
    <row r="37" spans="1:38">
      <c r="A37" s="146" t="s">
        <v>114</v>
      </c>
      <c r="B37" s="146" t="s">
        <v>75</v>
      </c>
      <c r="C37" s="146">
        <v>1</v>
      </c>
      <c r="D37" s="146" t="s">
        <v>39</v>
      </c>
      <c r="E37" s="148">
        <v>8718719850053</v>
      </c>
      <c r="F37" s="147" t="s">
        <v>76</v>
      </c>
      <c r="G37" s="146" t="s">
        <v>115</v>
      </c>
      <c r="H37" s="146" t="s">
        <v>78</v>
      </c>
      <c r="I37" s="146">
        <v>24</v>
      </c>
      <c r="J37" s="146">
        <v>64</v>
      </c>
      <c r="K37" s="146">
        <v>8</v>
      </c>
      <c r="L37" s="146">
        <v>8</v>
      </c>
      <c r="N37" s="146">
        <v>430</v>
      </c>
      <c r="O37" s="146">
        <v>300</v>
      </c>
      <c r="P37" s="146">
        <v>174</v>
      </c>
      <c r="Q37" s="146">
        <v>7.52</v>
      </c>
      <c r="R37" s="146">
        <v>8.23</v>
      </c>
      <c r="S37" s="146">
        <v>100</v>
      </c>
      <c r="T37" s="146">
        <v>0</v>
      </c>
      <c r="U37" s="146">
        <v>0</v>
      </c>
      <c r="V37" s="146">
        <v>1</v>
      </c>
      <c r="W37" s="146">
        <v>0</v>
      </c>
      <c r="X37" s="146">
        <v>0</v>
      </c>
      <c r="Y37" s="146">
        <v>0</v>
      </c>
      <c r="Z37" s="147" t="s">
        <v>42</v>
      </c>
      <c r="AB37" s="158" t="e">
        <f>ROUNDUP(dgn_data[[#This Row],[order]]/bhpc_data[[#This Row],[units_per_carton]],0)</f>
        <v>#REF!</v>
      </c>
      <c r="AC37" s="158" t="e">
        <f>dgn_data[[#This Row],[foc_order]]/bhpc_data[[#This Row],[units_per_carton]]</f>
        <v>#REF!</v>
      </c>
      <c r="AD37" s="156" t="e">
        <f>(bhpc_data[[#This Row],[net_weight]]/bhpc_data[[#This Row],[units_per_carton]])*dgn_data[[#This Row],[tot_order]]*bhpc_data[[#This Row],[product1_weight]]</f>
        <v>#REF!</v>
      </c>
      <c r="AE37" s="156" t="e">
        <f>(bhpc_data[[#This Row],[net_weight]]/bhpc_data[[#This Row],[units_per_carton]])*dgn_data[[#This Row],[tot_order]]*bhpc_data[[#This Row],[product2_weight]]</f>
        <v>#REF!</v>
      </c>
      <c r="AF37" s="156" t="e">
        <f>(bhpc_data[[#This Row],[gross_weight]]/bhpc_data[[#This Row],[units_per_carton]])*dgn_data[[#This Row],[tot_order]]*bhpc_data[[#This Row],[product1_weight]]</f>
        <v>#REF!</v>
      </c>
      <c r="AG37" s="156" t="e">
        <f>(bhpc_data[[#This Row],[gross_weight]]/bhpc_data[[#This Row],[units_per_carton]])*dgn_data[[#This Row],[tot_order]]*bhpc_data[[#This Row],[product2_weight]]</f>
        <v>#REF!</v>
      </c>
      <c r="AH3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7" s="149" t="e">
        <f>SUMIF(#REF!,bhpc_data[[#This Row],[sku]],#REF!)</f>
        <v>#REF!</v>
      </c>
      <c r="AK37" s="149" t="e">
        <f>SUMIF(#REF!,bhpc_data[[#This Row],[sku]],#REF!)</f>
        <v>#REF!</v>
      </c>
      <c r="AL37" s="149" t="e">
        <f>dgn_data[[#This Row],[order]]+dgn_data[[#This Row],[foc_order]]</f>
        <v>#REF!</v>
      </c>
    </row>
    <row r="38" spans="1:38">
      <c r="A38" s="146" t="s">
        <v>116</v>
      </c>
      <c r="B38" s="146" t="s">
        <v>75</v>
      </c>
      <c r="C38" s="146">
        <v>1</v>
      </c>
      <c r="D38" s="146" t="s">
        <v>39</v>
      </c>
      <c r="E38" s="148">
        <v>8718719850060</v>
      </c>
      <c r="F38" s="147" t="s">
        <v>76</v>
      </c>
      <c r="G38" s="146" t="s">
        <v>117</v>
      </c>
      <c r="H38" s="146" t="s">
        <v>78</v>
      </c>
      <c r="I38" s="146">
        <v>24</v>
      </c>
      <c r="J38" s="146">
        <v>64</v>
      </c>
      <c r="K38" s="146">
        <v>8</v>
      </c>
      <c r="L38" s="146">
        <v>8</v>
      </c>
      <c r="N38" s="146">
        <v>430</v>
      </c>
      <c r="O38" s="146">
        <v>300</v>
      </c>
      <c r="P38" s="146">
        <v>174</v>
      </c>
      <c r="Q38" s="146">
        <v>7.52</v>
      </c>
      <c r="R38" s="146">
        <v>8.23</v>
      </c>
      <c r="S38" s="146">
        <v>100</v>
      </c>
      <c r="T38" s="146">
        <v>0</v>
      </c>
      <c r="U38" s="146">
        <v>0</v>
      </c>
      <c r="V38" s="146">
        <v>1</v>
      </c>
      <c r="W38" s="146">
        <v>0</v>
      </c>
      <c r="X38" s="146">
        <v>0</v>
      </c>
      <c r="Y38" s="146">
        <v>0</v>
      </c>
      <c r="Z38" s="147" t="s">
        <v>42</v>
      </c>
      <c r="AB38" s="158" t="e">
        <f>ROUNDUP(dgn_data[[#This Row],[order]]/bhpc_data[[#This Row],[units_per_carton]],0)</f>
        <v>#REF!</v>
      </c>
      <c r="AC38" s="158" t="e">
        <f>dgn_data[[#This Row],[foc_order]]/bhpc_data[[#This Row],[units_per_carton]]</f>
        <v>#REF!</v>
      </c>
      <c r="AD38" s="156" t="e">
        <f>(bhpc_data[[#This Row],[net_weight]]/bhpc_data[[#This Row],[units_per_carton]])*dgn_data[[#This Row],[tot_order]]*bhpc_data[[#This Row],[product1_weight]]</f>
        <v>#REF!</v>
      </c>
      <c r="AE38" s="156" t="e">
        <f>(bhpc_data[[#This Row],[net_weight]]/bhpc_data[[#This Row],[units_per_carton]])*dgn_data[[#This Row],[tot_order]]*bhpc_data[[#This Row],[product2_weight]]</f>
        <v>#REF!</v>
      </c>
      <c r="AF38" s="156" t="e">
        <f>(bhpc_data[[#This Row],[gross_weight]]/bhpc_data[[#This Row],[units_per_carton]])*dgn_data[[#This Row],[tot_order]]*bhpc_data[[#This Row],[product1_weight]]</f>
        <v>#REF!</v>
      </c>
      <c r="AG38" s="156" t="e">
        <f>(bhpc_data[[#This Row],[gross_weight]]/bhpc_data[[#This Row],[units_per_carton]])*dgn_data[[#This Row],[tot_order]]*bhpc_data[[#This Row],[product2_weight]]</f>
        <v>#REF!</v>
      </c>
      <c r="AH3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8" s="149" t="e">
        <f>SUMIF(#REF!,bhpc_data[[#This Row],[sku]],#REF!)</f>
        <v>#REF!</v>
      </c>
      <c r="AK38" s="149" t="e">
        <f>SUMIF(#REF!,bhpc_data[[#This Row],[sku]],#REF!)</f>
        <v>#REF!</v>
      </c>
      <c r="AL38" s="149" t="e">
        <f>dgn_data[[#This Row],[order]]+dgn_data[[#This Row],[foc_order]]</f>
        <v>#REF!</v>
      </c>
    </row>
    <row r="39" spans="1:38">
      <c r="A39" s="146" t="s">
        <v>118</v>
      </c>
      <c r="B39" s="146" t="s">
        <v>75</v>
      </c>
      <c r="C39" s="146">
        <v>1</v>
      </c>
      <c r="D39" s="146" t="s">
        <v>39</v>
      </c>
      <c r="E39" s="148">
        <v>8718719850077</v>
      </c>
      <c r="F39" s="147" t="s">
        <v>76</v>
      </c>
      <c r="G39" s="146" t="s">
        <v>119</v>
      </c>
      <c r="H39" s="146" t="s">
        <v>78</v>
      </c>
      <c r="I39" s="146">
        <v>24</v>
      </c>
      <c r="J39" s="146">
        <v>64</v>
      </c>
      <c r="K39" s="146">
        <v>8</v>
      </c>
      <c r="L39" s="146">
        <v>8</v>
      </c>
      <c r="N39" s="146">
        <v>430</v>
      </c>
      <c r="O39" s="146">
        <v>300</v>
      </c>
      <c r="P39" s="146">
        <v>174</v>
      </c>
      <c r="Q39" s="146">
        <v>7.52</v>
      </c>
      <c r="R39" s="146">
        <v>8.23</v>
      </c>
      <c r="S39" s="146">
        <v>100</v>
      </c>
      <c r="T39" s="146">
        <v>0</v>
      </c>
      <c r="U39" s="146">
        <v>0</v>
      </c>
      <c r="V39" s="146">
        <v>1</v>
      </c>
      <c r="W39" s="146">
        <v>0</v>
      </c>
      <c r="X39" s="146">
        <v>0</v>
      </c>
      <c r="Y39" s="146">
        <v>0</v>
      </c>
      <c r="Z39" s="147" t="s">
        <v>42</v>
      </c>
      <c r="AB39" s="158" t="e">
        <f>ROUNDUP(dgn_data[[#This Row],[order]]/bhpc_data[[#This Row],[units_per_carton]],0)</f>
        <v>#REF!</v>
      </c>
      <c r="AC39" s="158" t="e">
        <f>dgn_data[[#This Row],[foc_order]]/bhpc_data[[#This Row],[units_per_carton]]</f>
        <v>#REF!</v>
      </c>
      <c r="AD39" s="156" t="e">
        <f>(bhpc_data[[#This Row],[net_weight]]/bhpc_data[[#This Row],[units_per_carton]])*dgn_data[[#This Row],[tot_order]]*bhpc_data[[#This Row],[product1_weight]]</f>
        <v>#REF!</v>
      </c>
      <c r="AE39" s="156" t="e">
        <f>(bhpc_data[[#This Row],[net_weight]]/bhpc_data[[#This Row],[units_per_carton]])*dgn_data[[#This Row],[tot_order]]*bhpc_data[[#This Row],[product2_weight]]</f>
        <v>#REF!</v>
      </c>
      <c r="AF39" s="156" t="e">
        <f>(bhpc_data[[#This Row],[gross_weight]]/bhpc_data[[#This Row],[units_per_carton]])*dgn_data[[#This Row],[tot_order]]*bhpc_data[[#This Row],[product1_weight]]</f>
        <v>#REF!</v>
      </c>
      <c r="AG39" s="156" t="e">
        <f>(bhpc_data[[#This Row],[gross_weight]]/bhpc_data[[#This Row],[units_per_carton]])*dgn_data[[#This Row],[tot_order]]*bhpc_data[[#This Row],[product2_weight]]</f>
        <v>#REF!</v>
      </c>
      <c r="AH3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9" s="149" t="e">
        <f>SUMIF(#REF!,bhpc_data[[#This Row],[sku]],#REF!)</f>
        <v>#REF!</v>
      </c>
      <c r="AK39" s="149" t="e">
        <f>SUMIF(#REF!,bhpc_data[[#This Row],[sku]],#REF!)</f>
        <v>#REF!</v>
      </c>
      <c r="AL39" s="149" t="e">
        <f>dgn_data[[#This Row],[order]]+dgn_data[[#This Row],[foc_order]]</f>
        <v>#REF!</v>
      </c>
    </row>
    <row r="40" spans="1:38">
      <c r="A40" s="146" t="s">
        <v>120</v>
      </c>
      <c r="B40" s="146" t="s">
        <v>75</v>
      </c>
      <c r="C40" s="146">
        <v>1</v>
      </c>
      <c r="D40" s="146" t="s">
        <v>50</v>
      </c>
      <c r="E40" s="148">
        <v>6291107162713</v>
      </c>
      <c r="F40" s="147" t="s">
        <v>76</v>
      </c>
      <c r="G40" s="146" t="s">
        <v>121</v>
      </c>
      <c r="H40" s="146" t="s">
        <v>78</v>
      </c>
      <c r="I40" s="146">
        <v>24</v>
      </c>
      <c r="J40" s="146">
        <v>64</v>
      </c>
      <c r="K40" s="146">
        <v>8</v>
      </c>
      <c r="L40" s="146">
        <v>8</v>
      </c>
      <c r="N40" s="146">
        <v>430</v>
      </c>
      <c r="O40" s="146">
        <v>300</v>
      </c>
      <c r="P40" s="146">
        <v>195</v>
      </c>
      <c r="Q40" s="146">
        <v>6.87</v>
      </c>
      <c r="R40" s="146">
        <v>7.56</v>
      </c>
      <c r="S40" s="146">
        <v>100</v>
      </c>
      <c r="T40" s="146">
        <v>0</v>
      </c>
      <c r="U40" s="146">
        <v>0</v>
      </c>
      <c r="V40" s="146">
        <v>1</v>
      </c>
      <c r="W40" s="146">
        <v>0</v>
      </c>
      <c r="X40" s="146">
        <v>0</v>
      </c>
      <c r="Y40" s="146">
        <v>0</v>
      </c>
      <c r="Z40" s="147" t="s">
        <v>42</v>
      </c>
      <c r="AB40" s="158" t="e">
        <f>ROUNDUP(dgn_data[[#This Row],[order]]/bhpc_data[[#This Row],[units_per_carton]],0)</f>
        <v>#REF!</v>
      </c>
      <c r="AC40" s="158" t="e">
        <f>dgn_data[[#This Row],[foc_order]]/bhpc_data[[#This Row],[units_per_carton]]</f>
        <v>#REF!</v>
      </c>
      <c r="AD40" s="156" t="e">
        <f>(bhpc_data[[#This Row],[net_weight]]/bhpc_data[[#This Row],[units_per_carton]])*dgn_data[[#This Row],[tot_order]]*bhpc_data[[#This Row],[product1_weight]]</f>
        <v>#REF!</v>
      </c>
      <c r="AE40" s="156" t="e">
        <f>(bhpc_data[[#This Row],[net_weight]]/bhpc_data[[#This Row],[units_per_carton]])*dgn_data[[#This Row],[tot_order]]*bhpc_data[[#This Row],[product2_weight]]</f>
        <v>#REF!</v>
      </c>
      <c r="AF40" s="156" t="e">
        <f>(bhpc_data[[#This Row],[gross_weight]]/bhpc_data[[#This Row],[units_per_carton]])*dgn_data[[#This Row],[tot_order]]*bhpc_data[[#This Row],[product1_weight]]</f>
        <v>#REF!</v>
      </c>
      <c r="AG40" s="156" t="e">
        <f>(bhpc_data[[#This Row],[gross_weight]]/bhpc_data[[#This Row],[units_per_carton]])*dgn_data[[#This Row],[tot_order]]*bhpc_data[[#This Row],[product2_weight]]</f>
        <v>#REF!</v>
      </c>
      <c r="AH4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0" s="149" t="e">
        <f>SUMIF(#REF!,bhpc_data[[#This Row],[sku]],#REF!)</f>
        <v>#REF!</v>
      </c>
      <c r="AK40" s="149" t="e">
        <f>SUMIF(#REF!,bhpc_data[[#This Row],[sku]],#REF!)</f>
        <v>#REF!</v>
      </c>
      <c r="AL40" s="149" t="e">
        <f>dgn_data[[#This Row],[order]]+dgn_data[[#This Row],[foc_order]]</f>
        <v>#REF!</v>
      </c>
    </row>
    <row r="41" spans="1:38">
      <c r="A41" s="146" t="s">
        <v>122</v>
      </c>
      <c r="B41" s="146" t="s">
        <v>75</v>
      </c>
      <c r="C41" s="146">
        <v>1</v>
      </c>
      <c r="D41" s="146" t="s">
        <v>50</v>
      </c>
      <c r="E41" s="148">
        <v>6291107162720</v>
      </c>
      <c r="F41" s="147" t="s">
        <v>76</v>
      </c>
      <c r="G41" s="146" t="s">
        <v>123</v>
      </c>
      <c r="H41" s="146" t="s">
        <v>78</v>
      </c>
      <c r="I41" s="146">
        <v>24</v>
      </c>
      <c r="J41" s="146">
        <v>64</v>
      </c>
      <c r="K41" s="146">
        <v>8</v>
      </c>
      <c r="L41" s="146">
        <v>8</v>
      </c>
      <c r="N41" s="146">
        <v>430</v>
      </c>
      <c r="O41" s="146">
        <v>300</v>
      </c>
      <c r="P41" s="146">
        <v>195</v>
      </c>
      <c r="Q41" s="146">
        <v>6.87</v>
      </c>
      <c r="R41" s="146">
        <v>7.56</v>
      </c>
      <c r="S41" s="146">
        <v>100</v>
      </c>
      <c r="T41" s="146">
        <v>0</v>
      </c>
      <c r="U41" s="146">
        <v>0</v>
      </c>
      <c r="V41" s="146">
        <v>1</v>
      </c>
      <c r="W41" s="146">
        <v>0</v>
      </c>
      <c r="X41" s="146">
        <v>0</v>
      </c>
      <c r="Y41" s="146">
        <v>0</v>
      </c>
      <c r="Z41" s="147" t="s">
        <v>42</v>
      </c>
      <c r="AB41" s="158" t="e">
        <f>ROUNDUP(dgn_data[[#This Row],[order]]/bhpc_data[[#This Row],[units_per_carton]],0)</f>
        <v>#REF!</v>
      </c>
      <c r="AC41" s="158" t="e">
        <f>dgn_data[[#This Row],[foc_order]]/bhpc_data[[#This Row],[units_per_carton]]</f>
        <v>#REF!</v>
      </c>
      <c r="AD41" s="156" t="e">
        <f>(bhpc_data[[#This Row],[net_weight]]/bhpc_data[[#This Row],[units_per_carton]])*dgn_data[[#This Row],[tot_order]]*bhpc_data[[#This Row],[product1_weight]]</f>
        <v>#REF!</v>
      </c>
      <c r="AE41" s="156" t="e">
        <f>(bhpc_data[[#This Row],[net_weight]]/bhpc_data[[#This Row],[units_per_carton]])*dgn_data[[#This Row],[tot_order]]*bhpc_data[[#This Row],[product2_weight]]</f>
        <v>#REF!</v>
      </c>
      <c r="AF41" s="156" t="e">
        <f>(bhpc_data[[#This Row],[gross_weight]]/bhpc_data[[#This Row],[units_per_carton]])*dgn_data[[#This Row],[tot_order]]*bhpc_data[[#This Row],[product1_weight]]</f>
        <v>#REF!</v>
      </c>
      <c r="AG41" s="156" t="e">
        <f>(bhpc_data[[#This Row],[gross_weight]]/bhpc_data[[#This Row],[units_per_carton]])*dgn_data[[#This Row],[tot_order]]*bhpc_data[[#This Row],[product2_weight]]</f>
        <v>#REF!</v>
      </c>
      <c r="AH4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1" s="149" t="e">
        <f>SUMIF(#REF!,bhpc_data[[#This Row],[sku]],#REF!)</f>
        <v>#REF!</v>
      </c>
      <c r="AK41" s="149" t="e">
        <f>SUMIF(#REF!,bhpc_data[[#This Row],[sku]],#REF!)</f>
        <v>#REF!</v>
      </c>
      <c r="AL41" s="149" t="e">
        <f>dgn_data[[#This Row],[order]]+dgn_data[[#This Row],[foc_order]]</f>
        <v>#REF!</v>
      </c>
    </row>
    <row r="42" spans="1:38">
      <c r="A42" s="146" t="s">
        <v>124</v>
      </c>
      <c r="B42" s="146" t="s">
        <v>75</v>
      </c>
      <c r="C42" s="146">
        <v>1</v>
      </c>
      <c r="D42" s="146" t="s">
        <v>50</v>
      </c>
      <c r="E42" s="148">
        <v>6291107162737</v>
      </c>
      <c r="F42" s="147" t="s">
        <v>76</v>
      </c>
      <c r="G42" s="146" t="s">
        <v>125</v>
      </c>
      <c r="H42" s="146" t="s">
        <v>78</v>
      </c>
      <c r="I42" s="146">
        <v>24</v>
      </c>
      <c r="J42" s="146">
        <v>64</v>
      </c>
      <c r="K42" s="146">
        <v>8</v>
      </c>
      <c r="L42" s="146">
        <v>8</v>
      </c>
      <c r="N42" s="146">
        <v>430</v>
      </c>
      <c r="O42" s="146">
        <v>300</v>
      </c>
      <c r="P42" s="146">
        <v>195</v>
      </c>
      <c r="Q42" s="146">
        <v>6.87</v>
      </c>
      <c r="R42" s="146">
        <v>7.56</v>
      </c>
      <c r="S42" s="146">
        <v>100</v>
      </c>
      <c r="T42" s="146">
        <v>0</v>
      </c>
      <c r="U42" s="146">
        <v>0</v>
      </c>
      <c r="V42" s="146">
        <v>1</v>
      </c>
      <c r="W42" s="146">
        <v>0</v>
      </c>
      <c r="X42" s="146">
        <v>0</v>
      </c>
      <c r="Y42" s="146">
        <v>0</v>
      </c>
      <c r="Z42" s="147" t="s">
        <v>42</v>
      </c>
      <c r="AB42" s="158" t="e">
        <f>ROUNDUP(dgn_data[[#This Row],[order]]/bhpc_data[[#This Row],[units_per_carton]],0)</f>
        <v>#REF!</v>
      </c>
      <c r="AC42" s="158" t="e">
        <f>dgn_data[[#This Row],[foc_order]]/bhpc_data[[#This Row],[units_per_carton]]</f>
        <v>#REF!</v>
      </c>
      <c r="AD42" s="156" t="e">
        <f>(bhpc_data[[#This Row],[net_weight]]/bhpc_data[[#This Row],[units_per_carton]])*dgn_data[[#This Row],[tot_order]]*bhpc_data[[#This Row],[product1_weight]]</f>
        <v>#REF!</v>
      </c>
      <c r="AE42" s="156" t="e">
        <f>(bhpc_data[[#This Row],[net_weight]]/bhpc_data[[#This Row],[units_per_carton]])*dgn_data[[#This Row],[tot_order]]*bhpc_data[[#This Row],[product2_weight]]</f>
        <v>#REF!</v>
      </c>
      <c r="AF42" s="156" t="e">
        <f>(bhpc_data[[#This Row],[gross_weight]]/bhpc_data[[#This Row],[units_per_carton]])*dgn_data[[#This Row],[tot_order]]*bhpc_data[[#This Row],[product1_weight]]</f>
        <v>#REF!</v>
      </c>
      <c r="AG42" s="156" t="e">
        <f>(bhpc_data[[#This Row],[gross_weight]]/bhpc_data[[#This Row],[units_per_carton]])*dgn_data[[#This Row],[tot_order]]*bhpc_data[[#This Row],[product2_weight]]</f>
        <v>#REF!</v>
      </c>
      <c r="AH4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2" s="149" t="e">
        <f>SUMIF(#REF!,bhpc_data[[#This Row],[sku]],#REF!)</f>
        <v>#REF!</v>
      </c>
      <c r="AK42" s="149" t="e">
        <f>SUMIF(#REF!,bhpc_data[[#This Row],[sku]],#REF!)</f>
        <v>#REF!</v>
      </c>
      <c r="AL42" s="149" t="e">
        <f>dgn_data[[#This Row],[order]]+dgn_data[[#This Row],[foc_order]]</f>
        <v>#REF!</v>
      </c>
    </row>
    <row r="43" spans="1:38">
      <c r="A43" s="146" t="s">
        <v>126</v>
      </c>
      <c r="B43" s="146" t="s">
        <v>75</v>
      </c>
      <c r="C43" s="146">
        <v>1</v>
      </c>
      <c r="D43" s="146" t="s">
        <v>50</v>
      </c>
      <c r="E43" s="148">
        <v>6291107162744</v>
      </c>
      <c r="F43" s="147" t="s">
        <v>76</v>
      </c>
      <c r="G43" s="146" t="s">
        <v>127</v>
      </c>
      <c r="H43" s="146" t="s">
        <v>78</v>
      </c>
      <c r="I43" s="146">
        <v>24</v>
      </c>
      <c r="J43" s="146">
        <v>64</v>
      </c>
      <c r="K43" s="146">
        <v>8</v>
      </c>
      <c r="L43" s="146">
        <v>8</v>
      </c>
      <c r="N43" s="146">
        <v>430</v>
      </c>
      <c r="O43" s="146">
        <v>300</v>
      </c>
      <c r="P43" s="146">
        <v>195</v>
      </c>
      <c r="Q43" s="146">
        <v>6.87</v>
      </c>
      <c r="R43" s="146">
        <v>7.56</v>
      </c>
      <c r="S43" s="146">
        <v>100</v>
      </c>
      <c r="T43" s="146">
        <v>0</v>
      </c>
      <c r="U43" s="146">
        <v>0</v>
      </c>
      <c r="V43" s="146">
        <v>1</v>
      </c>
      <c r="W43" s="146">
        <v>0</v>
      </c>
      <c r="X43" s="146">
        <v>0</v>
      </c>
      <c r="Y43" s="146">
        <v>0</v>
      </c>
      <c r="Z43" s="147" t="s">
        <v>42</v>
      </c>
      <c r="AB43" s="158" t="e">
        <f>ROUNDUP(dgn_data[[#This Row],[order]]/bhpc_data[[#This Row],[units_per_carton]],0)</f>
        <v>#REF!</v>
      </c>
      <c r="AC43" s="158" t="e">
        <f>dgn_data[[#This Row],[foc_order]]/bhpc_data[[#This Row],[units_per_carton]]</f>
        <v>#REF!</v>
      </c>
      <c r="AD43" s="156" t="e">
        <f>(bhpc_data[[#This Row],[net_weight]]/bhpc_data[[#This Row],[units_per_carton]])*dgn_data[[#This Row],[tot_order]]*bhpc_data[[#This Row],[product1_weight]]</f>
        <v>#REF!</v>
      </c>
      <c r="AE43" s="156" t="e">
        <f>(bhpc_data[[#This Row],[net_weight]]/bhpc_data[[#This Row],[units_per_carton]])*dgn_data[[#This Row],[tot_order]]*bhpc_data[[#This Row],[product2_weight]]</f>
        <v>#REF!</v>
      </c>
      <c r="AF43" s="156" t="e">
        <f>(bhpc_data[[#This Row],[gross_weight]]/bhpc_data[[#This Row],[units_per_carton]])*dgn_data[[#This Row],[tot_order]]*bhpc_data[[#This Row],[product1_weight]]</f>
        <v>#REF!</v>
      </c>
      <c r="AG43" s="156" t="e">
        <f>(bhpc_data[[#This Row],[gross_weight]]/bhpc_data[[#This Row],[units_per_carton]])*dgn_data[[#This Row],[tot_order]]*bhpc_data[[#This Row],[product2_weight]]</f>
        <v>#REF!</v>
      </c>
      <c r="AH4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3" s="149" t="e">
        <f>SUMIF(#REF!,bhpc_data[[#This Row],[sku]],#REF!)</f>
        <v>#REF!</v>
      </c>
      <c r="AK43" s="149" t="e">
        <f>SUMIF(#REF!,bhpc_data[[#This Row],[sku]],#REF!)</f>
        <v>#REF!</v>
      </c>
      <c r="AL43" s="149" t="e">
        <f>dgn_data[[#This Row],[order]]+dgn_data[[#This Row],[foc_order]]</f>
        <v>#REF!</v>
      </c>
    </row>
    <row r="44" spans="1:38">
      <c r="A44" s="146" t="s">
        <v>128</v>
      </c>
      <c r="B44" s="146" t="s">
        <v>129</v>
      </c>
      <c r="C44" s="146">
        <v>1</v>
      </c>
      <c r="D44" s="146" t="s">
        <v>39</v>
      </c>
      <c r="E44" s="148">
        <v>6291107160771</v>
      </c>
      <c r="F44" s="147" t="s">
        <v>76</v>
      </c>
      <c r="G44" s="146" t="s">
        <v>130</v>
      </c>
      <c r="H44" s="146" t="s">
        <v>78</v>
      </c>
      <c r="I44" s="146">
        <v>24</v>
      </c>
      <c r="J44" s="146">
        <v>48</v>
      </c>
      <c r="K44" s="146">
        <v>8</v>
      </c>
      <c r="L44" s="146">
        <v>6</v>
      </c>
      <c r="N44" s="146">
        <v>370</v>
      </c>
      <c r="O44" s="146">
        <v>275</v>
      </c>
      <c r="P44" s="146">
        <v>170</v>
      </c>
      <c r="Q44" s="146">
        <v>9.48</v>
      </c>
      <c r="R44" s="146">
        <v>9.9</v>
      </c>
      <c r="S44" s="146">
        <v>100</v>
      </c>
      <c r="T44" s="146">
        <v>0</v>
      </c>
      <c r="U44" s="146">
        <v>0</v>
      </c>
      <c r="V44" s="146">
        <v>1</v>
      </c>
      <c r="W44" s="146">
        <v>0</v>
      </c>
      <c r="X44" s="146">
        <v>0</v>
      </c>
      <c r="Y44" s="146">
        <v>0</v>
      </c>
      <c r="Z44" s="147" t="s">
        <v>42</v>
      </c>
      <c r="AB44" s="158" t="e">
        <f>ROUNDUP(dgn_data[[#This Row],[order]]/bhpc_data[[#This Row],[units_per_carton]],0)</f>
        <v>#REF!</v>
      </c>
      <c r="AC44" s="158" t="e">
        <f>dgn_data[[#This Row],[foc_order]]/bhpc_data[[#This Row],[units_per_carton]]</f>
        <v>#REF!</v>
      </c>
      <c r="AD44" s="156" t="e">
        <f>(bhpc_data[[#This Row],[net_weight]]/bhpc_data[[#This Row],[units_per_carton]])*dgn_data[[#This Row],[tot_order]]*bhpc_data[[#This Row],[product1_weight]]</f>
        <v>#REF!</v>
      </c>
      <c r="AE44" s="156" t="e">
        <f>(bhpc_data[[#This Row],[net_weight]]/bhpc_data[[#This Row],[units_per_carton]])*dgn_data[[#This Row],[tot_order]]*bhpc_data[[#This Row],[product2_weight]]</f>
        <v>#REF!</v>
      </c>
      <c r="AF44" s="156" t="e">
        <f>(bhpc_data[[#This Row],[gross_weight]]/bhpc_data[[#This Row],[units_per_carton]])*dgn_data[[#This Row],[tot_order]]*bhpc_data[[#This Row],[product1_weight]]</f>
        <v>#REF!</v>
      </c>
      <c r="AG44" s="156" t="e">
        <f>(bhpc_data[[#This Row],[gross_weight]]/bhpc_data[[#This Row],[units_per_carton]])*dgn_data[[#This Row],[tot_order]]*bhpc_data[[#This Row],[product2_weight]]</f>
        <v>#REF!</v>
      </c>
      <c r="AH4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4" s="149" t="e">
        <f>SUMIF(#REF!,bhpc_data[[#This Row],[sku]],#REF!)</f>
        <v>#REF!</v>
      </c>
      <c r="AK44" s="149" t="e">
        <f>SUMIF(#REF!,bhpc_data[[#This Row],[sku]],#REF!)</f>
        <v>#REF!</v>
      </c>
      <c r="AL44" s="149" t="e">
        <f>dgn_data[[#This Row],[order]]+dgn_data[[#This Row],[foc_order]]</f>
        <v>#REF!</v>
      </c>
    </row>
    <row r="45" spans="1:38">
      <c r="A45" s="146" t="s">
        <v>131</v>
      </c>
      <c r="B45" s="146" t="s">
        <v>129</v>
      </c>
      <c r="C45" s="146">
        <v>1</v>
      </c>
      <c r="D45" s="146" t="s">
        <v>39</v>
      </c>
      <c r="E45" s="148">
        <v>6291107160788</v>
      </c>
      <c r="F45" s="147" t="s">
        <v>76</v>
      </c>
      <c r="G45" s="146" t="s">
        <v>132</v>
      </c>
      <c r="H45" s="146" t="s">
        <v>78</v>
      </c>
      <c r="I45" s="146">
        <v>24</v>
      </c>
      <c r="J45" s="146">
        <v>48</v>
      </c>
      <c r="K45" s="146">
        <v>8</v>
      </c>
      <c r="L45" s="146">
        <v>6</v>
      </c>
      <c r="N45" s="146">
        <v>370</v>
      </c>
      <c r="O45" s="146">
        <v>275</v>
      </c>
      <c r="P45" s="146">
        <v>170</v>
      </c>
      <c r="Q45" s="146">
        <v>9.48</v>
      </c>
      <c r="R45" s="146">
        <v>9.9</v>
      </c>
      <c r="S45" s="146">
        <v>100</v>
      </c>
      <c r="T45" s="146">
        <v>0</v>
      </c>
      <c r="U45" s="146">
        <v>0</v>
      </c>
      <c r="V45" s="146">
        <v>1</v>
      </c>
      <c r="W45" s="146">
        <v>0</v>
      </c>
      <c r="X45" s="146">
        <v>0</v>
      </c>
      <c r="Y45" s="146">
        <v>0</v>
      </c>
      <c r="Z45" s="147" t="s">
        <v>42</v>
      </c>
      <c r="AB45" s="158" t="e">
        <f>ROUNDUP(dgn_data[[#This Row],[order]]/bhpc_data[[#This Row],[units_per_carton]],0)</f>
        <v>#REF!</v>
      </c>
      <c r="AC45" s="158" t="e">
        <f>dgn_data[[#This Row],[foc_order]]/bhpc_data[[#This Row],[units_per_carton]]</f>
        <v>#REF!</v>
      </c>
      <c r="AD45" s="156" t="e">
        <f>(bhpc_data[[#This Row],[net_weight]]/bhpc_data[[#This Row],[units_per_carton]])*dgn_data[[#This Row],[tot_order]]*bhpc_data[[#This Row],[product1_weight]]</f>
        <v>#REF!</v>
      </c>
      <c r="AE45" s="156" t="e">
        <f>(bhpc_data[[#This Row],[net_weight]]/bhpc_data[[#This Row],[units_per_carton]])*dgn_data[[#This Row],[tot_order]]*bhpc_data[[#This Row],[product2_weight]]</f>
        <v>#REF!</v>
      </c>
      <c r="AF45" s="156" t="e">
        <f>(bhpc_data[[#This Row],[gross_weight]]/bhpc_data[[#This Row],[units_per_carton]])*dgn_data[[#This Row],[tot_order]]*bhpc_data[[#This Row],[product1_weight]]</f>
        <v>#REF!</v>
      </c>
      <c r="AG45" s="156" t="e">
        <f>(bhpc_data[[#This Row],[gross_weight]]/bhpc_data[[#This Row],[units_per_carton]])*dgn_data[[#This Row],[tot_order]]*bhpc_data[[#This Row],[product2_weight]]</f>
        <v>#REF!</v>
      </c>
      <c r="AH4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5" s="149" t="e">
        <f>SUMIF(#REF!,bhpc_data[[#This Row],[sku]],#REF!)</f>
        <v>#REF!</v>
      </c>
      <c r="AK45" s="149" t="e">
        <f>SUMIF(#REF!,bhpc_data[[#This Row],[sku]],#REF!)</f>
        <v>#REF!</v>
      </c>
      <c r="AL45" s="149" t="e">
        <f>dgn_data[[#This Row],[order]]+dgn_data[[#This Row],[foc_order]]</f>
        <v>#REF!</v>
      </c>
    </row>
    <row r="46" spans="1:38">
      <c r="A46" s="146" t="s">
        <v>133</v>
      </c>
      <c r="B46" s="146" t="s">
        <v>129</v>
      </c>
      <c r="C46" s="146">
        <v>1</v>
      </c>
      <c r="D46" s="146" t="s">
        <v>39</v>
      </c>
      <c r="E46" s="148">
        <v>6291107160795</v>
      </c>
      <c r="F46" s="147" t="s">
        <v>76</v>
      </c>
      <c r="G46" s="146" t="s">
        <v>134</v>
      </c>
      <c r="H46" s="146" t="s">
        <v>78</v>
      </c>
      <c r="I46" s="146">
        <v>24</v>
      </c>
      <c r="J46" s="146">
        <v>48</v>
      </c>
      <c r="K46" s="146">
        <v>8</v>
      </c>
      <c r="L46" s="146">
        <v>6</v>
      </c>
      <c r="N46" s="146">
        <v>370</v>
      </c>
      <c r="O46" s="146">
        <v>275</v>
      </c>
      <c r="P46" s="146">
        <v>170</v>
      </c>
      <c r="Q46" s="146">
        <v>9.48</v>
      </c>
      <c r="R46" s="146">
        <v>9.9</v>
      </c>
      <c r="S46" s="146">
        <v>100</v>
      </c>
      <c r="T46" s="146">
        <v>0</v>
      </c>
      <c r="U46" s="146">
        <v>0</v>
      </c>
      <c r="V46" s="146">
        <v>1</v>
      </c>
      <c r="W46" s="146">
        <v>0</v>
      </c>
      <c r="X46" s="146">
        <v>0</v>
      </c>
      <c r="Y46" s="146">
        <v>0</v>
      </c>
      <c r="Z46" s="147" t="s">
        <v>42</v>
      </c>
      <c r="AB46" s="158" t="e">
        <f>ROUNDUP(dgn_data[[#This Row],[order]]/bhpc_data[[#This Row],[units_per_carton]],0)</f>
        <v>#REF!</v>
      </c>
      <c r="AC46" s="158" t="e">
        <f>dgn_data[[#This Row],[foc_order]]/bhpc_data[[#This Row],[units_per_carton]]</f>
        <v>#REF!</v>
      </c>
      <c r="AD46" s="156" t="e">
        <f>(bhpc_data[[#This Row],[net_weight]]/bhpc_data[[#This Row],[units_per_carton]])*dgn_data[[#This Row],[tot_order]]*bhpc_data[[#This Row],[product1_weight]]</f>
        <v>#REF!</v>
      </c>
      <c r="AE46" s="156" t="e">
        <f>(bhpc_data[[#This Row],[net_weight]]/bhpc_data[[#This Row],[units_per_carton]])*dgn_data[[#This Row],[tot_order]]*bhpc_data[[#This Row],[product2_weight]]</f>
        <v>#REF!</v>
      </c>
      <c r="AF46" s="156" t="e">
        <f>(bhpc_data[[#This Row],[gross_weight]]/bhpc_data[[#This Row],[units_per_carton]])*dgn_data[[#This Row],[tot_order]]*bhpc_data[[#This Row],[product1_weight]]</f>
        <v>#REF!</v>
      </c>
      <c r="AG46" s="156" t="e">
        <f>(bhpc_data[[#This Row],[gross_weight]]/bhpc_data[[#This Row],[units_per_carton]])*dgn_data[[#This Row],[tot_order]]*bhpc_data[[#This Row],[product2_weight]]</f>
        <v>#REF!</v>
      </c>
      <c r="AH4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6" s="149" t="e">
        <f>SUMIF(#REF!,bhpc_data[[#This Row],[sku]],#REF!)</f>
        <v>#REF!</v>
      </c>
      <c r="AK46" s="149" t="e">
        <f>SUMIF(#REF!,bhpc_data[[#This Row],[sku]],#REF!)</f>
        <v>#REF!</v>
      </c>
      <c r="AL46" s="149" t="e">
        <f>dgn_data[[#This Row],[order]]+dgn_data[[#This Row],[foc_order]]</f>
        <v>#REF!</v>
      </c>
    </row>
    <row r="47" spans="1:38">
      <c r="A47" s="146" t="s">
        <v>135</v>
      </c>
      <c r="B47" s="146" t="s">
        <v>129</v>
      </c>
      <c r="C47" s="146">
        <v>1</v>
      </c>
      <c r="D47" s="146" t="s">
        <v>39</v>
      </c>
      <c r="E47" s="148">
        <v>6291107160801</v>
      </c>
      <c r="F47" s="147" t="s">
        <v>76</v>
      </c>
      <c r="G47" s="146" t="s">
        <v>136</v>
      </c>
      <c r="H47" s="146" t="s">
        <v>78</v>
      </c>
      <c r="I47" s="146">
        <v>24</v>
      </c>
      <c r="J47" s="146">
        <v>48</v>
      </c>
      <c r="K47" s="146">
        <v>8</v>
      </c>
      <c r="L47" s="146">
        <v>6</v>
      </c>
      <c r="N47" s="146">
        <v>370</v>
      </c>
      <c r="O47" s="146">
        <v>275</v>
      </c>
      <c r="P47" s="146">
        <v>170</v>
      </c>
      <c r="Q47" s="146">
        <v>9.48</v>
      </c>
      <c r="R47" s="146">
        <v>9.9</v>
      </c>
      <c r="S47" s="146">
        <v>100</v>
      </c>
      <c r="T47" s="146">
        <v>0</v>
      </c>
      <c r="U47" s="146">
        <v>0</v>
      </c>
      <c r="V47" s="146">
        <v>1</v>
      </c>
      <c r="W47" s="146">
        <v>0</v>
      </c>
      <c r="X47" s="146">
        <v>0</v>
      </c>
      <c r="Y47" s="146">
        <v>0</v>
      </c>
      <c r="Z47" s="147" t="s">
        <v>42</v>
      </c>
      <c r="AB47" s="158" t="e">
        <f>ROUNDUP(dgn_data[[#This Row],[order]]/bhpc_data[[#This Row],[units_per_carton]],0)</f>
        <v>#REF!</v>
      </c>
      <c r="AC47" s="158" t="e">
        <f>dgn_data[[#This Row],[foc_order]]/bhpc_data[[#This Row],[units_per_carton]]</f>
        <v>#REF!</v>
      </c>
      <c r="AD47" s="156" t="e">
        <f>(bhpc_data[[#This Row],[net_weight]]/bhpc_data[[#This Row],[units_per_carton]])*dgn_data[[#This Row],[tot_order]]*bhpc_data[[#This Row],[product1_weight]]</f>
        <v>#REF!</v>
      </c>
      <c r="AE47" s="156" t="e">
        <f>(bhpc_data[[#This Row],[net_weight]]/bhpc_data[[#This Row],[units_per_carton]])*dgn_data[[#This Row],[tot_order]]*bhpc_data[[#This Row],[product2_weight]]</f>
        <v>#REF!</v>
      </c>
      <c r="AF47" s="156" t="e">
        <f>(bhpc_data[[#This Row],[gross_weight]]/bhpc_data[[#This Row],[units_per_carton]])*dgn_data[[#This Row],[tot_order]]*bhpc_data[[#This Row],[product1_weight]]</f>
        <v>#REF!</v>
      </c>
      <c r="AG47" s="156" t="e">
        <f>(bhpc_data[[#This Row],[gross_weight]]/bhpc_data[[#This Row],[units_per_carton]])*dgn_data[[#This Row],[tot_order]]*bhpc_data[[#This Row],[product2_weight]]</f>
        <v>#REF!</v>
      </c>
      <c r="AH4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7" s="149" t="e">
        <f>SUMIF(#REF!,bhpc_data[[#This Row],[sku]],#REF!)</f>
        <v>#REF!</v>
      </c>
      <c r="AK47" s="149" t="e">
        <f>SUMIF(#REF!,bhpc_data[[#This Row],[sku]],#REF!)</f>
        <v>#REF!</v>
      </c>
      <c r="AL47" s="149" t="e">
        <f>dgn_data[[#This Row],[order]]+dgn_data[[#This Row],[foc_order]]</f>
        <v>#REF!</v>
      </c>
    </row>
    <row r="48" spans="1:38">
      <c r="A48" s="146" t="s">
        <v>137</v>
      </c>
      <c r="B48" s="146" t="s">
        <v>129</v>
      </c>
      <c r="C48" s="146">
        <v>1</v>
      </c>
      <c r="D48" s="146" t="s">
        <v>50</v>
      </c>
      <c r="E48" s="148">
        <v>6291107160825</v>
      </c>
      <c r="F48" s="147" t="s">
        <v>76</v>
      </c>
      <c r="G48" s="146" t="s">
        <v>138</v>
      </c>
      <c r="H48" s="146" t="s">
        <v>78</v>
      </c>
      <c r="I48" s="146">
        <v>24</v>
      </c>
      <c r="J48" s="146">
        <v>48</v>
      </c>
      <c r="K48" s="146">
        <v>8</v>
      </c>
      <c r="L48" s="146">
        <v>6</v>
      </c>
      <c r="N48" s="146">
        <v>375</v>
      </c>
      <c r="O48" s="146">
        <v>275</v>
      </c>
      <c r="P48" s="146">
        <v>170</v>
      </c>
      <c r="Q48" s="146">
        <v>9.1199999999999992</v>
      </c>
      <c r="R48" s="146">
        <v>9.5</v>
      </c>
      <c r="S48" s="146">
        <v>100</v>
      </c>
      <c r="T48" s="146">
        <v>0</v>
      </c>
      <c r="U48" s="146">
        <v>0</v>
      </c>
      <c r="V48" s="146">
        <v>1</v>
      </c>
      <c r="W48" s="146">
        <v>0</v>
      </c>
      <c r="X48" s="146">
        <v>0</v>
      </c>
      <c r="Y48" s="146">
        <v>0</v>
      </c>
      <c r="Z48" s="147" t="s">
        <v>42</v>
      </c>
      <c r="AB48" s="158" t="e">
        <f>ROUNDUP(dgn_data[[#This Row],[order]]/bhpc_data[[#This Row],[units_per_carton]],0)</f>
        <v>#REF!</v>
      </c>
      <c r="AC48" s="158" t="e">
        <f>dgn_data[[#This Row],[foc_order]]/bhpc_data[[#This Row],[units_per_carton]]</f>
        <v>#REF!</v>
      </c>
      <c r="AD48" s="156" t="e">
        <f>(bhpc_data[[#This Row],[net_weight]]/bhpc_data[[#This Row],[units_per_carton]])*dgn_data[[#This Row],[tot_order]]*bhpc_data[[#This Row],[product1_weight]]</f>
        <v>#REF!</v>
      </c>
      <c r="AE48" s="156" t="e">
        <f>(bhpc_data[[#This Row],[net_weight]]/bhpc_data[[#This Row],[units_per_carton]])*dgn_data[[#This Row],[tot_order]]*bhpc_data[[#This Row],[product2_weight]]</f>
        <v>#REF!</v>
      </c>
      <c r="AF48" s="156" t="e">
        <f>(bhpc_data[[#This Row],[gross_weight]]/bhpc_data[[#This Row],[units_per_carton]])*dgn_data[[#This Row],[tot_order]]*bhpc_data[[#This Row],[product1_weight]]</f>
        <v>#REF!</v>
      </c>
      <c r="AG48" s="156" t="e">
        <f>(bhpc_data[[#This Row],[gross_weight]]/bhpc_data[[#This Row],[units_per_carton]])*dgn_data[[#This Row],[tot_order]]*bhpc_data[[#This Row],[product2_weight]]</f>
        <v>#REF!</v>
      </c>
      <c r="AH4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8" s="149" t="e">
        <f>SUMIF(#REF!,bhpc_data[[#This Row],[sku]],#REF!)</f>
        <v>#REF!</v>
      </c>
      <c r="AK48" s="149" t="e">
        <f>SUMIF(#REF!,bhpc_data[[#This Row],[sku]],#REF!)</f>
        <v>#REF!</v>
      </c>
      <c r="AL48" s="149" t="e">
        <f>dgn_data[[#This Row],[order]]+dgn_data[[#This Row],[foc_order]]</f>
        <v>#REF!</v>
      </c>
    </row>
    <row r="49" spans="1:38">
      <c r="A49" s="146" t="s">
        <v>139</v>
      </c>
      <c r="B49" s="146" t="s">
        <v>129</v>
      </c>
      <c r="C49" s="146">
        <v>1</v>
      </c>
      <c r="D49" s="146" t="s">
        <v>50</v>
      </c>
      <c r="E49" s="148">
        <v>6291107160818</v>
      </c>
      <c r="F49" s="147" t="s">
        <v>76</v>
      </c>
      <c r="G49" s="146" t="s">
        <v>140</v>
      </c>
      <c r="H49" s="146" t="s">
        <v>78</v>
      </c>
      <c r="I49" s="146">
        <v>24</v>
      </c>
      <c r="J49" s="146">
        <v>48</v>
      </c>
      <c r="K49" s="146">
        <v>8</v>
      </c>
      <c r="L49" s="146">
        <v>6</v>
      </c>
      <c r="N49" s="146">
        <v>375</v>
      </c>
      <c r="O49" s="146">
        <v>275</v>
      </c>
      <c r="P49" s="146">
        <v>170</v>
      </c>
      <c r="Q49" s="146">
        <v>9.1199999999999992</v>
      </c>
      <c r="R49" s="146">
        <v>9.5</v>
      </c>
      <c r="S49" s="146">
        <v>100</v>
      </c>
      <c r="T49" s="146">
        <v>0</v>
      </c>
      <c r="U49" s="146">
        <v>0</v>
      </c>
      <c r="V49" s="146">
        <v>1</v>
      </c>
      <c r="W49" s="146">
        <v>0</v>
      </c>
      <c r="X49" s="146">
        <v>0</v>
      </c>
      <c r="Y49" s="146">
        <v>0</v>
      </c>
      <c r="Z49" s="147" t="s">
        <v>42</v>
      </c>
      <c r="AB49" s="158" t="e">
        <f>ROUNDUP(dgn_data[[#This Row],[order]]/bhpc_data[[#This Row],[units_per_carton]],0)</f>
        <v>#REF!</v>
      </c>
      <c r="AC49" s="158" t="e">
        <f>dgn_data[[#This Row],[foc_order]]/bhpc_data[[#This Row],[units_per_carton]]</f>
        <v>#REF!</v>
      </c>
      <c r="AD49" s="156" t="e">
        <f>(bhpc_data[[#This Row],[net_weight]]/bhpc_data[[#This Row],[units_per_carton]])*dgn_data[[#This Row],[tot_order]]*bhpc_data[[#This Row],[product1_weight]]</f>
        <v>#REF!</v>
      </c>
      <c r="AE49" s="156" t="e">
        <f>(bhpc_data[[#This Row],[net_weight]]/bhpc_data[[#This Row],[units_per_carton]])*dgn_data[[#This Row],[tot_order]]*bhpc_data[[#This Row],[product2_weight]]</f>
        <v>#REF!</v>
      </c>
      <c r="AF49" s="156" t="e">
        <f>(bhpc_data[[#This Row],[gross_weight]]/bhpc_data[[#This Row],[units_per_carton]])*dgn_data[[#This Row],[tot_order]]*bhpc_data[[#This Row],[product1_weight]]</f>
        <v>#REF!</v>
      </c>
      <c r="AG49" s="156" t="e">
        <f>(bhpc_data[[#This Row],[gross_weight]]/bhpc_data[[#This Row],[units_per_carton]])*dgn_data[[#This Row],[tot_order]]*bhpc_data[[#This Row],[product2_weight]]</f>
        <v>#REF!</v>
      </c>
      <c r="AH4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9" s="149" t="e">
        <f>SUMIF(#REF!,bhpc_data[[#This Row],[sku]],#REF!)</f>
        <v>#REF!</v>
      </c>
      <c r="AK49" s="149" t="e">
        <f>SUMIF(#REF!,bhpc_data[[#This Row],[sku]],#REF!)</f>
        <v>#REF!</v>
      </c>
      <c r="AL49" s="149" t="e">
        <f>dgn_data[[#This Row],[order]]+dgn_data[[#This Row],[foc_order]]</f>
        <v>#REF!</v>
      </c>
    </row>
    <row r="50" spans="1:38">
      <c r="A50" s="146" t="s">
        <v>141</v>
      </c>
      <c r="B50" s="146" t="s">
        <v>129</v>
      </c>
      <c r="C50" s="146">
        <v>1</v>
      </c>
      <c r="D50" s="146" t="s">
        <v>50</v>
      </c>
      <c r="E50" s="148">
        <v>6291107162171</v>
      </c>
      <c r="F50" s="147" t="s">
        <v>76</v>
      </c>
      <c r="G50" s="146" t="s">
        <v>142</v>
      </c>
      <c r="H50" s="146" t="s">
        <v>78</v>
      </c>
      <c r="I50" s="146">
        <v>24</v>
      </c>
      <c r="J50" s="146">
        <v>48</v>
      </c>
      <c r="K50" s="146">
        <v>8</v>
      </c>
      <c r="L50" s="146">
        <v>6</v>
      </c>
      <c r="N50" s="146">
        <v>375</v>
      </c>
      <c r="O50" s="146">
        <v>275</v>
      </c>
      <c r="P50" s="146">
        <v>170</v>
      </c>
      <c r="Q50" s="146">
        <v>9.1199999999999992</v>
      </c>
      <c r="R50" s="146">
        <v>9.5</v>
      </c>
      <c r="S50" s="146">
        <v>100</v>
      </c>
      <c r="T50" s="146">
        <v>0</v>
      </c>
      <c r="U50" s="146">
        <v>0</v>
      </c>
      <c r="V50" s="146">
        <v>1</v>
      </c>
      <c r="W50" s="146">
        <v>0</v>
      </c>
      <c r="X50" s="146">
        <v>0</v>
      </c>
      <c r="Y50" s="146">
        <v>0</v>
      </c>
      <c r="Z50" s="147" t="s">
        <v>42</v>
      </c>
      <c r="AB50" s="158" t="e">
        <f>ROUNDUP(dgn_data[[#This Row],[order]]/bhpc_data[[#This Row],[units_per_carton]],0)</f>
        <v>#REF!</v>
      </c>
      <c r="AC50" s="158" t="e">
        <f>dgn_data[[#This Row],[foc_order]]/bhpc_data[[#This Row],[units_per_carton]]</f>
        <v>#REF!</v>
      </c>
      <c r="AD50" s="156" t="e">
        <f>(bhpc_data[[#This Row],[net_weight]]/bhpc_data[[#This Row],[units_per_carton]])*dgn_data[[#This Row],[tot_order]]*bhpc_data[[#This Row],[product1_weight]]</f>
        <v>#REF!</v>
      </c>
      <c r="AE50" s="156" t="e">
        <f>(bhpc_data[[#This Row],[net_weight]]/bhpc_data[[#This Row],[units_per_carton]])*dgn_data[[#This Row],[tot_order]]*bhpc_data[[#This Row],[product2_weight]]</f>
        <v>#REF!</v>
      </c>
      <c r="AF50" s="156" t="e">
        <f>(bhpc_data[[#This Row],[gross_weight]]/bhpc_data[[#This Row],[units_per_carton]])*dgn_data[[#This Row],[tot_order]]*bhpc_data[[#This Row],[product1_weight]]</f>
        <v>#REF!</v>
      </c>
      <c r="AG50" s="156" t="e">
        <f>(bhpc_data[[#This Row],[gross_weight]]/bhpc_data[[#This Row],[units_per_carton]])*dgn_data[[#This Row],[tot_order]]*bhpc_data[[#This Row],[product2_weight]]</f>
        <v>#REF!</v>
      </c>
      <c r="AH5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0" s="149" t="e">
        <f>SUMIF(#REF!,bhpc_data[[#This Row],[sku]],#REF!)</f>
        <v>#REF!</v>
      </c>
      <c r="AK50" s="149" t="e">
        <f>SUMIF(#REF!,bhpc_data[[#This Row],[sku]],#REF!)</f>
        <v>#REF!</v>
      </c>
      <c r="AL50" s="149" t="e">
        <f>dgn_data[[#This Row],[order]]+dgn_data[[#This Row],[foc_order]]</f>
        <v>#REF!</v>
      </c>
    </row>
    <row r="51" spans="1:38">
      <c r="A51" s="146" t="s">
        <v>143</v>
      </c>
      <c r="B51" s="146" t="s">
        <v>129</v>
      </c>
      <c r="C51" s="146">
        <v>1</v>
      </c>
      <c r="D51" s="146" t="s">
        <v>50</v>
      </c>
      <c r="E51" s="148">
        <v>6291107162188</v>
      </c>
      <c r="F51" s="147" t="s">
        <v>76</v>
      </c>
      <c r="G51" s="146" t="s">
        <v>144</v>
      </c>
      <c r="H51" s="146" t="s">
        <v>78</v>
      </c>
      <c r="I51" s="146">
        <v>24</v>
      </c>
      <c r="J51" s="146">
        <v>48</v>
      </c>
      <c r="K51" s="146">
        <v>8</v>
      </c>
      <c r="L51" s="146">
        <v>6</v>
      </c>
      <c r="N51" s="146">
        <v>375</v>
      </c>
      <c r="O51" s="146">
        <v>275</v>
      </c>
      <c r="P51" s="146">
        <v>170</v>
      </c>
      <c r="Q51" s="146">
        <v>9.1199999999999992</v>
      </c>
      <c r="R51" s="146">
        <v>9.5</v>
      </c>
      <c r="S51" s="146">
        <v>100</v>
      </c>
      <c r="T51" s="146">
        <v>0</v>
      </c>
      <c r="U51" s="146">
        <v>0</v>
      </c>
      <c r="V51" s="146">
        <v>1</v>
      </c>
      <c r="W51" s="146">
        <v>0</v>
      </c>
      <c r="X51" s="146">
        <v>0</v>
      </c>
      <c r="Y51" s="146">
        <v>0</v>
      </c>
      <c r="Z51" s="147" t="s">
        <v>42</v>
      </c>
      <c r="AB51" s="158" t="e">
        <f>ROUNDUP(dgn_data[[#This Row],[order]]/bhpc_data[[#This Row],[units_per_carton]],0)</f>
        <v>#REF!</v>
      </c>
      <c r="AC51" s="158" t="e">
        <f>dgn_data[[#This Row],[foc_order]]/bhpc_data[[#This Row],[units_per_carton]]</f>
        <v>#REF!</v>
      </c>
      <c r="AD51" s="156" t="e">
        <f>(bhpc_data[[#This Row],[net_weight]]/bhpc_data[[#This Row],[units_per_carton]])*dgn_data[[#This Row],[tot_order]]*bhpc_data[[#This Row],[product1_weight]]</f>
        <v>#REF!</v>
      </c>
      <c r="AE51" s="156" t="e">
        <f>(bhpc_data[[#This Row],[net_weight]]/bhpc_data[[#This Row],[units_per_carton]])*dgn_data[[#This Row],[tot_order]]*bhpc_data[[#This Row],[product2_weight]]</f>
        <v>#REF!</v>
      </c>
      <c r="AF51" s="156" t="e">
        <f>(bhpc_data[[#This Row],[gross_weight]]/bhpc_data[[#This Row],[units_per_carton]])*dgn_data[[#This Row],[tot_order]]*bhpc_data[[#This Row],[product1_weight]]</f>
        <v>#REF!</v>
      </c>
      <c r="AG51" s="156" t="e">
        <f>(bhpc_data[[#This Row],[gross_weight]]/bhpc_data[[#This Row],[units_per_carton]])*dgn_data[[#This Row],[tot_order]]*bhpc_data[[#This Row],[product2_weight]]</f>
        <v>#REF!</v>
      </c>
      <c r="AH5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1" s="149" t="e">
        <f>SUMIF(#REF!,bhpc_data[[#This Row],[sku]],#REF!)</f>
        <v>#REF!</v>
      </c>
      <c r="AK51" s="149" t="e">
        <f>SUMIF(#REF!,bhpc_data[[#This Row],[sku]],#REF!)</f>
        <v>#REF!</v>
      </c>
      <c r="AL51" s="149" t="e">
        <f>dgn_data[[#This Row],[order]]+dgn_data[[#This Row],[foc_order]]</f>
        <v>#REF!</v>
      </c>
    </row>
    <row r="52" spans="1:38">
      <c r="A52" s="146" t="s">
        <v>145</v>
      </c>
      <c r="B52" s="146" t="s">
        <v>146</v>
      </c>
      <c r="C52" s="146">
        <v>1</v>
      </c>
      <c r="D52" s="146" t="s">
        <v>39</v>
      </c>
      <c r="E52" s="148"/>
      <c r="F52" s="147" t="s">
        <v>76</v>
      </c>
      <c r="G52" s="146" t="s">
        <v>147</v>
      </c>
      <c r="H52" s="146" t="s">
        <v>78</v>
      </c>
      <c r="I52" s="146">
        <v>24</v>
      </c>
      <c r="J52" s="146">
        <v>48</v>
      </c>
      <c r="K52" s="146">
        <v>8</v>
      </c>
      <c r="L52" s="146">
        <v>6</v>
      </c>
      <c r="N52" s="146">
        <v>375</v>
      </c>
      <c r="O52" s="146">
        <v>275</v>
      </c>
      <c r="P52" s="146">
        <v>170</v>
      </c>
      <c r="Q52" s="146">
        <v>9.1199999999999992</v>
      </c>
      <c r="R52" s="146">
        <v>9.5</v>
      </c>
      <c r="S52" s="146">
        <v>100</v>
      </c>
      <c r="T52" s="146">
        <v>0</v>
      </c>
      <c r="U52" s="146">
        <v>0</v>
      </c>
      <c r="V52" s="146">
        <v>1</v>
      </c>
      <c r="W52" s="146">
        <v>0</v>
      </c>
      <c r="X52" s="146">
        <v>0</v>
      </c>
      <c r="Y52" s="146">
        <v>0</v>
      </c>
      <c r="Z52" s="147" t="s">
        <v>42</v>
      </c>
      <c r="AB52" s="158" t="e">
        <f>ROUNDUP(dgn_data[[#This Row],[order]]/bhpc_data[[#This Row],[units_per_carton]],0)</f>
        <v>#REF!</v>
      </c>
      <c r="AC52" s="158" t="e">
        <f>dgn_data[[#This Row],[foc_order]]/bhpc_data[[#This Row],[units_per_carton]]</f>
        <v>#REF!</v>
      </c>
      <c r="AD52" s="156" t="e">
        <f>(bhpc_data[[#This Row],[net_weight]]/bhpc_data[[#This Row],[units_per_carton]])*dgn_data[[#This Row],[tot_order]]*bhpc_data[[#This Row],[product1_weight]]</f>
        <v>#REF!</v>
      </c>
      <c r="AE52" s="156" t="e">
        <f>(bhpc_data[[#This Row],[net_weight]]/bhpc_data[[#This Row],[units_per_carton]])*dgn_data[[#This Row],[tot_order]]*bhpc_data[[#This Row],[product2_weight]]</f>
        <v>#REF!</v>
      </c>
      <c r="AF52" s="156" t="e">
        <f>(bhpc_data[[#This Row],[gross_weight]]/bhpc_data[[#This Row],[units_per_carton]])*dgn_data[[#This Row],[tot_order]]*bhpc_data[[#This Row],[product1_weight]]</f>
        <v>#REF!</v>
      </c>
      <c r="AG52" s="156" t="e">
        <f>(bhpc_data[[#This Row],[gross_weight]]/bhpc_data[[#This Row],[units_per_carton]])*dgn_data[[#This Row],[tot_order]]*bhpc_data[[#This Row],[product2_weight]]</f>
        <v>#REF!</v>
      </c>
      <c r="AH5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2" s="149" t="e">
        <f>SUMIF(#REF!,bhpc_data[[#This Row],[sku]],#REF!)</f>
        <v>#REF!</v>
      </c>
      <c r="AK52" s="149" t="e">
        <f>SUMIF(#REF!,bhpc_data[[#This Row],[sku]],#REF!)</f>
        <v>#REF!</v>
      </c>
      <c r="AL52" s="149" t="e">
        <f>dgn_data[[#This Row],[order]]+dgn_data[[#This Row],[foc_order]]</f>
        <v>#REF!</v>
      </c>
    </row>
    <row r="53" spans="1:38">
      <c r="A53" s="146" t="s">
        <v>148</v>
      </c>
      <c r="B53" s="146" t="s">
        <v>146</v>
      </c>
      <c r="C53" s="146">
        <v>1</v>
      </c>
      <c r="D53" s="146" t="s">
        <v>39</v>
      </c>
      <c r="E53" s="148"/>
      <c r="F53" s="147" t="s">
        <v>76</v>
      </c>
      <c r="G53" s="146" t="s">
        <v>149</v>
      </c>
      <c r="H53" s="146" t="s">
        <v>78</v>
      </c>
      <c r="I53" s="146">
        <v>24</v>
      </c>
      <c r="J53" s="146">
        <v>48</v>
      </c>
      <c r="K53" s="146">
        <v>8</v>
      </c>
      <c r="L53" s="146">
        <v>6</v>
      </c>
      <c r="N53" s="146">
        <v>375</v>
      </c>
      <c r="O53" s="146">
        <v>275</v>
      </c>
      <c r="P53" s="146">
        <v>170</v>
      </c>
      <c r="Q53" s="146">
        <v>9.1199999999999992</v>
      </c>
      <c r="R53" s="146">
        <v>9.5</v>
      </c>
      <c r="S53" s="146">
        <v>100</v>
      </c>
      <c r="T53" s="146">
        <v>0</v>
      </c>
      <c r="U53" s="146">
        <v>0</v>
      </c>
      <c r="V53" s="146">
        <v>1</v>
      </c>
      <c r="W53" s="146">
        <v>0</v>
      </c>
      <c r="X53" s="146">
        <v>0</v>
      </c>
      <c r="Y53" s="146">
        <v>0</v>
      </c>
      <c r="Z53" s="147" t="s">
        <v>42</v>
      </c>
      <c r="AB53" s="158" t="e">
        <f>ROUNDUP(dgn_data[[#This Row],[order]]/bhpc_data[[#This Row],[units_per_carton]],0)</f>
        <v>#REF!</v>
      </c>
      <c r="AC53" s="158" t="e">
        <f>dgn_data[[#This Row],[foc_order]]/bhpc_data[[#This Row],[units_per_carton]]</f>
        <v>#REF!</v>
      </c>
      <c r="AD53" s="156" t="e">
        <f>(bhpc_data[[#This Row],[net_weight]]/bhpc_data[[#This Row],[units_per_carton]])*dgn_data[[#This Row],[tot_order]]*bhpc_data[[#This Row],[product1_weight]]</f>
        <v>#REF!</v>
      </c>
      <c r="AE53" s="156" t="e">
        <f>(bhpc_data[[#This Row],[net_weight]]/bhpc_data[[#This Row],[units_per_carton]])*dgn_data[[#This Row],[tot_order]]*bhpc_data[[#This Row],[product2_weight]]</f>
        <v>#REF!</v>
      </c>
      <c r="AF53" s="156" t="e">
        <f>(bhpc_data[[#This Row],[gross_weight]]/bhpc_data[[#This Row],[units_per_carton]])*dgn_data[[#This Row],[tot_order]]*bhpc_data[[#This Row],[product1_weight]]</f>
        <v>#REF!</v>
      </c>
      <c r="AG53" s="156" t="e">
        <f>(bhpc_data[[#This Row],[gross_weight]]/bhpc_data[[#This Row],[units_per_carton]])*dgn_data[[#This Row],[tot_order]]*bhpc_data[[#This Row],[product2_weight]]</f>
        <v>#REF!</v>
      </c>
      <c r="AH5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3" s="149" t="e">
        <f>SUMIF(#REF!,bhpc_data[[#This Row],[sku]],#REF!)</f>
        <v>#REF!</v>
      </c>
      <c r="AK53" s="149" t="e">
        <f>SUMIF(#REF!,bhpc_data[[#This Row],[sku]],#REF!)</f>
        <v>#REF!</v>
      </c>
      <c r="AL53" s="149" t="e">
        <f>dgn_data[[#This Row],[order]]+dgn_data[[#This Row],[foc_order]]</f>
        <v>#REF!</v>
      </c>
    </row>
    <row r="54" spans="1:38">
      <c r="A54" s="146" t="s">
        <v>150</v>
      </c>
      <c r="B54" s="146" t="s">
        <v>146</v>
      </c>
      <c r="C54" s="146">
        <v>1</v>
      </c>
      <c r="D54" s="146" t="s">
        <v>39</v>
      </c>
      <c r="E54" s="148"/>
      <c r="F54" s="147" t="s">
        <v>76</v>
      </c>
      <c r="G54" s="146" t="s">
        <v>151</v>
      </c>
      <c r="H54" s="146" t="s">
        <v>78</v>
      </c>
      <c r="I54" s="146">
        <v>24</v>
      </c>
      <c r="J54" s="146">
        <v>48</v>
      </c>
      <c r="K54" s="146">
        <v>8</v>
      </c>
      <c r="L54" s="146">
        <v>6</v>
      </c>
      <c r="N54" s="146">
        <v>375</v>
      </c>
      <c r="O54" s="146">
        <v>275</v>
      </c>
      <c r="P54" s="146">
        <v>170</v>
      </c>
      <c r="Q54" s="146">
        <v>9.1199999999999992</v>
      </c>
      <c r="R54" s="146">
        <v>9.5</v>
      </c>
      <c r="S54" s="146">
        <v>100</v>
      </c>
      <c r="T54" s="146">
        <v>0</v>
      </c>
      <c r="U54" s="146">
        <v>0</v>
      </c>
      <c r="V54" s="146">
        <v>1</v>
      </c>
      <c r="W54" s="146">
        <v>0</v>
      </c>
      <c r="X54" s="146">
        <v>0</v>
      </c>
      <c r="Y54" s="146">
        <v>0</v>
      </c>
      <c r="Z54" s="147" t="s">
        <v>42</v>
      </c>
      <c r="AB54" s="158" t="e">
        <f>ROUNDUP(dgn_data[[#This Row],[order]]/bhpc_data[[#This Row],[units_per_carton]],0)</f>
        <v>#REF!</v>
      </c>
      <c r="AC54" s="158" t="e">
        <f>dgn_data[[#This Row],[foc_order]]/bhpc_data[[#This Row],[units_per_carton]]</f>
        <v>#REF!</v>
      </c>
      <c r="AD54" s="156" t="e">
        <f>(bhpc_data[[#This Row],[net_weight]]/bhpc_data[[#This Row],[units_per_carton]])*dgn_data[[#This Row],[tot_order]]*bhpc_data[[#This Row],[product1_weight]]</f>
        <v>#REF!</v>
      </c>
      <c r="AE54" s="156" t="e">
        <f>(bhpc_data[[#This Row],[net_weight]]/bhpc_data[[#This Row],[units_per_carton]])*dgn_data[[#This Row],[tot_order]]*bhpc_data[[#This Row],[product2_weight]]</f>
        <v>#REF!</v>
      </c>
      <c r="AF54" s="156" t="e">
        <f>(bhpc_data[[#This Row],[gross_weight]]/bhpc_data[[#This Row],[units_per_carton]])*dgn_data[[#This Row],[tot_order]]*bhpc_data[[#This Row],[product1_weight]]</f>
        <v>#REF!</v>
      </c>
      <c r="AG54" s="156" t="e">
        <f>(bhpc_data[[#This Row],[gross_weight]]/bhpc_data[[#This Row],[units_per_carton]])*dgn_data[[#This Row],[tot_order]]*bhpc_data[[#This Row],[product2_weight]]</f>
        <v>#REF!</v>
      </c>
      <c r="AH5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4" s="149" t="e">
        <f>SUMIF(#REF!,bhpc_data[[#This Row],[sku]],#REF!)</f>
        <v>#REF!</v>
      </c>
      <c r="AK54" s="149" t="e">
        <f>SUMIF(#REF!,bhpc_data[[#This Row],[sku]],#REF!)</f>
        <v>#REF!</v>
      </c>
      <c r="AL54" s="149" t="e">
        <f>dgn_data[[#This Row],[order]]+dgn_data[[#This Row],[foc_order]]</f>
        <v>#REF!</v>
      </c>
    </row>
    <row r="55" spans="1:38">
      <c r="A55" s="146" t="s">
        <v>152</v>
      </c>
      <c r="B55" s="146" t="s">
        <v>146</v>
      </c>
      <c r="C55" s="146">
        <v>1</v>
      </c>
      <c r="D55" s="146" t="s">
        <v>39</v>
      </c>
      <c r="E55" s="148"/>
      <c r="F55" s="147" t="s">
        <v>76</v>
      </c>
      <c r="G55" s="146" t="s">
        <v>153</v>
      </c>
      <c r="H55" s="146" t="s">
        <v>78</v>
      </c>
      <c r="I55" s="146">
        <v>24</v>
      </c>
      <c r="J55" s="146">
        <v>48</v>
      </c>
      <c r="K55" s="146">
        <v>8</v>
      </c>
      <c r="L55" s="146">
        <v>6</v>
      </c>
      <c r="N55" s="146">
        <v>375</v>
      </c>
      <c r="O55" s="146">
        <v>275</v>
      </c>
      <c r="P55" s="146">
        <v>170</v>
      </c>
      <c r="Q55" s="146">
        <v>9.1199999999999992</v>
      </c>
      <c r="R55" s="146">
        <v>9.5</v>
      </c>
      <c r="S55" s="146">
        <v>100</v>
      </c>
      <c r="T55" s="146">
        <v>0</v>
      </c>
      <c r="U55" s="146">
        <v>0</v>
      </c>
      <c r="V55" s="146">
        <v>1</v>
      </c>
      <c r="W55" s="146">
        <v>0</v>
      </c>
      <c r="X55" s="146">
        <v>0</v>
      </c>
      <c r="Y55" s="146">
        <v>0</v>
      </c>
      <c r="Z55" s="147" t="s">
        <v>42</v>
      </c>
      <c r="AB55" s="158" t="e">
        <f>ROUNDUP(dgn_data[[#This Row],[order]]/bhpc_data[[#This Row],[units_per_carton]],0)</f>
        <v>#REF!</v>
      </c>
      <c r="AC55" s="158" t="e">
        <f>dgn_data[[#This Row],[foc_order]]/bhpc_data[[#This Row],[units_per_carton]]</f>
        <v>#REF!</v>
      </c>
      <c r="AD55" s="156" t="e">
        <f>(bhpc_data[[#This Row],[net_weight]]/bhpc_data[[#This Row],[units_per_carton]])*dgn_data[[#This Row],[tot_order]]*bhpc_data[[#This Row],[product1_weight]]</f>
        <v>#REF!</v>
      </c>
      <c r="AE55" s="156" t="e">
        <f>(bhpc_data[[#This Row],[net_weight]]/bhpc_data[[#This Row],[units_per_carton]])*dgn_data[[#This Row],[tot_order]]*bhpc_data[[#This Row],[product2_weight]]</f>
        <v>#REF!</v>
      </c>
      <c r="AF55" s="156" t="e">
        <f>(bhpc_data[[#This Row],[gross_weight]]/bhpc_data[[#This Row],[units_per_carton]])*dgn_data[[#This Row],[tot_order]]*bhpc_data[[#This Row],[product1_weight]]</f>
        <v>#REF!</v>
      </c>
      <c r="AG55" s="156" t="e">
        <f>(bhpc_data[[#This Row],[gross_weight]]/bhpc_data[[#This Row],[units_per_carton]])*dgn_data[[#This Row],[tot_order]]*bhpc_data[[#This Row],[product2_weight]]</f>
        <v>#REF!</v>
      </c>
      <c r="AH5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5" s="149" t="e">
        <f>SUMIF(#REF!,bhpc_data[[#This Row],[sku]],#REF!)</f>
        <v>#REF!</v>
      </c>
      <c r="AK55" s="149" t="e">
        <f>SUMIF(#REF!,bhpc_data[[#This Row],[sku]],#REF!)</f>
        <v>#REF!</v>
      </c>
      <c r="AL55" s="149" t="e">
        <f>dgn_data[[#This Row],[order]]+dgn_data[[#This Row],[foc_order]]</f>
        <v>#REF!</v>
      </c>
    </row>
    <row r="56" spans="1:38">
      <c r="A56" s="146" t="s">
        <v>154</v>
      </c>
      <c r="B56" s="146" t="s">
        <v>146</v>
      </c>
      <c r="C56" s="146">
        <v>1</v>
      </c>
      <c r="D56" s="146" t="s">
        <v>50</v>
      </c>
      <c r="E56" s="148"/>
      <c r="F56" s="147" t="s">
        <v>76</v>
      </c>
      <c r="G56" s="146" t="s">
        <v>155</v>
      </c>
      <c r="H56" s="146" t="s">
        <v>78</v>
      </c>
      <c r="I56" s="146">
        <v>24</v>
      </c>
      <c r="J56" s="146">
        <v>48</v>
      </c>
      <c r="K56" s="146">
        <v>8</v>
      </c>
      <c r="L56" s="146">
        <v>6</v>
      </c>
      <c r="N56" s="146">
        <v>375</v>
      </c>
      <c r="O56" s="146">
        <v>275</v>
      </c>
      <c r="P56" s="146">
        <v>170</v>
      </c>
      <c r="Q56" s="146">
        <v>9.1199999999999992</v>
      </c>
      <c r="R56" s="146">
        <v>9.5</v>
      </c>
      <c r="S56" s="146">
        <v>100</v>
      </c>
      <c r="T56" s="146">
        <v>0</v>
      </c>
      <c r="U56" s="146">
        <v>0</v>
      </c>
      <c r="V56" s="146">
        <v>1</v>
      </c>
      <c r="W56" s="146">
        <v>0</v>
      </c>
      <c r="X56" s="146">
        <v>0</v>
      </c>
      <c r="Y56" s="146">
        <v>0</v>
      </c>
      <c r="Z56" s="147" t="s">
        <v>42</v>
      </c>
      <c r="AB56" s="158" t="e">
        <f>ROUNDUP(dgn_data[[#This Row],[order]]/bhpc_data[[#This Row],[units_per_carton]],0)</f>
        <v>#REF!</v>
      </c>
      <c r="AC56" s="158" t="e">
        <f>dgn_data[[#This Row],[foc_order]]/bhpc_data[[#This Row],[units_per_carton]]</f>
        <v>#REF!</v>
      </c>
      <c r="AD56" s="156" t="e">
        <f>(bhpc_data[[#This Row],[net_weight]]/bhpc_data[[#This Row],[units_per_carton]])*dgn_data[[#This Row],[tot_order]]*bhpc_data[[#This Row],[product1_weight]]</f>
        <v>#REF!</v>
      </c>
      <c r="AE56" s="156" t="e">
        <f>(bhpc_data[[#This Row],[net_weight]]/bhpc_data[[#This Row],[units_per_carton]])*dgn_data[[#This Row],[tot_order]]*bhpc_data[[#This Row],[product2_weight]]</f>
        <v>#REF!</v>
      </c>
      <c r="AF56" s="156" t="e">
        <f>(bhpc_data[[#This Row],[gross_weight]]/bhpc_data[[#This Row],[units_per_carton]])*dgn_data[[#This Row],[tot_order]]*bhpc_data[[#This Row],[product1_weight]]</f>
        <v>#REF!</v>
      </c>
      <c r="AG56" s="156" t="e">
        <f>(bhpc_data[[#This Row],[gross_weight]]/bhpc_data[[#This Row],[units_per_carton]])*dgn_data[[#This Row],[tot_order]]*bhpc_data[[#This Row],[product2_weight]]</f>
        <v>#REF!</v>
      </c>
      <c r="AH5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6" s="149" t="e">
        <f>SUMIF(#REF!,bhpc_data[[#This Row],[sku]],#REF!)</f>
        <v>#REF!</v>
      </c>
      <c r="AK56" s="149" t="e">
        <f>SUMIF(#REF!,bhpc_data[[#This Row],[sku]],#REF!)</f>
        <v>#REF!</v>
      </c>
      <c r="AL56" s="149" t="e">
        <f>dgn_data[[#This Row],[order]]+dgn_data[[#This Row],[foc_order]]</f>
        <v>#REF!</v>
      </c>
    </row>
    <row r="57" spans="1:38">
      <c r="A57" s="146" t="s">
        <v>156</v>
      </c>
      <c r="B57" s="146" t="s">
        <v>146</v>
      </c>
      <c r="C57" s="146">
        <v>1</v>
      </c>
      <c r="D57" s="146" t="s">
        <v>50</v>
      </c>
      <c r="E57" s="148"/>
      <c r="F57" s="147" t="s">
        <v>76</v>
      </c>
      <c r="G57" s="146" t="s">
        <v>157</v>
      </c>
      <c r="H57" s="146" t="s">
        <v>78</v>
      </c>
      <c r="I57" s="146">
        <v>24</v>
      </c>
      <c r="J57" s="146">
        <v>48</v>
      </c>
      <c r="K57" s="146">
        <v>8</v>
      </c>
      <c r="L57" s="146">
        <v>6</v>
      </c>
      <c r="N57" s="146">
        <v>375</v>
      </c>
      <c r="O57" s="146">
        <v>275</v>
      </c>
      <c r="P57" s="146">
        <v>170</v>
      </c>
      <c r="Q57" s="146">
        <v>9.1199999999999992</v>
      </c>
      <c r="R57" s="146">
        <v>9.5</v>
      </c>
      <c r="S57" s="146">
        <v>100</v>
      </c>
      <c r="T57" s="146">
        <v>0</v>
      </c>
      <c r="U57" s="146">
        <v>0</v>
      </c>
      <c r="V57" s="146">
        <v>1</v>
      </c>
      <c r="W57" s="146">
        <v>0</v>
      </c>
      <c r="X57" s="146">
        <v>0</v>
      </c>
      <c r="Y57" s="146">
        <v>0</v>
      </c>
      <c r="Z57" s="147" t="s">
        <v>42</v>
      </c>
      <c r="AB57" s="158" t="e">
        <f>ROUNDUP(dgn_data[[#This Row],[order]]/bhpc_data[[#This Row],[units_per_carton]],0)</f>
        <v>#REF!</v>
      </c>
      <c r="AC57" s="158" t="e">
        <f>dgn_data[[#This Row],[foc_order]]/bhpc_data[[#This Row],[units_per_carton]]</f>
        <v>#REF!</v>
      </c>
      <c r="AD57" s="156" t="e">
        <f>(bhpc_data[[#This Row],[net_weight]]/bhpc_data[[#This Row],[units_per_carton]])*dgn_data[[#This Row],[tot_order]]*bhpc_data[[#This Row],[product1_weight]]</f>
        <v>#REF!</v>
      </c>
      <c r="AE57" s="156" t="e">
        <f>(bhpc_data[[#This Row],[net_weight]]/bhpc_data[[#This Row],[units_per_carton]])*dgn_data[[#This Row],[tot_order]]*bhpc_data[[#This Row],[product2_weight]]</f>
        <v>#REF!</v>
      </c>
      <c r="AF57" s="156" t="e">
        <f>(bhpc_data[[#This Row],[gross_weight]]/bhpc_data[[#This Row],[units_per_carton]])*dgn_data[[#This Row],[tot_order]]*bhpc_data[[#This Row],[product1_weight]]</f>
        <v>#REF!</v>
      </c>
      <c r="AG57" s="156" t="e">
        <f>(bhpc_data[[#This Row],[gross_weight]]/bhpc_data[[#This Row],[units_per_carton]])*dgn_data[[#This Row],[tot_order]]*bhpc_data[[#This Row],[product2_weight]]</f>
        <v>#REF!</v>
      </c>
      <c r="AH5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7" s="149" t="e">
        <f>SUMIF(#REF!,bhpc_data[[#This Row],[sku]],#REF!)</f>
        <v>#REF!</v>
      </c>
      <c r="AK57" s="149" t="e">
        <f>SUMIF(#REF!,bhpc_data[[#This Row],[sku]],#REF!)</f>
        <v>#REF!</v>
      </c>
      <c r="AL57" s="149" t="e">
        <f>dgn_data[[#This Row],[order]]+dgn_data[[#This Row],[foc_order]]</f>
        <v>#REF!</v>
      </c>
    </row>
    <row r="58" spans="1:38">
      <c r="A58" s="146" t="s">
        <v>158</v>
      </c>
      <c r="B58" s="146" t="s">
        <v>146</v>
      </c>
      <c r="C58" s="146">
        <v>1</v>
      </c>
      <c r="D58" s="146" t="s">
        <v>50</v>
      </c>
      <c r="E58" s="148"/>
      <c r="F58" s="147" t="s">
        <v>76</v>
      </c>
      <c r="G58" s="146" t="s">
        <v>159</v>
      </c>
      <c r="H58" s="146" t="s">
        <v>78</v>
      </c>
      <c r="I58" s="146">
        <v>24</v>
      </c>
      <c r="J58" s="146">
        <v>48</v>
      </c>
      <c r="K58" s="146">
        <v>8</v>
      </c>
      <c r="L58" s="146">
        <v>6</v>
      </c>
      <c r="N58" s="146">
        <v>375</v>
      </c>
      <c r="O58" s="146">
        <v>275</v>
      </c>
      <c r="P58" s="146">
        <v>170</v>
      </c>
      <c r="Q58" s="146">
        <v>9.1199999999999992</v>
      </c>
      <c r="R58" s="146">
        <v>9.5</v>
      </c>
      <c r="S58" s="146">
        <v>100</v>
      </c>
      <c r="T58" s="146">
        <v>0</v>
      </c>
      <c r="U58" s="146">
        <v>0</v>
      </c>
      <c r="V58" s="146">
        <v>1</v>
      </c>
      <c r="W58" s="146">
        <v>0</v>
      </c>
      <c r="X58" s="146">
        <v>0</v>
      </c>
      <c r="Y58" s="146">
        <v>0</v>
      </c>
      <c r="Z58" s="147" t="s">
        <v>42</v>
      </c>
      <c r="AB58" s="158" t="e">
        <f>ROUNDUP(dgn_data[[#This Row],[order]]/bhpc_data[[#This Row],[units_per_carton]],0)</f>
        <v>#REF!</v>
      </c>
      <c r="AC58" s="158" t="e">
        <f>dgn_data[[#This Row],[foc_order]]/bhpc_data[[#This Row],[units_per_carton]]</f>
        <v>#REF!</v>
      </c>
      <c r="AD58" s="156" t="e">
        <f>(bhpc_data[[#This Row],[net_weight]]/bhpc_data[[#This Row],[units_per_carton]])*dgn_data[[#This Row],[tot_order]]*bhpc_data[[#This Row],[product1_weight]]</f>
        <v>#REF!</v>
      </c>
      <c r="AE58" s="156" t="e">
        <f>(bhpc_data[[#This Row],[net_weight]]/bhpc_data[[#This Row],[units_per_carton]])*dgn_data[[#This Row],[tot_order]]*bhpc_data[[#This Row],[product2_weight]]</f>
        <v>#REF!</v>
      </c>
      <c r="AF58" s="156" t="e">
        <f>(bhpc_data[[#This Row],[gross_weight]]/bhpc_data[[#This Row],[units_per_carton]])*dgn_data[[#This Row],[tot_order]]*bhpc_data[[#This Row],[product1_weight]]</f>
        <v>#REF!</v>
      </c>
      <c r="AG58" s="156" t="e">
        <f>(bhpc_data[[#This Row],[gross_weight]]/bhpc_data[[#This Row],[units_per_carton]])*dgn_data[[#This Row],[tot_order]]*bhpc_data[[#This Row],[product2_weight]]</f>
        <v>#REF!</v>
      </c>
      <c r="AH5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8" s="149" t="e">
        <f>SUMIF(#REF!,bhpc_data[[#This Row],[sku]],#REF!)</f>
        <v>#REF!</v>
      </c>
      <c r="AK58" s="149" t="e">
        <f>SUMIF(#REF!,bhpc_data[[#This Row],[sku]],#REF!)</f>
        <v>#REF!</v>
      </c>
      <c r="AL58" s="149" t="e">
        <f>dgn_data[[#This Row],[order]]+dgn_data[[#This Row],[foc_order]]</f>
        <v>#REF!</v>
      </c>
    </row>
    <row r="59" spans="1:38">
      <c r="A59" s="146" t="s">
        <v>160</v>
      </c>
      <c r="B59" s="146" t="s">
        <v>146</v>
      </c>
      <c r="C59" s="146">
        <v>1</v>
      </c>
      <c r="D59" s="146" t="s">
        <v>50</v>
      </c>
      <c r="E59" s="148"/>
      <c r="F59" s="147" t="s">
        <v>76</v>
      </c>
      <c r="G59" s="146" t="s">
        <v>161</v>
      </c>
      <c r="H59" s="146" t="s">
        <v>78</v>
      </c>
      <c r="I59" s="146">
        <v>24</v>
      </c>
      <c r="J59" s="146">
        <v>48</v>
      </c>
      <c r="K59" s="146">
        <v>8</v>
      </c>
      <c r="L59" s="146">
        <v>6</v>
      </c>
      <c r="N59" s="146">
        <v>375</v>
      </c>
      <c r="O59" s="146">
        <v>275</v>
      </c>
      <c r="P59" s="146">
        <v>170</v>
      </c>
      <c r="Q59" s="146">
        <v>9.1199999999999992</v>
      </c>
      <c r="R59" s="146">
        <v>9.5</v>
      </c>
      <c r="S59" s="146">
        <v>100</v>
      </c>
      <c r="T59" s="146">
        <v>0</v>
      </c>
      <c r="U59" s="146">
        <v>0</v>
      </c>
      <c r="V59" s="146">
        <v>1</v>
      </c>
      <c r="W59" s="146">
        <v>0</v>
      </c>
      <c r="X59" s="146">
        <v>0</v>
      </c>
      <c r="Y59" s="146">
        <v>0</v>
      </c>
      <c r="Z59" s="147" t="s">
        <v>42</v>
      </c>
      <c r="AB59" s="158" t="e">
        <f>ROUNDUP(dgn_data[[#This Row],[order]]/bhpc_data[[#This Row],[units_per_carton]],0)</f>
        <v>#REF!</v>
      </c>
      <c r="AC59" s="158" t="e">
        <f>dgn_data[[#This Row],[foc_order]]/bhpc_data[[#This Row],[units_per_carton]]</f>
        <v>#REF!</v>
      </c>
      <c r="AD59" s="156" t="e">
        <f>(bhpc_data[[#This Row],[net_weight]]/bhpc_data[[#This Row],[units_per_carton]])*dgn_data[[#This Row],[tot_order]]*bhpc_data[[#This Row],[product1_weight]]</f>
        <v>#REF!</v>
      </c>
      <c r="AE59" s="156" t="e">
        <f>(bhpc_data[[#This Row],[net_weight]]/bhpc_data[[#This Row],[units_per_carton]])*dgn_data[[#This Row],[tot_order]]*bhpc_data[[#This Row],[product2_weight]]</f>
        <v>#REF!</v>
      </c>
      <c r="AF59" s="156" t="e">
        <f>(bhpc_data[[#This Row],[gross_weight]]/bhpc_data[[#This Row],[units_per_carton]])*dgn_data[[#This Row],[tot_order]]*bhpc_data[[#This Row],[product1_weight]]</f>
        <v>#REF!</v>
      </c>
      <c r="AG59" s="156" t="e">
        <f>(bhpc_data[[#This Row],[gross_weight]]/bhpc_data[[#This Row],[units_per_carton]])*dgn_data[[#This Row],[tot_order]]*bhpc_data[[#This Row],[product2_weight]]</f>
        <v>#REF!</v>
      </c>
      <c r="AH5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9" s="149" t="e">
        <f>SUMIF(#REF!,bhpc_data[[#This Row],[sku]],#REF!)</f>
        <v>#REF!</v>
      </c>
      <c r="AK59" s="149" t="e">
        <f>SUMIF(#REF!,bhpc_data[[#This Row],[sku]],#REF!)</f>
        <v>#REF!</v>
      </c>
      <c r="AL59" s="149" t="e">
        <f>dgn_data[[#This Row],[order]]+dgn_data[[#This Row],[foc_order]]</f>
        <v>#REF!</v>
      </c>
    </row>
    <row r="60" spans="1:38">
      <c r="A60" s="146" t="s">
        <v>162</v>
      </c>
      <c r="B60" s="146" t="s">
        <v>129</v>
      </c>
      <c r="C60" s="146">
        <v>1</v>
      </c>
      <c r="D60" s="146" t="s">
        <v>39</v>
      </c>
      <c r="E60" s="148">
        <v>6291107168852</v>
      </c>
      <c r="F60" s="147" t="s">
        <v>76</v>
      </c>
      <c r="G60" s="146" t="s">
        <v>163</v>
      </c>
      <c r="H60" s="146" t="s">
        <v>78</v>
      </c>
      <c r="I60" s="146">
        <v>24</v>
      </c>
      <c r="J60" s="146">
        <v>10</v>
      </c>
      <c r="K60" s="146">
        <v>10</v>
      </c>
      <c r="L60" s="146">
        <v>6</v>
      </c>
      <c r="N60" s="146">
        <v>370</v>
      </c>
      <c r="O60" s="146">
        <v>275</v>
      </c>
      <c r="P60" s="146">
        <v>170</v>
      </c>
      <c r="Q60" s="146">
        <v>9.48</v>
      </c>
      <c r="R60" s="146">
        <v>9.9</v>
      </c>
      <c r="S60" s="146">
        <v>100</v>
      </c>
      <c r="T60" s="146">
        <v>0</v>
      </c>
      <c r="U60" s="146">
        <v>0</v>
      </c>
      <c r="V60" s="146">
        <v>1</v>
      </c>
      <c r="W60" s="146">
        <v>0</v>
      </c>
      <c r="X60" s="146">
        <v>0</v>
      </c>
      <c r="Y60" s="146">
        <v>0</v>
      </c>
      <c r="Z60" s="147" t="s">
        <v>42</v>
      </c>
      <c r="AB60" s="158" t="e">
        <f>ROUNDUP(dgn_data[[#This Row],[order]]/bhpc_data[[#This Row],[units_per_carton]],0)</f>
        <v>#REF!</v>
      </c>
      <c r="AC60" s="158" t="e">
        <f>dgn_data[[#This Row],[foc_order]]/bhpc_data[[#This Row],[units_per_carton]]</f>
        <v>#REF!</v>
      </c>
      <c r="AD60" s="156" t="e">
        <f>(bhpc_data[[#This Row],[net_weight]]/bhpc_data[[#This Row],[units_per_carton]])*dgn_data[[#This Row],[tot_order]]*bhpc_data[[#This Row],[product1_weight]]</f>
        <v>#REF!</v>
      </c>
      <c r="AE60" s="156" t="e">
        <f>(bhpc_data[[#This Row],[net_weight]]/bhpc_data[[#This Row],[units_per_carton]])*dgn_data[[#This Row],[tot_order]]*bhpc_data[[#This Row],[product2_weight]]</f>
        <v>#REF!</v>
      </c>
      <c r="AF60" s="156" t="e">
        <f>(bhpc_data[[#This Row],[gross_weight]]/bhpc_data[[#This Row],[units_per_carton]])*dgn_data[[#This Row],[tot_order]]*bhpc_data[[#This Row],[product1_weight]]</f>
        <v>#REF!</v>
      </c>
      <c r="AG60" s="156" t="e">
        <f>(bhpc_data[[#This Row],[gross_weight]]/bhpc_data[[#This Row],[units_per_carton]])*dgn_data[[#This Row],[tot_order]]*bhpc_data[[#This Row],[product2_weight]]</f>
        <v>#REF!</v>
      </c>
      <c r="AH6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0" s="149" t="e">
        <f>SUMIF(#REF!,bhpc_data[[#This Row],[sku]],#REF!)</f>
        <v>#REF!</v>
      </c>
      <c r="AK60" s="149" t="e">
        <f>SUMIF(#REF!,bhpc_data[[#This Row],[sku]],#REF!)</f>
        <v>#REF!</v>
      </c>
      <c r="AL60" s="149" t="e">
        <f>dgn_data[[#This Row],[order]]+dgn_data[[#This Row],[foc_order]]</f>
        <v>#REF!</v>
      </c>
    </row>
    <row r="61" spans="1:38">
      <c r="A61" s="146" t="s">
        <v>164</v>
      </c>
      <c r="B61" s="146" t="s">
        <v>129</v>
      </c>
      <c r="C61" s="146">
        <v>1</v>
      </c>
      <c r="D61" s="146" t="s">
        <v>50</v>
      </c>
      <c r="E61" s="148">
        <v>6291107168869</v>
      </c>
      <c r="F61" s="147" t="s">
        <v>76</v>
      </c>
      <c r="G61" s="146" t="s">
        <v>165</v>
      </c>
      <c r="H61" s="146" t="s">
        <v>78</v>
      </c>
      <c r="I61" s="146">
        <v>24</v>
      </c>
      <c r="J61" s="146">
        <v>10</v>
      </c>
      <c r="K61" s="146">
        <v>10</v>
      </c>
      <c r="L61" s="146">
        <v>6</v>
      </c>
      <c r="N61" s="146">
        <v>370</v>
      </c>
      <c r="O61" s="146">
        <v>275</v>
      </c>
      <c r="P61" s="146">
        <v>170</v>
      </c>
      <c r="Q61" s="146">
        <v>9.48</v>
      </c>
      <c r="R61" s="146">
        <v>9.9</v>
      </c>
      <c r="S61" s="146">
        <v>100</v>
      </c>
      <c r="T61" s="146">
        <v>0</v>
      </c>
      <c r="U61" s="146">
        <v>0</v>
      </c>
      <c r="V61" s="146">
        <v>1</v>
      </c>
      <c r="W61" s="146">
        <v>0</v>
      </c>
      <c r="X61" s="146">
        <v>0</v>
      </c>
      <c r="Y61" s="146">
        <v>0</v>
      </c>
      <c r="Z61" s="147" t="s">
        <v>42</v>
      </c>
      <c r="AB61" s="158" t="e">
        <f>ROUNDUP(dgn_data[[#This Row],[order]]/bhpc_data[[#This Row],[units_per_carton]],0)</f>
        <v>#REF!</v>
      </c>
      <c r="AC61" s="158" t="e">
        <f>dgn_data[[#This Row],[foc_order]]/bhpc_data[[#This Row],[units_per_carton]]</f>
        <v>#REF!</v>
      </c>
      <c r="AD61" s="156" t="e">
        <f>(bhpc_data[[#This Row],[net_weight]]/bhpc_data[[#This Row],[units_per_carton]])*dgn_data[[#This Row],[tot_order]]*bhpc_data[[#This Row],[product1_weight]]</f>
        <v>#REF!</v>
      </c>
      <c r="AE61" s="156" t="e">
        <f>(bhpc_data[[#This Row],[net_weight]]/bhpc_data[[#This Row],[units_per_carton]])*dgn_data[[#This Row],[tot_order]]*bhpc_data[[#This Row],[product2_weight]]</f>
        <v>#REF!</v>
      </c>
      <c r="AF61" s="156" t="e">
        <f>(bhpc_data[[#This Row],[gross_weight]]/bhpc_data[[#This Row],[units_per_carton]])*dgn_data[[#This Row],[tot_order]]*bhpc_data[[#This Row],[product1_weight]]</f>
        <v>#REF!</v>
      </c>
      <c r="AG61" s="156" t="e">
        <f>(bhpc_data[[#This Row],[gross_weight]]/bhpc_data[[#This Row],[units_per_carton]])*dgn_data[[#This Row],[tot_order]]*bhpc_data[[#This Row],[product2_weight]]</f>
        <v>#REF!</v>
      </c>
      <c r="AH6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1" s="149" t="e">
        <f>SUMIF(#REF!,bhpc_data[[#This Row],[sku]],#REF!)</f>
        <v>#REF!</v>
      </c>
      <c r="AK61" s="149" t="e">
        <f>SUMIF(#REF!,bhpc_data[[#This Row],[sku]],#REF!)</f>
        <v>#REF!</v>
      </c>
      <c r="AL61" s="149" t="e">
        <f>dgn_data[[#This Row],[order]]+dgn_data[[#This Row],[foc_order]]</f>
        <v>#REF!</v>
      </c>
    </row>
    <row r="62" spans="1:38">
      <c r="A62" s="146" t="s">
        <v>166</v>
      </c>
      <c r="B62" s="146" t="s">
        <v>146</v>
      </c>
      <c r="C62" s="146">
        <v>1</v>
      </c>
      <c r="D62" s="146" t="s">
        <v>39</v>
      </c>
      <c r="E62" s="149">
        <v>6291107168838</v>
      </c>
      <c r="F62" s="147" t="s">
        <v>76</v>
      </c>
      <c r="G62" s="146" t="s">
        <v>167</v>
      </c>
      <c r="H62" s="146" t="s">
        <v>78</v>
      </c>
      <c r="I62" s="146">
        <v>24</v>
      </c>
      <c r="J62" s="146">
        <v>10</v>
      </c>
      <c r="K62" s="146">
        <v>10</v>
      </c>
      <c r="L62" s="146">
        <v>6</v>
      </c>
      <c r="N62" s="146">
        <v>370</v>
      </c>
      <c r="O62" s="146">
        <v>275</v>
      </c>
      <c r="P62" s="146">
        <v>170</v>
      </c>
      <c r="Q62" s="146">
        <v>9.48</v>
      </c>
      <c r="R62" s="146">
        <v>9.9</v>
      </c>
      <c r="S62" s="146">
        <v>100</v>
      </c>
      <c r="T62" s="146">
        <v>0</v>
      </c>
      <c r="U62" s="146">
        <v>0</v>
      </c>
      <c r="V62" s="146">
        <v>1</v>
      </c>
      <c r="W62" s="146">
        <v>0</v>
      </c>
      <c r="X62" s="146">
        <v>0</v>
      </c>
      <c r="Y62" s="146">
        <v>0</v>
      </c>
      <c r="Z62" s="147" t="s">
        <v>42</v>
      </c>
      <c r="AB62" s="158" t="e">
        <f>ROUNDUP(dgn_data[[#This Row],[order]]/bhpc_data[[#This Row],[units_per_carton]],0)</f>
        <v>#REF!</v>
      </c>
      <c r="AC62" s="158" t="e">
        <f>dgn_data[[#This Row],[foc_order]]/bhpc_data[[#This Row],[units_per_carton]]</f>
        <v>#REF!</v>
      </c>
      <c r="AD62" s="156" t="e">
        <f>(bhpc_data[[#This Row],[net_weight]]/bhpc_data[[#This Row],[units_per_carton]])*dgn_data[[#This Row],[tot_order]]*bhpc_data[[#This Row],[product1_weight]]</f>
        <v>#REF!</v>
      </c>
      <c r="AE62" s="156" t="e">
        <f>(bhpc_data[[#This Row],[net_weight]]/bhpc_data[[#This Row],[units_per_carton]])*dgn_data[[#This Row],[tot_order]]*bhpc_data[[#This Row],[product2_weight]]</f>
        <v>#REF!</v>
      </c>
      <c r="AF62" s="156" t="e">
        <f>(bhpc_data[[#This Row],[gross_weight]]/bhpc_data[[#This Row],[units_per_carton]])*dgn_data[[#This Row],[tot_order]]*bhpc_data[[#This Row],[product1_weight]]</f>
        <v>#REF!</v>
      </c>
      <c r="AG62" s="156" t="e">
        <f>(bhpc_data[[#This Row],[gross_weight]]/bhpc_data[[#This Row],[units_per_carton]])*dgn_data[[#This Row],[tot_order]]*bhpc_data[[#This Row],[product2_weight]]</f>
        <v>#REF!</v>
      </c>
      <c r="AH6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2" s="149" t="e">
        <f>SUMIF(#REF!,bhpc_data[[#This Row],[sku]],#REF!)</f>
        <v>#REF!</v>
      </c>
      <c r="AK62" s="149" t="e">
        <f>SUMIF(#REF!,bhpc_data[[#This Row],[sku]],#REF!)</f>
        <v>#REF!</v>
      </c>
      <c r="AL62" s="149" t="e">
        <f>dgn_data[[#This Row],[order]]+dgn_data[[#This Row],[foc_order]]</f>
        <v>#REF!</v>
      </c>
    </row>
    <row r="63" spans="1:38">
      <c r="A63" s="146" t="s">
        <v>168</v>
      </c>
      <c r="B63" s="146" t="s">
        <v>146</v>
      </c>
      <c r="C63" s="146">
        <v>1</v>
      </c>
      <c r="D63" s="146" t="s">
        <v>50</v>
      </c>
      <c r="E63" s="149">
        <v>6291107168845</v>
      </c>
      <c r="F63" s="147" t="s">
        <v>76</v>
      </c>
      <c r="G63" s="146" t="s">
        <v>169</v>
      </c>
      <c r="H63" s="146" t="s">
        <v>78</v>
      </c>
      <c r="I63" s="146">
        <v>24</v>
      </c>
      <c r="J63" s="146">
        <v>10</v>
      </c>
      <c r="K63" s="146">
        <v>10</v>
      </c>
      <c r="L63" s="146">
        <v>6</v>
      </c>
      <c r="N63" s="146">
        <v>370</v>
      </c>
      <c r="O63" s="146">
        <v>275</v>
      </c>
      <c r="P63" s="146">
        <v>170</v>
      </c>
      <c r="Q63" s="146">
        <v>9.48</v>
      </c>
      <c r="R63" s="146">
        <v>9.9</v>
      </c>
      <c r="S63" s="146">
        <v>100</v>
      </c>
      <c r="T63" s="146">
        <v>0</v>
      </c>
      <c r="U63" s="146">
        <v>0</v>
      </c>
      <c r="V63" s="146">
        <v>1</v>
      </c>
      <c r="W63" s="146">
        <v>0</v>
      </c>
      <c r="X63" s="146">
        <v>0</v>
      </c>
      <c r="Y63" s="146">
        <v>0</v>
      </c>
      <c r="Z63" s="147" t="s">
        <v>42</v>
      </c>
      <c r="AB63" s="158" t="e">
        <f>ROUNDUP(dgn_data[[#This Row],[order]]/bhpc_data[[#This Row],[units_per_carton]],0)</f>
        <v>#REF!</v>
      </c>
      <c r="AC63" s="158" t="e">
        <f>dgn_data[[#This Row],[foc_order]]/bhpc_data[[#This Row],[units_per_carton]]</f>
        <v>#REF!</v>
      </c>
      <c r="AD63" s="156" t="e">
        <f>(bhpc_data[[#This Row],[net_weight]]/bhpc_data[[#This Row],[units_per_carton]])*dgn_data[[#This Row],[tot_order]]*bhpc_data[[#This Row],[product1_weight]]</f>
        <v>#REF!</v>
      </c>
      <c r="AE63" s="156" t="e">
        <f>(bhpc_data[[#This Row],[net_weight]]/bhpc_data[[#This Row],[units_per_carton]])*dgn_data[[#This Row],[tot_order]]*bhpc_data[[#This Row],[product2_weight]]</f>
        <v>#REF!</v>
      </c>
      <c r="AF63" s="156" t="e">
        <f>(bhpc_data[[#This Row],[gross_weight]]/bhpc_data[[#This Row],[units_per_carton]])*dgn_data[[#This Row],[tot_order]]*bhpc_data[[#This Row],[product1_weight]]</f>
        <v>#REF!</v>
      </c>
      <c r="AG63" s="156" t="e">
        <f>(bhpc_data[[#This Row],[gross_weight]]/bhpc_data[[#This Row],[units_per_carton]])*dgn_data[[#This Row],[tot_order]]*bhpc_data[[#This Row],[product2_weight]]</f>
        <v>#REF!</v>
      </c>
      <c r="AH6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3" s="149" t="e">
        <f>SUMIF(#REF!,bhpc_data[[#This Row],[sku]],#REF!)</f>
        <v>#REF!</v>
      </c>
      <c r="AK63" s="149" t="e">
        <f>SUMIF(#REF!,bhpc_data[[#This Row],[sku]],#REF!)</f>
        <v>#REF!</v>
      </c>
      <c r="AL63" s="149" t="e">
        <f>dgn_data[[#This Row],[order]]+dgn_data[[#This Row],[foc_order]]</f>
        <v>#REF!</v>
      </c>
    </row>
    <row r="64" spans="1:38">
      <c r="A64" s="146" t="s">
        <v>170</v>
      </c>
      <c r="B64" s="146" t="s">
        <v>171</v>
      </c>
      <c r="C64" s="146">
        <v>1</v>
      </c>
      <c r="D64" s="146" t="s">
        <v>50</v>
      </c>
      <c r="E64" s="148">
        <v>8718719850244</v>
      </c>
      <c r="F64" s="147" t="s">
        <v>172</v>
      </c>
      <c r="G64" s="146" t="s">
        <v>173</v>
      </c>
      <c r="H64" s="146" t="s">
        <v>174</v>
      </c>
      <c r="I64" s="146">
        <v>48</v>
      </c>
      <c r="J64" s="146">
        <v>48</v>
      </c>
      <c r="K64" s="146">
        <v>6</v>
      </c>
      <c r="L64" s="146">
        <v>8</v>
      </c>
      <c r="N64" s="146">
        <v>400</v>
      </c>
      <c r="O64" s="146">
        <v>320</v>
      </c>
      <c r="P64" s="146">
        <v>205</v>
      </c>
      <c r="Q64" s="146">
        <v>6.2880000000000003</v>
      </c>
      <c r="R64" s="146">
        <v>7.0359999999999996</v>
      </c>
      <c r="S64" s="146">
        <v>150</v>
      </c>
      <c r="T64" s="146">
        <v>0</v>
      </c>
      <c r="U64" s="146">
        <v>0</v>
      </c>
      <c r="V64" s="146">
        <v>1</v>
      </c>
      <c r="W64" s="146">
        <v>0</v>
      </c>
      <c r="X64" s="146">
        <v>0</v>
      </c>
      <c r="Y64" s="146">
        <v>0</v>
      </c>
      <c r="Z64" s="147" t="s">
        <v>42</v>
      </c>
      <c r="AB64" s="158" t="e">
        <f>ROUNDUP(dgn_data[[#This Row],[order]]/bhpc_data[[#This Row],[units_per_carton]],0)</f>
        <v>#REF!</v>
      </c>
      <c r="AC64" s="158" t="e">
        <f>dgn_data[[#This Row],[foc_order]]/bhpc_data[[#This Row],[units_per_carton]]</f>
        <v>#REF!</v>
      </c>
      <c r="AD64" s="156" t="e">
        <f>(bhpc_data[[#This Row],[net_weight]]/bhpc_data[[#This Row],[units_per_carton]])*dgn_data[[#This Row],[tot_order]]*bhpc_data[[#This Row],[product1_weight]]</f>
        <v>#REF!</v>
      </c>
      <c r="AE64" s="156" t="e">
        <f>(bhpc_data[[#This Row],[net_weight]]/bhpc_data[[#This Row],[units_per_carton]])*dgn_data[[#This Row],[tot_order]]*bhpc_data[[#This Row],[product2_weight]]</f>
        <v>#REF!</v>
      </c>
      <c r="AF64" s="156" t="e">
        <f>(bhpc_data[[#This Row],[gross_weight]]/bhpc_data[[#This Row],[units_per_carton]])*dgn_data[[#This Row],[tot_order]]*bhpc_data[[#This Row],[product1_weight]]</f>
        <v>#REF!</v>
      </c>
      <c r="AG64" s="156" t="e">
        <f>(bhpc_data[[#This Row],[gross_weight]]/bhpc_data[[#This Row],[units_per_carton]])*dgn_data[[#This Row],[tot_order]]*bhpc_data[[#This Row],[product2_weight]]</f>
        <v>#REF!</v>
      </c>
      <c r="AH6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4" s="149" t="e">
        <f>SUMIF(#REF!,bhpc_data[[#This Row],[sku]],#REF!)</f>
        <v>#REF!</v>
      </c>
      <c r="AK64" s="149" t="e">
        <f>SUMIF(#REF!,bhpc_data[[#This Row],[sku]],#REF!)</f>
        <v>#REF!</v>
      </c>
      <c r="AL64" s="149" t="e">
        <f>dgn_data[[#This Row],[order]]+dgn_data[[#This Row],[foc_order]]</f>
        <v>#REF!</v>
      </c>
    </row>
    <row r="65" spans="1:38">
      <c r="A65" s="146" t="s">
        <v>175</v>
      </c>
      <c r="B65" s="146" t="s">
        <v>171</v>
      </c>
      <c r="C65" s="146">
        <v>1</v>
      </c>
      <c r="D65" s="146" t="s">
        <v>50</v>
      </c>
      <c r="E65" s="148">
        <v>8718719850251</v>
      </c>
      <c r="F65" s="147" t="s">
        <v>172</v>
      </c>
      <c r="G65" s="146" t="s">
        <v>176</v>
      </c>
      <c r="H65" s="146" t="s">
        <v>174</v>
      </c>
      <c r="I65" s="146">
        <v>48</v>
      </c>
      <c r="J65" s="146">
        <v>48</v>
      </c>
      <c r="K65" s="146">
        <v>6</v>
      </c>
      <c r="L65" s="146">
        <v>8</v>
      </c>
      <c r="N65" s="146">
        <v>400</v>
      </c>
      <c r="O65" s="146">
        <v>320</v>
      </c>
      <c r="P65" s="146">
        <v>205</v>
      </c>
      <c r="Q65" s="146">
        <v>6.2880000000000003</v>
      </c>
      <c r="R65" s="146">
        <v>7.0359999999999996</v>
      </c>
      <c r="S65" s="146">
        <v>150</v>
      </c>
      <c r="T65" s="146">
        <v>0</v>
      </c>
      <c r="U65" s="146">
        <v>0</v>
      </c>
      <c r="V65" s="146">
        <v>1</v>
      </c>
      <c r="W65" s="146">
        <v>0</v>
      </c>
      <c r="X65" s="146">
        <v>0</v>
      </c>
      <c r="Y65" s="146">
        <v>0</v>
      </c>
      <c r="Z65" s="147" t="s">
        <v>42</v>
      </c>
      <c r="AB65" s="158" t="e">
        <f>ROUNDUP(dgn_data[[#This Row],[order]]/bhpc_data[[#This Row],[units_per_carton]],0)</f>
        <v>#REF!</v>
      </c>
      <c r="AC65" s="158" t="e">
        <f>dgn_data[[#This Row],[foc_order]]/bhpc_data[[#This Row],[units_per_carton]]</f>
        <v>#REF!</v>
      </c>
      <c r="AD65" s="156" t="e">
        <f>(bhpc_data[[#This Row],[net_weight]]/bhpc_data[[#This Row],[units_per_carton]])*dgn_data[[#This Row],[tot_order]]*bhpc_data[[#This Row],[product1_weight]]</f>
        <v>#REF!</v>
      </c>
      <c r="AE65" s="156" t="e">
        <f>(bhpc_data[[#This Row],[net_weight]]/bhpc_data[[#This Row],[units_per_carton]])*dgn_data[[#This Row],[tot_order]]*bhpc_data[[#This Row],[product2_weight]]</f>
        <v>#REF!</v>
      </c>
      <c r="AF65" s="156" t="e">
        <f>(bhpc_data[[#This Row],[gross_weight]]/bhpc_data[[#This Row],[units_per_carton]])*dgn_data[[#This Row],[tot_order]]*bhpc_data[[#This Row],[product1_weight]]</f>
        <v>#REF!</v>
      </c>
      <c r="AG65" s="156" t="e">
        <f>(bhpc_data[[#This Row],[gross_weight]]/bhpc_data[[#This Row],[units_per_carton]])*dgn_data[[#This Row],[tot_order]]*bhpc_data[[#This Row],[product2_weight]]</f>
        <v>#REF!</v>
      </c>
      <c r="AH6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5" s="149" t="e">
        <f>SUMIF(#REF!,bhpc_data[[#This Row],[sku]],#REF!)</f>
        <v>#REF!</v>
      </c>
      <c r="AK65" s="149" t="e">
        <f>SUMIF(#REF!,bhpc_data[[#This Row],[sku]],#REF!)</f>
        <v>#REF!</v>
      </c>
      <c r="AL65" s="149" t="e">
        <f>dgn_data[[#This Row],[order]]+dgn_data[[#This Row],[foc_order]]</f>
        <v>#REF!</v>
      </c>
    </row>
    <row r="66" spans="1:38">
      <c r="A66" s="146" t="s">
        <v>177</v>
      </c>
      <c r="B66" s="146" t="s">
        <v>171</v>
      </c>
      <c r="C66" s="146">
        <v>1</v>
      </c>
      <c r="D66" s="146" t="s">
        <v>50</v>
      </c>
      <c r="E66" s="148">
        <v>8718719850268</v>
      </c>
      <c r="F66" s="147" t="s">
        <v>172</v>
      </c>
      <c r="G66" s="146" t="s">
        <v>178</v>
      </c>
      <c r="H66" s="146" t="s">
        <v>174</v>
      </c>
      <c r="I66" s="146">
        <v>48</v>
      </c>
      <c r="J66" s="146">
        <v>48</v>
      </c>
      <c r="K66" s="146">
        <v>6</v>
      </c>
      <c r="L66" s="146">
        <v>8</v>
      </c>
      <c r="N66" s="146">
        <v>400</v>
      </c>
      <c r="O66" s="146">
        <v>320</v>
      </c>
      <c r="P66" s="146">
        <v>205</v>
      </c>
      <c r="Q66" s="146">
        <v>6.2880000000000003</v>
      </c>
      <c r="R66" s="146">
        <v>7.0359999999999996</v>
      </c>
      <c r="S66" s="146">
        <v>150</v>
      </c>
      <c r="T66" s="146">
        <v>0</v>
      </c>
      <c r="U66" s="146">
        <v>0</v>
      </c>
      <c r="V66" s="146">
        <v>1</v>
      </c>
      <c r="W66" s="146">
        <v>0</v>
      </c>
      <c r="X66" s="146">
        <v>0</v>
      </c>
      <c r="Y66" s="146">
        <v>0</v>
      </c>
      <c r="Z66" s="147" t="s">
        <v>42</v>
      </c>
      <c r="AB66" s="158" t="e">
        <f>ROUNDUP(dgn_data[[#This Row],[order]]/bhpc_data[[#This Row],[units_per_carton]],0)</f>
        <v>#REF!</v>
      </c>
      <c r="AC66" s="158" t="e">
        <f>dgn_data[[#This Row],[foc_order]]/bhpc_data[[#This Row],[units_per_carton]]</f>
        <v>#REF!</v>
      </c>
      <c r="AD66" s="156" t="e">
        <f>(bhpc_data[[#This Row],[net_weight]]/bhpc_data[[#This Row],[units_per_carton]])*dgn_data[[#This Row],[tot_order]]*bhpc_data[[#This Row],[product1_weight]]</f>
        <v>#REF!</v>
      </c>
      <c r="AE66" s="156" t="e">
        <f>(bhpc_data[[#This Row],[net_weight]]/bhpc_data[[#This Row],[units_per_carton]])*dgn_data[[#This Row],[tot_order]]*bhpc_data[[#This Row],[product2_weight]]</f>
        <v>#REF!</v>
      </c>
      <c r="AF66" s="156" t="e">
        <f>(bhpc_data[[#This Row],[gross_weight]]/bhpc_data[[#This Row],[units_per_carton]])*dgn_data[[#This Row],[tot_order]]*bhpc_data[[#This Row],[product1_weight]]</f>
        <v>#REF!</v>
      </c>
      <c r="AG66" s="156" t="e">
        <f>(bhpc_data[[#This Row],[gross_weight]]/bhpc_data[[#This Row],[units_per_carton]])*dgn_data[[#This Row],[tot_order]]*bhpc_data[[#This Row],[product2_weight]]</f>
        <v>#REF!</v>
      </c>
      <c r="AH6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6" s="149" t="e">
        <f>SUMIF(#REF!,bhpc_data[[#This Row],[sku]],#REF!)</f>
        <v>#REF!</v>
      </c>
      <c r="AK66" s="149" t="e">
        <f>SUMIF(#REF!,bhpc_data[[#This Row],[sku]],#REF!)</f>
        <v>#REF!</v>
      </c>
      <c r="AL66" s="149" t="e">
        <f>dgn_data[[#This Row],[order]]+dgn_data[[#This Row],[foc_order]]</f>
        <v>#REF!</v>
      </c>
    </row>
    <row r="67" spans="1:38">
      <c r="A67" s="146" t="s">
        <v>179</v>
      </c>
      <c r="B67" s="146" t="s">
        <v>171</v>
      </c>
      <c r="C67" s="146">
        <v>1</v>
      </c>
      <c r="D67" s="146" t="s">
        <v>50</v>
      </c>
      <c r="E67" s="148">
        <v>8718719850275</v>
      </c>
      <c r="F67" s="147" t="s">
        <v>172</v>
      </c>
      <c r="G67" s="146" t="s">
        <v>180</v>
      </c>
      <c r="H67" s="146" t="s">
        <v>174</v>
      </c>
      <c r="I67" s="146">
        <v>48</v>
      </c>
      <c r="J67" s="146">
        <v>48</v>
      </c>
      <c r="K67" s="146">
        <v>6</v>
      </c>
      <c r="L67" s="146">
        <v>8</v>
      </c>
      <c r="N67" s="146">
        <v>400</v>
      </c>
      <c r="O67" s="146">
        <v>320</v>
      </c>
      <c r="P67" s="146">
        <v>205</v>
      </c>
      <c r="Q67" s="146">
        <v>6.2880000000000003</v>
      </c>
      <c r="R67" s="146">
        <v>7.0359999999999996</v>
      </c>
      <c r="S67" s="146">
        <v>150</v>
      </c>
      <c r="T67" s="146">
        <v>0</v>
      </c>
      <c r="U67" s="146">
        <v>0</v>
      </c>
      <c r="V67" s="146">
        <v>1</v>
      </c>
      <c r="W67" s="146">
        <v>0</v>
      </c>
      <c r="X67" s="146">
        <v>0</v>
      </c>
      <c r="Y67" s="146">
        <v>0</v>
      </c>
      <c r="Z67" s="147" t="s">
        <v>42</v>
      </c>
      <c r="AB67" s="158" t="e">
        <f>ROUNDUP(dgn_data[[#This Row],[order]]/bhpc_data[[#This Row],[units_per_carton]],0)</f>
        <v>#REF!</v>
      </c>
      <c r="AC67" s="158" t="e">
        <f>dgn_data[[#This Row],[foc_order]]/bhpc_data[[#This Row],[units_per_carton]]</f>
        <v>#REF!</v>
      </c>
      <c r="AD67" s="156" t="e">
        <f>(bhpc_data[[#This Row],[net_weight]]/bhpc_data[[#This Row],[units_per_carton]])*dgn_data[[#This Row],[tot_order]]*bhpc_data[[#This Row],[product1_weight]]</f>
        <v>#REF!</v>
      </c>
      <c r="AE67" s="156" t="e">
        <f>(bhpc_data[[#This Row],[net_weight]]/bhpc_data[[#This Row],[units_per_carton]])*dgn_data[[#This Row],[tot_order]]*bhpc_data[[#This Row],[product2_weight]]</f>
        <v>#REF!</v>
      </c>
      <c r="AF67" s="156" t="e">
        <f>(bhpc_data[[#This Row],[gross_weight]]/bhpc_data[[#This Row],[units_per_carton]])*dgn_data[[#This Row],[tot_order]]*bhpc_data[[#This Row],[product1_weight]]</f>
        <v>#REF!</v>
      </c>
      <c r="AG67" s="156" t="e">
        <f>(bhpc_data[[#This Row],[gross_weight]]/bhpc_data[[#This Row],[units_per_carton]])*dgn_data[[#This Row],[tot_order]]*bhpc_data[[#This Row],[product2_weight]]</f>
        <v>#REF!</v>
      </c>
      <c r="AH6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7" s="149" t="e">
        <f>SUMIF(#REF!,bhpc_data[[#This Row],[sku]],#REF!)</f>
        <v>#REF!</v>
      </c>
      <c r="AK67" s="149" t="e">
        <f>SUMIF(#REF!,bhpc_data[[#This Row],[sku]],#REF!)</f>
        <v>#REF!</v>
      </c>
      <c r="AL67" s="149" t="e">
        <f>dgn_data[[#This Row],[order]]+dgn_data[[#This Row],[foc_order]]</f>
        <v>#REF!</v>
      </c>
    </row>
    <row r="68" spans="1:38">
      <c r="A68" s="146" t="s">
        <v>181</v>
      </c>
      <c r="B68" s="146" t="s">
        <v>171</v>
      </c>
      <c r="C68" s="146">
        <v>1</v>
      </c>
      <c r="D68" s="146" t="s">
        <v>39</v>
      </c>
      <c r="E68" s="148">
        <v>8718719850008</v>
      </c>
      <c r="F68" s="147" t="s">
        <v>172</v>
      </c>
      <c r="G68" s="146" t="s">
        <v>182</v>
      </c>
      <c r="H68" s="146" t="s">
        <v>174</v>
      </c>
      <c r="I68" s="146">
        <v>48</v>
      </c>
      <c r="J68" s="146">
        <v>36</v>
      </c>
      <c r="K68" s="146">
        <v>4</v>
      </c>
      <c r="L68" s="146">
        <v>9</v>
      </c>
      <c r="N68" s="146">
        <v>485</v>
      </c>
      <c r="O68" s="146">
        <v>360</v>
      </c>
      <c r="P68" s="146">
        <v>195</v>
      </c>
      <c r="Q68" s="146">
        <v>7.48</v>
      </c>
      <c r="R68" s="146">
        <v>7.7</v>
      </c>
      <c r="S68" s="146">
        <v>175</v>
      </c>
      <c r="T68" s="146">
        <v>0</v>
      </c>
      <c r="U68" s="146">
        <v>0</v>
      </c>
      <c r="V68" s="146">
        <v>1</v>
      </c>
      <c r="W68" s="146">
        <v>0</v>
      </c>
      <c r="X68" s="146">
        <v>0</v>
      </c>
      <c r="Y68" s="146">
        <v>0</v>
      </c>
      <c r="Z68" s="147" t="s">
        <v>42</v>
      </c>
      <c r="AB68" s="158" t="e">
        <f>ROUNDUP(dgn_data[[#This Row],[order]]/bhpc_data[[#This Row],[units_per_carton]],0)</f>
        <v>#REF!</v>
      </c>
      <c r="AC68" s="158" t="e">
        <f>dgn_data[[#This Row],[foc_order]]/bhpc_data[[#This Row],[units_per_carton]]</f>
        <v>#REF!</v>
      </c>
      <c r="AD68" s="156" t="e">
        <f>(bhpc_data[[#This Row],[net_weight]]/bhpc_data[[#This Row],[units_per_carton]])*dgn_data[[#This Row],[tot_order]]*bhpc_data[[#This Row],[product1_weight]]</f>
        <v>#REF!</v>
      </c>
      <c r="AE68" s="156" t="e">
        <f>(bhpc_data[[#This Row],[net_weight]]/bhpc_data[[#This Row],[units_per_carton]])*dgn_data[[#This Row],[tot_order]]*bhpc_data[[#This Row],[product2_weight]]</f>
        <v>#REF!</v>
      </c>
      <c r="AF68" s="156" t="e">
        <f>(bhpc_data[[#This Row],[gross_weight]]/bhpc_data[[#This Row],[units_per_carton]])*dgn_data[[#This Row],[tot_order]]*bhpc_data[[#This Row],[product1_weight]]</f>
        <v>#REF!</v>
      </c>
      <c r="AG68" s="156" t="e">
        <f>(bhpc_data[[#This Row],[gross_weight]]/bhpc_data[[#This Row],[units_per_carton]])*dgn_data[[#This Row],[tot_order]]*bhpc_data[[#This Row],[product2_weight]]</f>
        <v>#REF!</v>
      </c>
      <c r="AH6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8" s="149" t="e">
        <f>SUMIF(#REF!,bhpc_data[[#This Row],[sku]],#REF!)</f>
        <v>#REF!</v>
      </c>
      <c r="AK68" s="149" t="e">
        <f>SUMIF(#REF!,bhpc_data[[#This Row],[sku]],#REF!)</f>
        <v>#REF!</v>
      </c>
      <c r="AL68" s="149" t="e">
        <f>dgn_data[[#This Row],[order]]+dgn_data[[#This Row],[foc_order]]</f>
        <v>#REF!</v>
      </c>
    </row>
    <row r="69" spans="1:38">
      <c r="A69" s="146" t="s">
        <v>183</v>
      </c>
      <c r="B69" s="146" t="s">
        <v>171</v>
      </c>
      <c r="C69" s="146">
        <v>1</v>
      </c>
      <c r="D69" s="146" t="s">
        <v>39</v>
      </c>
      <c r="E69" s="148">
        <v>8718719850015</v>
      </c>
      <c r="F69" s="147" t="s">
        <v>172</v>
      </c>
      <c r="G69" s="146" t="s">
        <v>184</v>
      </c>
      <c r="H69" s="146" t="s">
        <v>174</v>
      </c>
      <c r="I69" s="146">
        <v>48</v>
      </c>
      <c r="J69" s="146">
        <v>36</v>
      </c>
      <c r="K69" s="146">
        <v>4</v>
      </c>
      <c r="L69" s="146">
        <v>9</v>
      </c>
      <c r="N69" s="146">
        <v>485</v>
      </c>
      <c r="O69" s="146">
        <v>360</v>
      </c>
      <c r="P69" s="146">
        <v>195</v>
      </c>
      <c r="Q69" s="146">
        <v>7.48</v>
      </c>
      <c r="R69" s="146">
        <v>7.7</v>
      </c>
      <c r="S69" s="146">
        <v>175</v>
      </c>
      <c r="T69" s="146">
        <v>0</v>
      </c>
      <c r="U69" s="146">
        <v>0</v>
      </c>
      <c r="V69" s="146">
        <v>1</v>
      </c>
      <c r="W69" s="146">
        <v>0</v>
      </c>
      <c r="X69" s="146">
        <v>0</v>
      </c>
      <c r="Y69" s="146">
        <v>0</v>
      </c>
      <c r="Z69" s="147" t="s">
        <v>42</v>
      </c>
      <c r="AB69" s="158" t="e">
        <f>ROUNDUP(dgn_data[[#This Row],[order]]/bhpc_data[[#This Row],[units_per_carton]],0)</f>
        <v>#REF!</v>
      </c>
      <c r="AC69" s="158" t="e">
        <f>dgn_data[[#This Row],[foc_order]]/bhpc_data[[#This Row],[units_per_carton]]</f>
        <v>#REF!</v>
      </c>
      <c r="AD69" s="156" t="e">
        <f>(bhpc_data[[#This Row],[net_weight]]/bhpc_data[[#This Row],[units_per_carton]])*dgn_data[[#This Row],[tot_order]]*bhpc_data[[#This Row],[product1_weight]]</f>
        <v>#REF!</v>
      </c>
      <c r="AE69" s="156" t="e">
        <f>(bhpc_data[[#This Row],[net_weight]]/bhpc_data[[#This Row],[units_per_carton]])*dgn_data[[#This Row],[tot_order]]*bhpc_data[[#This Row],[product2_weight]]</f>
        <v>#REF!</v>
      </c>
      <c r="AF69" s="156" t="e">
        <f>(bhpc_data[[#This Row],[gross_weight]]/bhpc_data[[#This Row],[units_per_carton]])*dgn_data[[#This Row],[tot_order]]*bhpc_data[[#This Row],[product1_weight]]</f>
        <v>#REF!</v>
      </c>
      <c r="AG69" s="156" t="e">
        <f>(bhpc_data[[#This Row],[gross_weight]]/bhpc_data[[#This Row],[units_per_carton]])*dgn_data[[#This Row],[tot_order]]*bhpc_data[[#This Row],[product2_weight]]</f>
        <v>#REF!</v>
      </c>
      <c r="AH6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9" s="149" t="e">
        <f>SUMIF(#REF!,bhpc_data[[#This Row],[sku]],#REF!)</f>
        <v>#REF!</v>
      </c>
      <c r="AK69" s="149" t="e">
        <f>SUMIF(#REF!,bhpc_data[[#This Row],[sku]],#REF!)</f>
        <v>#REF!</v>
      </c>
      <c r="AL69" s="149" t="e">
        <f>dgn_data[[#This Row],[order]]+dgn_data[[#This Row],[foc_order]]</f>
        <v>#REF!</v>
      </c>
    </row>
    <row r="70" spans="1:38">
      <c r="A70" s="146" t="s">
        <v>185</v>
      </c>
      <c r="B70" s="146" t="s">
        <v>171</v>
      </c>
      <c r="C70" s="146">
        <v>1</v>
      </c>
      <c r="D70" s="146" t="s">
        <v>39</v>
      </c>
      <c r="E70" s="148">
        <v>8718719850022</v>
      </c>
      <c r="F70" s="147" t="s">
        <v>172</v>
      </c>
      <c r="G70" s="146" t="s">
        <v>186</v>
      </c>
      <c r="H70" s="146" t="s">
        <v>174</v>
      </c>
      <c r="I70" s="146">
        <v>48</v>
      </c>
      <c r="J70" s="146">
        <v>36</v>
      </c>
      <c r="K70" s="146">
        <v>4</v>
      </c>
      <c r="L70" s="146">
        <v>9</v>
      </c>
      <c r="N70" s="146">
        <v>485</v>
      </c>
      <c r="O70" s="146">
        <v>360</v>
      </c>
      <c r="P70" s="146">
        <v>195</v>
      </c>
      <c r="Q70" s="146">
        <v>7.48</v>
      </c>
      <c r="R70" s="146">
        <v>7.7</v>
      </c>
      <c r="S70" s="146">
        <v>175</v>
      </c>
      <c r="T70" s="146">
        <v>0</v>
      </c>
      <c r="U70" s="146">
        <v>0</v>
      </c>
      <c r="V70" s="146">
        <v>1</v>
      </c>
      <c r="W70" s="146">
        <v>0</v>
      </c>
      <c r="X70" s="146">
        <v>0</v>
      </c>
      <c r="Y70" s="146">
        <v>0</v>
      </c>
      <c r="Z70" s="147" t="s">
        <v>42</v>
      </c>
      <c r="AB70" s="158" t="e">
        <f>ROUNDUP(dgn_data[[#This Row],[order]]/bhpc_data[[#This Row],[units_per_carton]],0)</f>
        <v>#REF!</v>
      </c>
      <c r="AC70" s="158" t="e">
        <f>dgn_data[[#This Row],[foc_order]]/bhpc_data[[#This Row],[units_per_carton]]</f>
        <v>#REF!</v>
      </c>
      <c r="AD70" s="156" t="e">
        <f>(bhpc_data[[#This Row],[net_weight]]/bhpc_data[[#This Row],[units_per_carton]])*dgn_data[[#This Row],[tot_order]]*bhpc_data[[#This Row],[product1_weight]]</f>
        <v>#REF!</v>
      </c>
      <c r="AE70" s="156" t="e">
        <f>(bhpc_data[[#This Row],[net_weight]]/bhpc_data[[#This Row],[units_per_carton]])*dgn_data[[#This Row],[tot_order]]*bhpc_data[[#This Row],[product2_weight]]</f>
        <v>#REF!</v>
      </c>
      <c r="AF70" s="156" t="e">
        <f>(bhpc_data[[#This Row],[gross_weight]]/bhpc_data[[#This Row],[units_per_carton]])*dgn_data[[#This Row],[tot_order]]*bhpc_data[[#This Row],[product1_weight]]</f>
        <v>#REF!</v>
      </c>
      <c r="AG70" s="156" t="e">
        <f>(bhpc_data[[#This Row],[gross_weight]]/bhpc_data[[#This Row],[units_per_carton]])*dgn_data[[#This Row],[tot_order]]*bhpc_data[[#This Row],[product2_weight]]</f>
        <v>#REF!</v>
      </c>
      <c r="AH7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0" s="149" t="e">
        <f>SUMIF(#REF!,bhpc_data[[#This Row],[sku]],#REF!)</f>
        <v>#REF!</v>
      </c>
      <c r="AK70" s="149" t="e">
        <f>SUMIF(#REF!,bhpc_data[[#This Row],[sku]],#REF!)</f>
        <v>#REF!</v>
      </c>
      <c r="AL70" s="149" t="e">
        <f>dgn_data[[#This Row],[order]]+dgn_data[[#This Row],[foc_order]]</f>
        <v>#REF!</v>
      </c>
    </row>
    <row r="71" spans="1:38">
      <c r="A71" s="146" t="s">
        <v>187</v>
      </c>
      <c r="B71" s="146" t="s">
        <v>171</v>
      </c>
      <c r="C71" s="146">
        <v>1</v>
      </c>
      <c r="D71" s="146" t="s">
        <v>39</v>
      </c>
      <c r="E71" s="148">
        <v>8718719850039</v>
      </c>
      <c r="F71" s="147" t="s">
        <v>172</v>
      </c>
      <c r="G71" s="146" t="s">
        <v>188</v>
      </c>
      <c r="H71" s="146" t="s">
        <v>174</v>
      </c>
      <c r="I71" s="146">
        <v>48</v>
      </c>
      <c r="J71" s="146">
        <v>36</v>
      </c>
      <c r="K71" s="146">
        <v>4</v>
      </c>
      <c r="L71" s="146">
        <v>9</v>
      </c>
      <c r="N71" s="146">
        <v>485</v>
      </c>
      <c r="O71" s="146">
        <v>360</v>
      </c>
      <c r="P71" s="146">
        <v>195</v>
      </c>
      <c r="Q71" s="146">
        <v>7.48</v>
      </c>
      <c r="R71" s="146">
        <v>7.7</v>
      </c>
      <c r="S71" s="146">
        <v>175</v>
      </c>
      <c r="T71" s="146">
        <v>0</v>
      </c>
      <c r="U71" s="146">
        <v>0</v>
      </c>
      <c r="V71" s="146">
        <v>1</v>
      </c>
      <c r="W71" s="146">
        <v>0</v>
      </c>
      <c r="X71" s="146">
        <v>0</v>
      </c>
      <c r="Y71" s="146">
        <v>0</v>
      </c>
      <c r="Z71" s="147" t="s">
        <v>42</v>
      </c>
      <c r="AB71" s="158" t="e">
        <f>ROUNDUP(dgn_data[[#This Row],[order]]/bhpc_data[[#This Row],[units_per_carton]],0)</f>
        <v>#REF!</v>
      </c>
      <c r="AC71" s="158" t="e">
        <f>dgn_data[[#This Row],[foc_order]]/bhpc_data[[#This Row],[units_per_carton]]</f>
        <v>#REF!</v>
      </c>
      <c r="AD71" s="156" t="e">
        <f>(bhpc_data[[#This Row],[net_weight]]/bhpc_data[[#This Row],[units_per_carton]])*dgn_data[[#This Row],[tot_order]]*bhpc_data[[#This Row],[product1_weight]]</f>
        <v>#REF!</v>
      </c>
      <c r="AE71" s="156" t="e">
        <f>(bhpc_data[[#This Row],[net_weight]]/bhpc_data[[#This Row],[units_per_carton]])*dgn_data[[#This Row],[tot_order]]*bhpc_data[[#This Row],[product2_weight]]</f>
        <v>#REF!</v>
      </c>
      <c r="AF71" s="156" t="e">
        <f>(bhpc_data[[#This Row],[gross_weight]]/bhpc_data[[#This Row],[units_per_carton]])*dgn_data[[#This Row],[tot_order]]*bhpc_data[[#This Row],[product1_weight]]</f>
        <v>#REF!</v>
      </c>
      <c r="AG71" s="156" t="e">
        <f>(bhpc_data[[#This Row],[gross_weight]]/bhpc_data[[#This Row],[units_per_carton]])*dgn_data[[#This Row],[tot_order]]*bhpc_data[[#This Row],[product2_weight]]</f>
        <v>#REF!</v>
      </c>
      <c r="AH7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1" s="149" t="e">
        <f>SUMIF(#REF!,bhpc_data[[#This Row],[sku]],#REF!)</f>
        <v>#REF!</v>
      </c>
      <c r="AK71" s="149" t="e">
        <f>SUMIF(#REF!,bhpc_data[[#This Row],[sku]],#REF!)</f>
        <v>#REF!</v>
      </c>
      <c r="AL71" s="149" t="e">
        <f>dgn_data[[#This Row],[order]]+dgn_data[[#This Row],[foc_order]]</f>
        <v>#REF!</v>
      </c>
    </row>
    <row r="72" spans="1:38">
      <c r="A72" s="146" t="s">
        <v>189</v>
      </c>
      <c r="B72" s="146" t="s">
        <v>190</v>
      </c>
      <c r="C72" s="146">
        <v>1</v>
      </c>
      <c r="D72" s="146" t="s">
        <v>50</v>
      </c>
      <c r="E72" s="148">
        <v>6291107164236</v>
      </c>
      <c r="F72" s="147" t="s">
        <v>191</v>
      </c>
      <c r="G72" s="146" t="s">
        <v>192</v>
      </c>
      <c r="H72" s="146" t="s">
        <v>78</v>
      </c>
      <c r="I72" s="146">
        <v>24</v>
      </c>
      <c r="J72" s="146">
        <v>64</v>
      </c>
      <c r="K72" s="146">
        <v>8</v>
      </c>
      <c r="L72" s="146">
        <v>8</v>
      </c>
      <c r="N72" s="146">
        <v>330</v>
      </c>
      <c r="O72" s="146">
        <v>210</v>
      </c>
      <c r="P72" s="146">
        <v>230</v>
      </c>
      <c r="Q72" s="146">
        <v>6.35</v>
      </c>
      <c r="R72" s="146">
        <v>7</v>
      </c>
      <c r="S72" s="146">
        <v>200</v>
      </c>
      <c r="T72" s="146">
        <v>0</v>
      </c>
      <c r="U72" s="146">
        <v>0</v>
      </c>
      <c r="V72" s="146">
        <v>1</v>
      </c>
      <c r="W72" s="146">
        <v>0</v>
      </c>
      <c r="X72" s="146">
        <v>0</v>
      </c>
      <c r="Y72" s="146">
        <v>0</v>
      </c>
      <c r="Z72" s="147" t="s">
        <v>193</v>
      </c>
      <c r="AB72" s="158" t="e">
        <f>ROUNDUP(dgn_data[[#This Row],[order]]/bhpc_data[[#This Row],[units_per_carton]],0)</f>
        <v>#REF!</v>
      </c>
      <c r="AC72" s="158" t="e">
        <f>dgn_data[[#This Row],[foc_order]]/bhpc_data[[#This Row],[units_per_carton]]</f>
        <v>#REF!</v>
      </c>
      <c r="AD72" s="156" t="e">
        <f>(bhpc_data[[#This Row],[net_weight]]/bhpc_data[[#This Row],[units_per_carton]])*dgn_data[[#This Row],[tot_order]]*bhpc_data[[#This Row],[product1_weight]]</f>
        <v>#REF!</v>
      </c>
      <c r="AE72" s="156" t="e">
        <f>(bhpc_data[[#This Row],[net_weight]]/bhpc_data[[#This Row],[units_per_carton]])*dgn_data[[#This Row],[tot_order]]*bhpc_data[[#This Row],[product2_weight]]</f>
        <v>#REF!</v>
      </c>
      <c r="AF72" s="156" t="e">
        <f>(bhpc_data[[#This Row],[gross_weight]]/bhpc_data[[#This Row],[units_per_carton]])*dgn_data[[#This Row],[tot_order]]*bhpc_data[[#This Row],[product1_weight]]</f>
        <v>#REF!</v>
      </c>
      <c r="AG72" s="156" t="e">
        <f>(bhpc_data[[#This Row],[gross_weight]]/bhpc_data[[#This Row],[units_per_carton]])*dgn_data[[#This Row],[tot_order]]*bhpc_data[[#This Row],[product2_weight]]</f>
        <v>#REF!</v>
      </c>
      <c r="AH72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2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2" s="149" t="e">
        <f>SUMIF(#REF!,bhpc_data[[#This Row],[sku]],#REF!)</f>
        <v>#REF!</v>
      </c>
      <c r="AK72" s="149" t="e">
        <f>SUMIF(#REF!,bhpc_data[[#This Row],[sku]],#REF!)</f>
        <v>#REF!</v>
      </c>
      <c r="AL72" s="149" t="e">
        <f>dgn_data[[#This Row],[order]]+dgn_data[[#This Row],[foc_order]]</f>
        <v>#REF!</v>
      </c>
    </row>
    <row r="73" spans="1:38">
      <c r="A73" s="146" t="s">
        <v>194</v>
      </c>
      <c r="B73" s="146" t="s">
        <v>190</v>
      </c>
      <c r="C73" s="146">
        <v>1</v>
      </c>
      <c r="D73" s="146" t="s">
        <v>50</v>
      </c>
      <c r="E73" s="148">
        <v>6291107164243</v>
      </c>
      <c r="F73" s="147" t="s">
        <v>191</v>
      </c>
      <c r="G73" s="146" t="s">
        <v>195</v>
      </c>
      <c r="H73" s="146" t="s">
        <v>78</v>
      </c>
      <c r="I73" s="146">
        <v>24</v>
      </c>
      <c r="J73" s="146">
        <v>64</v>
      </c>
      <c r="K73" s="146">
        <v>8</v>
      </c>
      <c r="L73" s="146">
        <v>8</v>
      </c>
      <c r="N73" s="146">
        <v>330</v>
      </c>
      <c r="O73" s="146">
        <v>210</v>
      </c>
      <c r="P73" s="146">
        <v>230</v>
      </c>
      <c r="Q73" s="146">
        <v>6.35</v>
      </c>
      <c r="R73" s="146">
        <v>7</v>
      </c>
      <c r="S73" s="146">
        <v>200</v>
      </c>
      <c r="T73" s="146">
        <v>0</v>
      </c>
      <c r="U73" s="146">
        <v>0</v>
      </c>
      <c r="V73" s="146">
        <v>1</v>
      </c>
      <c r="W73" s="146">
        <v>0</v>
      </c>
      <c r="X73" s="146">
        <v>0</v>
      </c>
      <c r="Y73" s="146">
        <v>0</v>
      </c>
      <c r="Z73" s="147" t="s">
        <v>193</v>
      </c>
      <c r="AB73" s="158" t="e">
        <f>ROUNDUP(dgn_data[[#This Row],[order]]/bhpc_data[[#This Row],[units_per_carton]],0)</f>
        <v>#REF!</v>
      </c>
      <c r="AC73" s="158" t="e">
        <f>dgn_data[[#This Row],[foc_order]]/bhpc_data[[#This Row],[units_per_carton]]</f>
        <v>#REF!</v>
      </c>
      <c r="AD73" s="156" t="e">
        <f>(bhpc_data[[#This Row],[net_weight]]/bhpc_data[[#This Row],[units_per_carton]])*dgn_data[[#This Row],[tot_order]]*bhpc_data[[#This Row],[product1_weight]]</f>
        <v>#REF!</v>
      </c>
      <c r="AE73" s="156" t="e">
        <f>(bhpc_data[[#This Row],[net_weight]]/bhpc_data[[#This Row],[units_per_carton]])*dgn_data[[#This Row],[tot_order]]*bhpc_data[[#This Row],[product2_weight]]</f>
        <v>#REF!</v>
      </c>
      <c r="AF73" s="156" t="e">
        <f>(bhpc_data[[#This Row],[gross_weight]]/bhpc_data[[#This Row],[units_per_carton]])*dgn_data[[#This Row],[tot_order]]*bhpc_data[[#This Row],[product1_weight]]</f>
        <v>#REF!</v>
      </c>
      <c r="AG73" s="156" t="e">
        <f>(bhpc_data[[#This Row],[gross_weight]]/bhpc_data[[#This Row],[units_per_carton]])*dgn_data[[#This Row],[tot_order]]*bhpc_data[[#This Row],[product2_weight]]</f>
        <v>#REF!</v>
      </c>
      <c r="AH73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3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3" s="149" t="e">
        <f>SUMIF(#REF!,bhpc_data[[#This Row],[sku]],#REF!)</f>
        <v>#REF!</v>
      </c>
      <c r="AK73" s="149" t="e">
        <f>SUMIF(#REF!,bhpc_data[[#This Row],[sku]],#REF!)</f>
        <v>#REF!</v>
      </c>
      <c r="AL73" s="149" t="e">
        <f>dgn_data[[#This Row],[order]]+dgn_data[[#This Row],[foc_order]]</f>
        <v>#REF!</v>
      </c>
    </row>
    <row r="74" spans="1:38">
      <c r="A74" s="146" t="s">
        <v>196</v>
      </c>
      <c r="B74" s="146" t="s">
        <v>190</v>
      </c>
      <c r="C74" s="146">
        <v>1</v>
      </c>
      <c r="D74" s="146" t="s">
        <v>50</v>
      </c>
      <c r="E74" s="148">
        <v>6291107164250</v>
      </c>
      <c r="F74" s="147" t="s">
        <v>191</v>
      </c>
      <c r="G74" s="146" t="s">
        <v>197</v>
      </c>
      <c r="H74" s="146" t="s">
        <v>78</v>
      </c>
      <c r="I74" s="146">
        <v>24</v>
      </c>
      <c r="J74" s="146">
        <v>64</v>
      </c>
      <c r="K74" s="146">
        <v>8</v>
      </c>
      <c r="L74" s="146">
        <v>8</v>
      </c>
      <c r="N74" s="146">
        <v>330</v>
      </c>
      <c r="O74" s="146">
        <v>210</v>
      </c>
      <c r="P74" s="146">
        <v>230</v>
      </c>
      <c r="Q74" s="146">
        <v>6.35</v>
      </c>
      <c r="R74" s="146">
        <v>7</v>
      </c>
      <c r="S74" s="146">
        <v>200</v>
      </c>
      <c r="T74" s="146">
        <v>0</v>
      </c>
      <c r="U74" s="146">
        <v>0</v>
      </c>
      <c r="V74" s="146">
        <v>1</v>
      </c>
      <c r="W74" s="146">
        <v>0</v>
      </c>
      <c r="X74" s="146">
        <v>0</v>
      </c>
      <c r="Y74" s="146">
        <v>0</v>
      </c>
      <c r="Z74" s="147" t="s">
        <v>193</v>
      </c>
      <c r="AB74" s="158" t="e">
        <f>ROUNDUP(dgn_data[[#This Row],[order]]/bhpc_data[[#This Row],[units_per_carton]],0)</f>
        <v>#REF!</v>
      </c>
      <c r="AC74" s="158" t="e">
        <f>dgn_data[[#This Row],[foc_order]]/bhpc_data[[#This Row],[units_per_carton]]</f>
        <v>#REF!</v>
      </c>
      <c r="AD74" s="156" t="e">
        <f>(bhpc_data[[#This Row],[net_weight]]/bhpc_data[[#This Row],[units_per_carton]])*dgn_data[[#This Row],[tot_order]]*bhpc_data[[#This Row],[product1_weight]]</f>
        <v>#REF!</v>
      </c>
      <c r="AE74" s="156" t="e">
        <f>(bhpc_data[[#This Row],[net_weight]]/bhpc_data[[#This Row],[units_per_carton]])*dgn_data[[#This Row],[tot_order]]*bhpc_data[[#This Row],[product2_weight]]</f>
        <v>#REF!</v>
      </c>
      <c r="AF74" s="156" t="e">
        <f>(bhpc_data[[#This Row],[gross_weight]]/bhpc_data[[#This Row],[units_per_carton]])*dgn_data[[#This Row],[tot_order]]*bhpc_data[[#This Row],[product1_weight]]</f>
        <v>#REF!</v>
      </c>
      <c r="AG74" s="156" t="e">
        <f>(bhpc_data[[#This Row],[gross_weight]]/bhpc_data[[#This Row],[units_per_carton]])*dgn_data[[#This Row],[tot_order]]*bhpc_data[[#This Row],[product2_weight]]</f>
        <v>#REF!</v>
      </c>
      <c r="AH74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4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4" s="149" t="e">
        <f>SUMIF(#REF!,bhpc_data[[#This Row],[sku]],#REF!)</f>
        <v>#REF!</v>
      </c>
      <c r="AK74" s="149" t="e">
        <f>SUMIF(#REF!,bhpc_data[[#This Row],[sku]],#REF!)</f>
        <v>#REF!</v>
      </c>
      <c r="AL74" s="149" t="e">
        <f>dgn_data[[#This Row],[order]]+dgn_data[[#This Row],[foc_order]]</f>
        <v>#REF!</v>
      </c>
    </row>
    <row r="75" spans="1:38">
      <c r="A75" s="146" t="s">
        <v>198</v>
      </c>
      <c r="B75" s="146" t="s">
        <v>190</v>
      </c>
      <c r="C75" s="146">
        <v>1</v>
      </c>
      <c r="D75" s="146" t="s">
        <v>50</v>
      </c>
      <c r="E75" s="148">
        <v>6291107164267</v>
      </c>
      <c r="F75" s="147" t="s">
        <v>191</v>
      </c>
      <c r="G75" s="146" t="s">
        <v>199</v>
      </c>
      <c r="H75" s="146" t="s">
        <v>78</v>
      </c>
      <c r="I75" s="146">
        <v>24</v>
      </c>
      <c r="J75" s="146">
        <v>64</v>
      </c>
      <c r="K75" s="146">
        <v>8</v>
      </c>
      <c r="L75" s="146">
        <v>8</v>
      </c>
      <c r="N75" s="146">
        <v>330</v>
      </c>
      <c r="O75" s="146">
        <v>210</v>
      </c>
      <c r="P75" s="146">
        <v>230</v>
      </c>
      <c r="Q75" s="146">
        <v>6.35</v>
      </c>
      <c r="R75" s="146">
        <v>7</v>
      </c>
      <c r="S75" s="146">
        <v>200</v>
      </c>
      <c r="T75" s="146">
        <v>0</v>
      </c>
      <c r="U75" s="146">
        <v>0</v>
      </c>
      <c r="V75" s="146">
        <v>1</v>
      </c>
      <c r="W75" s="146">
        <v>0</v>
      </c>
      <c r="X75" s="146">
        <v>0</v>
      </c>
      <c r="Y75" s="146">
        <v>0</v>
      </c>
      <c r="Z75" s="147" t="s">
        <v>193</v>
      </c>
      <c r="AB75" s="158" t="e">
        <f>ROUNDUP(dgn_data[[#This Row],[order]]/bhpc_data[[#This Row],[units_per_carton]],0)</f>
        <v>#REF!</v>
      </c>
      <c r="AC75" s="158" t="e">
        <f>dgn_data[[#This Row],[foc_order]]/bhpc_data[[#This Row],[units_per_carton]]</f>
        <v>#REF!</v>
      </c>
      <c r="AD75" s="156" t="e">
        <f>(bhpc_data[[#This Row],[net_weight]]/bhpc_data[[#This Row],[units_per_carton]])*dgn_data[[#This Row],[tot_order]]*bhpc_data[[#This Row],[product1_weight]]</f>
        <v>#REF!</v>
      </c>
      <c r="AE75" s="156" t="e">
        <f>(bhpc_data[[#This Row],[net_weight]]/bhpc_data[[#This Row],[units_per_carton]])*dgn_data[[#This Row],[tot_order]]*bhpc_data[[#This Row],[product2_weight]]</f>
        <v>#REF!</v>
      </c>
      <c r="AF75" s="156" t="e">
        <f>(bhpc_data[[#This Row],[gross_weight]]/bhpc_data[[#This Row],[units_per_carton]])*dgn_data[[#This Row],[tot_order]]*bhpc_data[[#This Row],[product1_weight]]</f>
        <v>#REF!</v>
      </c>
      <c r="AG75" s="156" t="e">
        <f>(bhpc_data[[#This Row],[gross_weight]]/bhpc_data[[#This Row],[units_per_carton]])*dgn_data[[#This Row],[tot_order]]*bhpc_data[[#This Row],[product2_weight]]</f>
        <v>#REF!</v>
      </c>
      <c r="AH75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5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5" s="149" t="e">
        <f>SUMIF(#REF!,bhpc_data[[#This Row],[sku]],#REF!)</f>
        <v>#REF!</v>
      </c>
      <c r="AK75" s="149" t="e">
        <f>SUMIF(#REF!,bhpc_data[[#This Row],[sku]],#REF!)</f>
        <v>#REF!</v>
      </c>
      <c r="AL75" s="149" t="e">
        <f>dgn_data[[#This Row],[order]]+dgn_data[[#This Row],[foc_order]]</f>
        <v>#REF!</v>
      </c>
    </row>
    <row r="76" spans="1:38">
      <c r="B76" s="146" t="s">
        <v>171</v>
      </c>
      <c r="C76" s="146">
        <v>1</v>
      </c>
      <c r="D76" s="146" t="s">
        <v>50</v>
      </c>
      <c r="E76" s="149"/>
      <c r="G76" s="146" t="s">
        <v>200</v>
      </c>
      <c r="H76" s="146" t="s">
        <v>174</v>
      </c>
      <c r="I76" s="146">
        <v>24</v>
      </c>
      <c r="S76" s="146">
        <v>250</v>
      </c>
      <c r="T76" s="146">
        <v>0</v>
      </c>
      <c r="U76" s="146">
        <v>0</v>
      </c>
      <c r="V76" s="146">
        <v>1</v>
      </c>
      <c r="W76" s="146">
        <v>0</v>
      </c>
      <c r="X76" s="146">
        <v>0</v>
      </c>
      <c r="Y76" s="146">
        <v>0</v>
      </c>
      <c r="Z76" s="147" t="s">
        <v>42</v>
      </c>
      <c r="AB76" s="158" t="e">
        <f>ROUNDUP(dgn_data[[#This Row],[order]]/bhpc_data[[#This Row],[units_per_carton]],0)</f>
        <v>#REF!</v>
      </c>
      <c r="AC76" s="158" t="e">
        <f>dgn_data[[#This Row],[foc_order]]/bhpc_data[[#This Row],[units_per_carton]]</f>
        <v>#REF!</v>
      </c>
      <c r="AD76" s="156" t="e">
        <f>(bhpc_data[[#This Row],[net_weight]]/bhpc_data[[#This Row],[units_per_carton]])*dgn_data[[#This Row],[tot_order]]*bhpc_data[[#This Row],[product1_weight]]</f>
        <v>#REF!</v>
      </c>
      <c r="AE76" s="156" t="e">
        <f>(bhpc_data[[#This Row],[net_weight]]/bhpc_data[[#This Row],[units_per_carton]])*dgn_data[[#This Row],[tot_order]]*bhpc_data[[#This Row],[product2_weight]]</f>
        <v>#REF!</v>
      </c>
      <c r="AF76" s="156" t="e">
        <f>(bhpc_data[[#This Row],[gross_weight]]/bhpc_data[[#This Row],[units_per_carton]])*dgn_data[[#This Row],[tot_order]]*bhpc_data[[#This Row],[product1_weight]]</f>
        <v>#REF!</v>
      </c>
      <c r="AG76" s="156" t="e">
        <f>(bhpc_data[[#This Row],[gross_weight]]/bhpc_data[[#This Row],[units_per_carton]])*dgn_data[[#This Row],[tot_order]]*bhpc_data[[#This Row],[product2_weight]]</f>
        <v>#REF!</v>
      </c>
      <c r="AH76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6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6" s="149" t="e">
        <f>SUMIF(#REF!,bhpc_data[[#This Row],[sku]],#REF!)</f>
        <v>#REF!</v>
      </c>
      <c r="AK76" s="149" t="e">
        <f>SUMIF(#REF!,bhpc_data[[#This Row],[sku]],#REF!)</f>
        <v>#REF!</v>
      </c>
      <c r="AL76" s="149" t="e">
        <f>dgn_data[[#This Row],[order]]+dgn_data[[#This Row],[foc_order]]</f>
        <v>#REF!</v>
      </c>
    </row>
    <row r="77" spans="1:38">
      <c r="B77" s="146" t="s">
        <v>171</v>
      </c>
      <c r="C77" s="146">
        <v>1</v>
      </c>
      <c r="D77" s="146" t="s">
        <v>39</v>
      </c>
      <c r="E77" s="149"/>
      <c r="G77" s="146" t="s">
        <v>201</v>
      </c>
      <c r="H77" s="146" t="s">
        <v>174</v>
      </c>
      <c r="I77" s="146">
        <v>24</v>
      </c>
      <c r="S77" s="146">
        <v>300</v>
      </c>
      <c r="T77" s="146">
        <v>0</v>
      </c>
      <c r="U77" s="146">
        <v>0</v>
      </c>
      <c r="V77" s="146">
        <v>1</v>
      </c>
      <c r="W77" s="146">
        <v>0</v>
      </c>
      <c r="X77" s="146">
        <v>0</v>
      </c>
      <c r="Y77" s="146">
        <v>0</v>
      </c>
      <c r="Z77" s="147" t="s">
        <v>42</v>
      </c>
      <c r="AB77" s="158" t="e">
        <f>ROUNDUP(dgn_data[[#This Row],[order]]/bhpc_data[[#This Row],[units_per_carton]],0)</f>
        <v>#REF!</v>
      </c>
      <c r="AC77" s="158" t="e">
        <f>dgn_data[[#This Row],[foc_order]]/bhpc_data[[#This Row],[units_per_carton]]</f>
        <v>#REF!</v>
      </c>
      <c r="AD77" s="156" t="e">
        <f>(bhpc_data[[#This Row],[net_weight]]/bhpc_data[[#This Row],[units_per_carton]])*dgn_data[[#This Row],[tot_order]]*bhpc_data[[#This Row],[product1_weight]]</f>
        <v>#REF!</v>
      </c>
      <c r="AE77" s="156" t="e">
        <f>(bhpc_data[[#This Row],[net_weight]]/bhpc_data[[#This Row],[units_per_carton]])*dgn_data[[#This Row],[tot_order]]*bhpc_data[[#This Row],[product2_weight]]</f>
        <v>#REF!</v>
      </c>
      <c r="AF77" s="156" t="e">
        <f>(bhpc_data[[#This Row],[gross_weight]]/bhpc_data[[#This Row],[units_per_carton]])*dgn_data[[#This Row],[tot_order]]*bhpc_data[[#This Row],[product1_weight]]</f>
        <v>#REF!</v>
      </c>
      <c r="AG77" s="156" t="e">
        <f>(bhpc_data[[#This Row],[gross_weight]]/bhpc_data[[#This Row],[units_per_carton]])*dgn_data[[#This Row],[tot_order]]*bhpc_data[[#This Row],[product2_weight]]</f>
        <v>#REF!</v>
      </c>
      <c r="AH77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7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7" s="149" t="e">
        <f>SUMIF(#REF!,bhpc_data[[#This Row],[sku]],#REF!)</f>
        <v>#REF!</v>
      </c>
      <c r="AK77" s="149" t="e">
        <f>SUMIF(#REF!,bhpc_data[[#This Row],[sku]],#REF!)</f>
        <v>#REF!</v>
      </c>
      <c r="AL77" s="149" t="e">
        <f>dgn_data[[#This Row],[order]]+dgn_data[[#This Row],[foc_order]]</f>
        <v>#REF!</v>
      </c>
    </row>
    <row r="78" spans="1:38">
      <c r="A78" s="146" t="s">
        <v>202</v>
      </c>
      <c r="B78" s="146" t="s">
        <v>203</v>
      </c>
      <c r="C78" s="146">
        <v>1</v>
      </c>
      <c r="D78" s="146" t="s">
        <v>39</v>
      </c>
      <c r="E78" s="148"/>
      <c r="G78" s="146" t="s">
        <v>204</v>
      </c>
      <c r="I78" s="146">
        <v>48</v>
      </c>
      <c r="AB78" s="158" t="e">
        <f>ROUNDUP(dgn_data[[#This Row],[order]]/bhpc_data[[#This Row],[units_per_carton]],0)</f>
        <v>#REF!</v>
      </c>
      <c r="AC78" s="158" t="e">
        <f>dgn_data[[#This Row],[foc_order]]/bhpc_data[[#This Row],[units_per_carton]]</f>
        <v>#REF!</v>
      </c>
      <c r="AD78" s="156" t="e">
        <f>(bhpc_data[[#This Row],[net_weight]]/bhpc_data[[#This Row],[units_per_carton]])*dgn_data[[#This Row],[tot_order]]*bhpc_data[[#This Row],[product1_weight]]</f>
        <v>#REF!</v>
      </c>
      <c r="AE78" s="156" t="e">
        <f>(bhpc_data[[#This Row],[net_weight]]/bhpc_data[[#This Row],[units_per_carton]])*dgn_data[[#This Row],[tot_order]]*bhpc_data[[#This Row],[product2_weight]]</f>
        <v>#REF!</v>
      </c>
      <c r="AF78" s="156" t="e">
        <f>(bhpc_data[[#This Row],[gross_weight]]/bhpc_data[[#This Row],[units_per_carton]])*dgn_data[[#This Row],[tot_order]]*bhpc_data[[#This Row],[product1_weight]]</f>
        <v>#REF!</v>
      </c>
      <c r="AG78" s="156" t="e">
        <f>(bhpc_data[[#This Row],[gross_weight]]/bhpc_data[[#This Row],[units_per_carton]])*dgn_data[[#This Row],[tot_order]]*bhpc_data[[#This Row],[product2_weight]]</f>
        <v>#REF!</v>
      </c>
      <c r="AH78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8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8" s="149" t="e">
        <f>SUMIF(#REF!,bhpc_data[[#This Row],[sku]],#REF!)</f>
        <v>#REF!</v>
      </c>
      <c r="AK78" s="149" t="e">
        <f>SUMIF(#REF!,bhpc_data[[#This Row],[sku]],#REF!)</f>
        <v>#REF!</v>
      </c>
      <c r="AL78" s="149" t="e">
        <f>dgn_data[[#This Row],[order]]+dgn_data[[#This Row],[foc_order]]</f>
        <v>#REF!</v>
      </c>
    </row>
    <row r="79" spans="1:38">
      <c r="A79" s="146" t="s">
        <v>205</v>
      </c>
      <c r="B79" s="146" t="s">
        <v>203</v>
      </c>
      <c r="C79" s="146">
        <v>1</v>
      </c>
      <c r="D79" s="146" t="s">
        <v>39</v>
      </c>
      <c r="E79" s="148"/>
      <c r="G79" s="146" t="s">
        <v>206</v>
      </c>
      <c r="I79" s="146">
        <v>48</v>
      </c>
      <c r="AB79" s="158" t="e">
        <f>ROUNDUP(dgn_data[[#This Row],[order]]/bhpc_data[[#This Row],[units_per_carton]],0)</f>
        <v>#REF!</v>
      </c>
      <c r="AC79" s="158" t="e">
        <f>dgn_data[[#This Row],[foc_order]]/bhpc_data[[#This Row],[units_per_carton]]</f>
        <v>#REF!</v>
      </c>
      <c r="AD79" s="156" t="e">
        <f>(bhpc_data[[#This Row],[net_weight]]/bhpc_data[[#This Row],[units_per_carton]])*dgn_data[[#This Row],[tot_order]]*bhpc_data[[#This Row],[product1_weight]]</f>
        <v>#REF!</v>
      </c>
      <c r="AE79" s="156" t="e">
        <f>(bhpc_data[[#This Row],[net_weight]]/bhpc_data[[#This Row],[units_per_carton]])*dgn_data[[#This Row],[tot_order]]*bhpc_data[[#This Row],[product2_weight]]</f>
        <v>#REF!</v>
      </c>
      <c r="AF79" s="156" t="e">
        <f>(bhpc_data[[#This Row],[gross_weight]]/bhpc_data[[#This Row],[units_per_carton]])*dgn_data[[#This Row],[tot_order]]*bhpc_data[[#This Row],[product1_weight]]</f>
        <v>#REF!</v>
      </c>
      <c r="AG79" s="156" t="e">
        <f>(bhpc_data[[#This Row],[gross_weight]]/bhpc_data[[#This Row],[units_per_carton]])*dgn_data[[#This Row],[tot_order]]*bhpc_data[[#This Row],[product2_weight]]</f>
        <v>#REF!</v>
      </c>
      <c r="AH79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9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9" s="149" t="e">
        <f>SUMIF(#REF!,bhpc_data[[#This Row],[sku]],#REF!)</f>
        <v>#REF!</v>
      </c>
      <c r="AK79" s="149" t="e">
        <f>SUMIF(#REF!,bhpc_data[[#This Row],[sku]],#REF!)</f>
        <v>#REF!</v>
      </c>
      <c r="AL79" s="149" t="e">
        <f>dgn_data[[#This Row],[order]]+dgn_data[[#This Row],[foc_order]]</f>
        <v>#REF!</v>
      </c>
    </row>
    <row r="80" spans="1:38">
      <c r="A80" s="146" t="s">
        <v>207</v>
      </c>
      <c r="B80" s="146" t="s">
        <v>203</v>
      </c>
      <c r="C80" s="146">
        <v>1</v>
      </c>
      <c r="D80" s="146" t="s">
        <v>39</v>
      </c>
      <c r="E80" s="148"/>
      <c r="G80" s="146" t="s">
        <v>208</v>
      </c>
      <c r="I80" s="146">
        <v>48</v>
      </c>
      <c r="AB80" s="158" t="e">
        <f>ROUNDUP(dgn_data[[#This Row],[order]]/bhpc_data[[#This Row],[units_per_carton]],0)</f>
        <v>#REF!</v>
      </c>
      <c r="AC80" s="158" t="e">
        <f>dgn_data[[#This Row],[foc_order]]/bhpc_data[[#This Row],[units_per_carton]]</f>
        <v>#REF!</v>
      </c>
      <c r="AD80" s="156" t="e">
        <f>(bhpc_data[[#This Row],[net_weight]]/bhpc_data[[#This Row],[units_per_carton]])*dgn_data[[#This Row],[tot_order]]*bhpc_data[[#This Row],[product1_weight]]</f>
        <v>#REF!</v>
      </c>
      <c r="AE80" s="156" t="e">
        <f>(bhpc_data[[#This Row],[net_weight]]/bhpc_data[[#This Row],[units_per_carton]])*dgn_data[[#This Row],[tot_order]]*bhpc_data[[#This Row],[product2_weight]]</f>
        <v>#REF!</v>
      </c>
      <c r="AF80" s="156" t="e">
        <f>(bhpc_data[[#This Row],[gross_weight]]/bhpc_data[[#This Row],[units_per_carton]])*dgn_data[[#This Row],[tot_order]]*bhpc_data[[#This Row],[product1_weight]]</f>
        <v>#REF!</v>
      </c>
      <c r="AG80" s="156" t="e">
        <f>(bhpc_data[[#This Row],[gross_weight]]/bhpc_data[[#This Row],[units_per_carton]])*dgn_data[[#This Row],[tot_order]]*bhpc_data[[#This Row],[product2_weight]]</f>
        <v>#REF!</v>
      </c>
      <c r="AH80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0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0" s="149" t="e">
        <f>SUMIF(#REF!,bhpc_data[[#This Row],[sku]],#REF!)</f>
        <v>#REF!</v>
      </c>
      <c r="AK80" s="149" t="e">
        <f>SUMIF(#REF!,bhpc_data[[#This Row],[sku]],#REF!)</f>
        <v>#REF!</v>
      </c>
      <c r="AL80" s="149" t="e">
        <f>dgn_data[[#This Row],[order]]+dgn_data[[#This Row],[foc_order]]</f>
        <v>#REF!</v>
      </c>
    </row>
    <row r="81" spans="1:38">
      <c r="A81" s="146" t="s">
        <v>209</v>
      </c>
      <c r="B81" s="146" t="s">
        <v>203</v>
      </c>
      <c r="C81" s="146">
        <v>1</v>
      </c>
      <c r="D81" s="146" t="s">
        <v>39</v>
      </c>
      <c r="E81" s="148"/>
      <c r="G81" s="146" t="s">
        <v>210</v>
      </c>
      <c r="I81" s="146">
        <v>48</v>
      </c>
      <c r="AB81" s="158" t="e">
        <f>ROUNDUP(dgn_data[[#This Row],[order]]/bhpc_data[[#This Row],[units_per_carton]],0)</f>
        <v>#REF!</v>
      </c>
      <c r="AC81" s="158" t="e">
        <f>dgn_data[[#This Row],[foc_order]]/bhpc_data[[#This Row],[units_per_carton]]</f>
        <v>#REF!</v>
      </c>
      <c r="AD81" s="156" t="e">
        <f>(bhpc_data[[#This Row],[net_weight]]/bhpc_data[[#This Row],[units_per_carton]])*dgn_data[[#This Row],[tot_order]]*bhpc_data[[#This Row],[product1_weight]]</f>
        <v>#REF!</v>
      </c>
      <c r="AE81" s="156" t="e">
        <f>(bhpc_data[[#This Row],[net_weight]]/bhpc_data[[#This Row],[units_per_carton]])*dgn_data[[#This Row],[tot_order]]*bhpc_data[[#This Row],[product2_weight]]</f>
        <v>#REF!</v>
      </c>
      <c r="AF81" s="156" t="e">
        <f>(bhpc_data[[#This Row],[gross_weight]]/bhpc_data[[#This Row],[units_per_carton]])*dgn_data[[#This Row],[tot_order]]*bhpc_data[[#This Row],[product1_weight]]</f>
        <v>#REF!</v>
      </c>
      <c r="AG81" s="156" t="e">
        <f>(bhpc_data[[#This Row],[gross_weight]]/bhpc_data[[#This Row],[units_per_carton]])*dgn_data[[#This Row],[tot_order]]*bhpc_data[[#This Row],[product2_weight]]</f>
        <v>#REF!</v>
      </c>
      <c r="AH81" s="156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1" s="156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1" s="149" t="e">
        <f>SUMIF(#REF!,bhpc_data[[#This Row],[sku]],#REF!)</f>
        <v>#REF!</v>
      </c>
      <c r="AK81" s="149" t="e">
        <f>SUMIF(#REF!,bhpc_data[[#This Row],[sku]],#REF!)</f>
        <v>#REF!</v>
      </c>
      <c r="AL81" s="149" t="e">
        <f>dgn_data[[#This Row],[order]]+dgn_data[[#This Row],[foc_order]]</f>
        <v>#REF!</v>
      </c>
    </row>
    <row r="82" spans="1:38">
      <c r="A82" s="146" t="s">
        <v>211</v>
      </c>
      <c r="B82" s="146" t="s">
        <v>38</v>
      </c>
      <c r="C82" s="146">
        <v>2</v>
      </c>
      <c r="D82" s="146" t="s">
        <v>39</v>
      </c>
      <c r="E82" s="149">
        <v>6291107160733</v>
      </c>
      <c r="G82" s="146" t="s">
        <v>212</v>
      </c>
    </row>
    <row r="83" spans="1:38">
      <c r="A83" s="146" t="s">
        <v>213</v>
      </c>
      <c r="B83" s="146" t="s">
        <v>38</v>
      </c>
      <c r="C83" s="146">
        <v>2</v>
      </c>
      <c r="D83" s="146" t="s">
        <v>39</v>
      </c>
      <c r="E83" s="149">
        <v>6291107160733</v>
      </c>
      <c r="G83" s="146" t="s">
        <v>214</v>
      </c>
    </row>
    <row r="84" spans="1:38">
      <c r="A84" s="146" t="s">
        <v>215</v>
      </c>
      <c r="B84" s="146" t="s">
        <v>38</v>
      </c>
      <c r="C84" s="146">
        <v>2</v>
      </c>
      <c r="D84" s="146" t="s">
        <v>39</v>
      </c>
      <c r="E84" s="149">
        <v>6291107160733</v>
      </c>
      <c r="G84" s="146" t="s">
        <v>216</v>
      </c>
    </row>
    <row r="85" spans="1:38">
      <c r="A85" s="146" t="s">
        <v>217</v>
      </c>
      <c r="B85" s="146" t="s">
        <v>38</v>
      </c>
      <c r="C85" s="146">
        <v>2</v>
      </c>
      <c r="D85" s="146" t="s">
        <v>39</v>
      </c>
      <c r="E85" s="149">
        <v>6291107160733</v>
      </c>
      <c r="G85" s="146" t="s">
        <v>218</v>
      </c>
    </row>
    <row r="86" spans="1:38">
      <c r="A86" s="146" t="s">
        <v>219</v>
      </c>
      <c r="B86" s="146" t="s">
        <v>38</v>
      </c>
      <c r="C86" s="146">
        <v>2</v>
      </c>
      <c r="D86" s="146" t="s">
        <v>39</v>
      </c>
      <c r="E86" s="149">
        <v>6291107160733</v>
      </c>
      <c r="G86" s="146" t="s">
        <v>220</v>
      </c>
    </row>
    <row r="87" spans="1:38">
      <c r="A87" s="146" t="s">
        <v>221</v>
      </c>
      <c r="B87" s="146" t="s">
        <v>38</v>
      </c>
      <c r="C87" s="146">
        <v>2</v>
      </c>
      <c r="D87" s="146" t="s">
        <v>39</v>
      </c>
      <c r="E87" s="149">
        <v>6291107160733</v>
      </c>
      <c r="G87" s="146" t="s">
        <v>222</v>
      </c>
    </row>
    <row r="88" spans="1:38">
      <c r="A88" s="146" t="s">
        <v>223</v>
      </c>
      <c r="B88" s="146" t="s">
        <v>38</v>
      </c>
      <c r="C88" s="146">
        <v>2</v>
      </c>
      <c r="D88" s="146" t="s">
        <v>39</v>
      </c>
      <c r="E88" s="149">
        <v>6291107160740</v>
      </c>
      <c r="G88" s="146" t="s">
        <v>224</v>
      </c>
    </row>
    <row r="89" spans="1:38">
      <c r="A89" s="146" t="s">
        <v>225</v>
      </c>
      <c r="B89" s="146" t="s">
        <v>38</v>
      </c>
      <c r="C89" s="146">
        <v>2</v>
      </c>
      <c r="D89" s="146" t="s">
        <v>39</v>
      </c>
      <c r="E89" s="149">
        <v>6291107160740</v>
      </c>
      <c r="G89" s="146" t="s">
        <v>226</v>
      </c>
    </row>
    <row r="90" spans="1:38">
      <c r="A90" s="146" t="s">
        <v>227</v>
      </c>
      <c r="B90" s="146" t="s">
        <v>38</v>
      </c>
      <c r="C90" s="146">
        <v>2</v>
      </c>
      <c r="D90" s="146" t="s">
        <v>39</v>
      </c>
      <c r="E90" s="149">
        <v>6291107160740</v>
      </c>
      <c r="G90" s="146" t="s">
        <v>228</v>
      </c>
    </row>
    <row r="91" spans="1:38">
      <c r="E91" s="149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W70"/>
  <sheetViews>
    <sheetView workbookViewId="0">
      <pane xSplit="1" ySplit="2" topLeftCell="D3" activePane="bottomRight" state="frozen"/>
      <selection pane="topRight" activeCell="AI7" sqref="AI7"/>
      <selection pane="bottomLeft" activeCell="AI7" sqref="AI7"/>
      <selection pane="bottomRight" activeCell="G7" sqref="G7"/>
    </sheetView>
  </sheetViews>
  <sheetFormatPr defaultColWidth="8.7109375" defaultRowHeight="15"/>
  <cols>
    <col min="1" max="1" width="31.140625" style="125" bestFit="1" customWidth="1"/>
    <col min="2" max="2" width="15" style="1" bestFit="1" customWidth="1"/>
    <col min="3" max="3" width="105.7109375" style="125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0" width="38.28515625" customWidth="1"/>
    <col min="11" max="11" width="44" style="168" bestFit="1" customWidth="1"/>
    <col min="12" max="13" width="31.28515625" style="168" customWidth="1"/>
    <col min="14" max="14" width="31.28515625" customWidth="1"/>
    <col min="15" max="15" width="57.85546875" style="1" bestFit="1" customWidth="1"/>
    <col min="16" max="16" width="55.85546875" customWidth="1"/>
    <col min="17" max="17" width="12" style="1" bestFit="1" customWidth="1"/>
    <col min="18" max="18" width="8.7109375" style="127"/>
    <col min="19" max="19" width="31.7109375" style="1" customWidth="1"/>
    <col min="20" max="20" width="34.5703125" customWidth="1"/>
  </cols>
  <sheetData>
    <row r="1" spans="1:23" s="204" customFormat="1">
      <c r="A1" s="204">
        <f ca="1">COUNTA(clientName)</f>
        <v>44</v>
      </c>
      <c r="B1" s="204" t="s">
        <v>229</v>
      </c>
      <c r="C1" s="204" t="s">
        <v>230</v>
      </c>
      <c r="D1" s="204" t="s">
        <v>231</v>
      </c>
      <c r="E1" s="204" t="s">
        <v>232</v>
      </c>
      <c r="F1" s="204" t="s">
        <v>233</v>
      </c>
      <c r="G1" s="204" t="s">
        <v>234</v>
      </c>
      <c r="H1" s="204" t="s">
        <v>235</v>
      </c>
      <c r="K1" s="223"/>
      <c r="L1" s="223"/>
      <c r="M1" s="223"/>
      <c r="N1" s="204" t="s">
        <v>236</v>
      </c>
      <c r="O1" s="204" t="s">
        <v>237</v>
      </c>
      <c r="P1" s="204" t="s">
        <v>238</v>
      </c>
      <c r="Q1" s="204" t="s">
        <v>239</v>
      </c>
      <c r="R1" s="205"/>
    </row>
    <row r="2" spans="1:23" s="18" customFormat="1">
      <c r="A2" s="18" t="s">
        <v>240</v>
      </c>
      <c r="B2" s="18" t="s">
        <v>241</v>
      </c>
      <c r="C2" s="18" t="s">
        <v>242</v>
      </c>
      <c r="D2" s="18" t="s">
        <v>243</v>
      </c>
      <c r="E2" s="18" t="s">
        <v>244</v>
      </c>
      <c r="F2" s="18" t="s">
        <v>245</v>
      </c>
      <c r="G2" s="18" t="s">
        <v>246</v>
      </c>
      <c r="H2" s="18" t="s">
        <v>247</v>
      </c>
      <c r="I2" s="18" t="s">
        <v>248</v>
      </c>
      <c r="J2" s="18" t="s">
        <v>249</v>
      </c>
      <c r="K2" s="18" t="s">
        <v>250</v>
      </c>
      <c r="L2" s="18" t="s">
        <v>251</v>
      </c>
      <c r="M2" s="18" t="s">
        <v>252</v>
      </c>
      <c r="N2" s="18" t="s">
        <v>253</v>
      </c>
      <c r="O2" s="18" t="s">
        <v>254</v>
      </c>
      <c r="P2" s="18" t="s">
        <v>255</v>
      </c>
      <c r="Q2" s="18" t="s">
        <v>256</v>
      </c>
      <c r="R2" s="124" t="s">
        <v>257</v>
      </c>
      <c r="S2" s="18" t="s">
        <v>258</v>
      </c>
      <c r="T2" s="18" t="s">
        <v>259</v>
      </c>
    </row>
    <row r="3" spans="1:23">
      <c r="A3" s="125" t="s">
        <v>260</v>
      </c>
      <c r="B3" s="1" t="s">
        <v>261</v>
      </c>
      <c r="C3" s="125" t="s">
        <v>262</v>
      </c>
      <c r="D3" s="125" t="s">
        <v>263</v>
      </c>
      <c r="E3" s="125"/>
      <c r="F3" s="125" t="s">
        <v>264</v>
      </c>
      <c r="G3" s="125" t="s">
        <v>265</v>
      </c>
      <c r="H3" s="126" t="s">
        <v>266</v>
      </c>
      <c r="I3" s="126"/>
      <c r="J3" s="126"/>
      <c r="K3" s="125" t="s">
        <v>267</v>
      </c>
      <c r="L3" s="222" t="s">
        <v>268</v>
      </c>
      <c r="M3" s="126" t="s">
        <v>266</v>
      </c>
      <c r="N3" s="126" t="s">
        <v>269</v>
      </c>
      <c r="O3" s="1" t="s">
        <v>270</v>
      </c>
      <c r="P3" t="s">
        <v>271</v>
      </c>
      <c r="Q3" s="1" t="s">
        <v>272</v>
      </c>
      <c r="R3" s="127" t="s">
        <v>273</v>
      </c>
      <c r="S3" s="1" t="s">
        <v>274</v>
      </c>
      <c r="T3" s="1"/>
      <c r="W3" t="b">
        <v>0</v>
      </c>
    </row>
    <row r="4" spans="1:23">
      <c r="A4" s="125" t="s">
        <v>275</v>
      </c>
      <c r="B4" s="1" t="s">
        <v>276</v>
      </c>
      <c r="C4" s="239" t="s">
        <v>262</v>
      </c>
      <c r="D4" t="s">
        <v>277</v>
      </c>
      <c r="E4" t="s">
        <v>278</v>
      </c>
      <c r="F4" s="126" t="s">
        <v>279</v>
      </c>
      <c r="G4" s="126" t="s">
        <v>280</v>
      </c>
      <c r="H4" s="126" t="s">
        <v>281</v>
      </c>
      <c r="I4" s="126"/>
      <c r="J4" s="126"/>
      <c r="K4" s="222" t="s">
        <v>282</v>
      </c>
      <c r="L4" s="222" t="s">
        <v>283</v>
      </c>
      <c r="M4" s="222"/>
      <c r="N4" s="126" t="s">
        <v>284</v>
      </c>
      <c r="O4" s="1" t="s">
        <v>270</v>
      </c>
      <c r="P4" t="s">
        <v>285</v>
      </c>
      <c r="Q4" s="1" t="s">
        <v>272</v>
      </c>
      <c r="R4" s="127" t="s">
        <v>273</v>
      </c>
      <c r="S4" s="1" t="s">
        <v>274</v>
      </c>
      <c r="T4" s="1"/>
    </row>
    <row r="5" spans="1:23">
      <c r="A5" s="125" t="s">
        <v>286</v>
      </c>
      <c r="B5" s="1" t="s">
        <v>287</v>
      </c>
      <c r="C5" s="125" t="s">
        <v>288</v>
      </c>
      <c r="D5" t="s">
        <v>289</v>
      </c>
      <c r="F5" s="222" t="s">
        <v>290</v>
      </c>
      <c r="G5" s="222" t="s">
        <v>291</v>
      </c>
      <c r="H5" s="222" t="s">
        <v>292</v>
      </c>
      <c r="I5" s="222"/>
      <c r="J5" s="222"/>
      <c r="K5" s="222" t="s">
        <v>293</v>
      </c>
      <c r="L5" s="222" t="s">
        <v>294</v>
      </c>
      <c r="M5" s="222" t="s">
        <v>295</v>
      </c>
      <c r="N5" s="126" t="s">
        <v>296</v>
      </c>
      <c r="O5" s="1" t="s">
        <v>270</v>
      </c>
      <c r="P5" t="s">
        <v>285</v>
      </c>
      <c r="Q5" s="1" t="s">
        <v>272</v>
      </c>
      <c r="R5" s="127" t="s">
        <v>273</v>
      </c>
      <c r="S5" s="1" t="s">
        <v>274</v>
      </c>
      <c r="T5" s="1"/>
    </row>
    <row r="6" spans="1:23">
      <c r="A6" s="125" t="s">
        <v>297</v>
      </c>
      <c r="B6" s="1" t="s">
        <v>298</v>
      </c>
      <c r="C6" s="125" t="s">
        <v>288</v>
      </c>
      <c r="D6" s="125" t="s">
        <v>299</v>
      </c>
      <c r="E6" s="125"/>
      <c r="F6" s="125" t="s">
        <v>300</v>
      </c>
      <c r="G6" s="125" t="s">
        <v>13182</v>
      </c>
      <c r="H6" s="126" t="s">
        <v>301</v>
      </c>
      <c r="I6" s="126" t="s">
        <v>302</v>
      </c>
      <c r="J6" s="126"/>
      <c r="K6" s="222"/>
      <c r="L6" s="222"/>
      <c r="M6" s="222"/>
      <c r="N6" s="126"/>
      <c r="O6" s="1" t="s">
        <v>270</v>
      </c>
      <c r="P6" t="s">
        <v>285</v>
      </c>
      <c r="Q6" s="1" t="s">
        <v>303</v>
      </c>
      <c r="R6" s="127" t="s">
        <v>304</v>
      </c>
      <c r="S6" s="1" t="s">
        <v>305</v>
      </c>
      <c r="T6" s="1"/>
    </row>
    <row r="7" spans="1:23">
      <c r="A7" s="125" t="s">
        <v>306</v>
      </c>
      <c r="B7" s="1" t="s">
        <v>307</v>
      </c>
      <c r="C7" s="125" t="s">
        <v>308</v>
      </c>
      <c r="D7" t="s">
        <v>309</v>
      </c>
      <c r="F7" t="s">
        <v>310</v>
      </c>
      <c r="G7" t="s">
        <v>311</v>
      </c>
      <c r="H7" s="126"/>
      <c r="I7" s="126"/>
      <c r="J7" s="126"/>
      <c r="K7" s="222" t="s">
        <v>312</v>
      </c>
      <c r="L7" s="222" t="s">
        <v>313</v>
      </c>
      <c r="M7" s="222" t="s">
        <v>314</v>
      </c>
      <c r="N7" s="126"/>
      <c r="O7" s="1" t="s">
        <v>270</v>
      </c>
      <c r="P7" t="s">
        <v>285</v>
      </c>
      <c r="Q7" s="1" t="s">
        <v>272</v>
      </c>
      <c r="R7" s="127" t="s">
        <v>304</v>
      </c>
      <c r="S7" s="1" t="s">
        <v>305</v>
      </c>
      <c r="T7" s="1"/>
    </row>
    <row r="8" spans="1:23">
      <c r="A8" s="125" t="s">
        <v>315</v>
      </c>
      <c r="B8" s="1" t="s">
        <v>316</v>
      </c>
      <c r="C8" s="125" t="s">
        <v>308</v>
      </c>
      <c r="D8" s="168" t="s">
        <v>315</v>
      </c>
      <c r="E8" s="1"/>
      <c r="F8" t="s">
        <v>317</v>
      </c>
      <c r="G8" t="s">
        <v>318</v>
      </c>
      <c r="H8" s="126" t="s">
        <v>319</v>
      </c>
      <c r="I8" s="126"/>
      <c r="J8" s="126"/>
      <c r="K8" s="222"/>
      <c r="L8" s="222"/>
      <c r="M8" s="222"/>
      <c r="N8" s="126"/>
      <c r="O8" s="1" t="s">
        <v>270</v>
      </c>
      <c r="P8" t="s">
        <v>285</v>
      </c>
      <c r="Q8" s="1" t="s">
        <v>272</v>
      </c>
      <c r="R8" s="127" t="s">
        <v>304</v>
      </c>
      <c r="S8" s="1" t="s">
        <v>305</v>
      </c>
      <c r="T8" s="1"/>
    </row>
    <row r="9" spans="1:23">
      <c r="A9" s="125" t="s">
        <v>320</v>
      </c>
      <c r="B9" s="1" t="s">
        <v>321</v>
      </c>
      <c r="C9" s="125" t="s">
        <v>308</v>
      </c>
      <c r="D9" s="125" t="s">
        <v>322</v>
      </c>
      <c r="E9" s="125"/>
      <c r="F9" s="125" t="s">
        <v>323</v>
      </c>
      <c r="G9" s="125" t="s">
        <v>324</v>
      </c>
      <c r="H9" s="126" t="s">
        <v>325</v>
      </c>
      <c r="I9" s="126"/>
      <c r="J9" s="126"/>
      <c r="K9" s="222"/>
      <c r="L9" s="222"/>
      <c r="M9" s="222"/>
      <c r="N9" s="126"/>
      <c r="O9" s="1" t="s">
        <v>326</v>
      </c>
      <c r="P9" t="s">
        <v>285</v>
      </c>
      <c r="Q9" s="1" t="s">
        <v>303</v>
      </c>
      <c r="R9" s="127" t="s">
        <v>304</v>
      </c>
      <c r="S9" s="1" t="s">
        <v>305</v>
      </c>
      <c r="T9" s="1"/>
    </row>
    <row r="10" spans="1:23">
      <c r="A10" s="125" t="s">
        <v>327</v>
      </c>
      <c r="B10" s="1" t="s">
        <v>328</v>
      </c>
      <c r="C10" s="125" t="s">
        <v>329</v>
      </c>
      <c r="D10" t="s">
        <v>330</v>
      </c>
      <c r="F10" t="s">
        <v>331</v>
      </c>
      <c r="G10" t="s">
        <v>332</v>
      </c>
      <c r="H10" s="126"/>
      <c r="I10" s="126"/>
      <c r="J10" s="126"/>
      <c r="K10" s="222"/>
      <c r="L10" s="222"/>
      <c r="M10" s="222"/>
      <c r="N10" s="126"/>
      <c r="O10" s="1" t="s">
        <v>270</v>
      </c>
      <c r="Q10" s="1" t="s">
        <v>303</v>
      </c>
      <c r="R10" s="127" t="s">
        <v>304</v>
      </c>
      <c r="S10" s="1" t="s">
        <v>305</v>
      </c>
      <c r="T10" s="1"/>
    </row>
    <row r="11" spans="1:23">
      <c r="A11" s="125" t="s">
        <v>333</v>
      </c>
      <c r="B11" s="1" t="s">
        <v>334</v>
      </c>
      <c r="C11" s="125" t="s">
        <v>308</v>
      </c>
      <c r="D11" s="125" t="s">
        <v>335</v>
      </c>
      <c r="E11" s="125"/>
      <c r="F11" s="125" t="s">
        <v>336</v>
      </c>
      <c r="G11" s="125" t="s">
        <v>337</v>
      </c>
      <c r="H11" s="126" t="s">
        <v>338</v>
      </c>
      <c r="I11" s="126"/>
      <c r="J11" s="126"/>
      <c r="K11" s="125" t="s">
        <v>339</v>
      </c>
      <c r="L11" s="125" t="s">
        <v>340</v>
      </c>
      <c r="M11" s="222"/>
      <c r="N11" s="126" t="s">
        <v>341</v>
      </c>
      <c r="O11" s="1" t="s">
        <v>342</v>
      </c>
      <c r="P11" t="s">
        <v>271</v>
      </c>
      <c r="Q11" s="1" t="s">
        <v>272</v>
      </c>
      <c r="R11" s="127" t="s">
        <v>343</v>
      </c>
      <c r="S11" s="1" t="s">
        <v>344</v>
      </c>
      <c r="T11" s="1"/>
    </row>
    <row r="12" spans="1:23">
      <c r="A12" s="125" t="s">
        <v>345</v>
      </c>
      <c r="B12" s="1" t="s">
        <v>346</v>
      </c>
      <c r="C12" s="125" t="s">
        <v>308</v>
      </c>
      <c r="D12" t="s">
        <v>347</v>
      </c>
      <c r="E12" t="s">
        <v>348</v>
      </c>
      <c r="F12" t="s">
        <v>349</v>
      </c>
      <c r="G12" t="s">
        <v>350</v>
      </c>
      <c r="H12" s="126" t="s">
        <v>351</v>
      </c>
      <c r="I12" s="126"/>
      <c r="J12" s="126"/>
      <c r="K12" s="222" t="s">
        <v>352</v>
      </c>
      <c r="L12" s="222" t="s">
        <v>353</v>
      </c>
      <c r="M12" s="222" t="s">
        <v>354</v>
      </c>
      <c r="N12" s="126" t="s">
        <v>355</v>
      </c>
      <c r="O12" s="1" t="s">
        <v>356</v>
      </c>
      <c r="P12" t="s">
        <v>271</v>
      </c>
      <c r="Q12" s="1" t="s">
        <v>272</v>
      </c>
      <c r="R12" s="127" t="s">
        <v>273</v>
      </c>
      <c r="S12" s="1" t="s">
        <v>274</v>
      </c>
      <c r="T12" s="1"/>
    </row>
    <row r="13" spans="1:23">
      <c r="A13" s="125" t="s">
        <v>357</v>
      </c>
      <c r="B13" s="1" t="s">
        <v>316</v>
      </c>
      <c r="C13" s="125" t="s">
        <v>308</v>
      </c>
      <c r="D13" t="s">
        <v>358</v>
      </c>
      <c r="F13" t="s">
        <v>359</v>
      </c>
      <c r="G13" t="s">
        <v>360</v>
      </c>
      <c r="H13" s="126" t="s">
        <v>361</v>
      </c>
      <c r="I13" s="126" t="s">
        <v>362</v>
      </c>
      <c r="J13" s="126"/>
      <c r="K13" s="222" t="s">
        <v>363</v>
      </c>
      <c r="L13" s="222" t="s">
        <v>364</v>
      </c>
      <c r="M13" s="222" t="s">
        <v>365</v>
      </c>
      <c r="N13" s="126"/>
      <c r="O13" s="1" t="s">
        <v>356</v>
      </c>
      <c r="P13" t="s">
        <v>285</v>
      </c>
      <c r="Q13" s="1" t="s">
        <v>272</v>
      </c>
      <c r="R13" s="127" t="s">
        <v>304</v>
      </c>
      <c r="S13" s="1" t="s">
        <v>305</v>
      </c>
      <c r="T13" s="1"/>
    </row>
    <row r="14" spans="1:23">
      <c r="A14" s="125" t="s">
        <v>366</v>
      </c>
      <c r="B14" s="1" t="s">
        <v>367</v>
      </c>
      <c r="C14" s="125" t="s">
        <v>368</v>
      </c>
      <c r="D14" t="s">
        <v>369</v>
      </c>
      <c r="E14" t="s">
        <v>370</v>
      </c>
      <c r="H14" s="126"/>
      <c r="I14" s="126"/>
      <c r="J14" s="126"/>
      <c r="K14" s="222" t="s">
        <v>371</v>
      </c>
      <c r="L14" s="222" t="s">
        <v>372</v>
      </c>
      <c r="M14" s="222" t="s">
        <v>367</v>
      </c>
      <c r="N14" s="126"/>
      <c r="O14" s="1" t="s">
        <v>270</v>
      </c>
      <c r="P14" t="s">
        <v>373</v>
      </c>
      <c r="Q14" s="1" t="s">
        <v>272</v>
      </c>
      <c r="R14" s="127" t="s">
        <v>304</v>
      </c>
      <c r="S14" s="1" t="s">
        <v>305</v>
      </c>
      <c r="T14" s="1"/>
    </row>
    <row r="15" spans="1:23">
      <c r="A15" s="125" t="s">
        <v>374</v>
      </c>
      <c r="B15" s="1" t="s">
        <v>375</v>
      </c>
      <c r="C15" s="125" t="s">
        <v>329</v>
      </c>
      <c r="H15" s="126"/>
      <c r="I15" s="126"/>
      <c r="J15" s="126"/>
      <c r="K15" s="222"/>
      <c r="L15" s="222"/>
      <c r="M15" s="222"/>
      <c r="N15" s="126"/>
      <c r="T15" s="1"/>
    </row>
    <row r="16" spans="1:23">
      <c r="A16" s="125" t="s">
        <v>376</v>
      </c>
      <c r="B16" s="1" t="s">
        <v>377</v>
      </c>
      <c r="C16" s="125" t="s">
        <v>329</v>
      </c>
      <c r="H16" s="126"/>
      <c r="I16" s="126"/>
      <c r="J16" s="126"/>
      <c r="K16" s="222"/>
      <c r="L16" s="222"/>
      <c r="M16" s="222"/>
      <c r="N16" s="126"/>
      <c r="T16" s="1"/>
    </row>
    <row r="17" spans="1:23">
      <c r="A17" s="125" t="s">
        <v>378</v>
      </c>
      <c r="B17" s="1" t="s">
        <v>379</v>
      </c>
      <c r="H17" s="126"/>
      <c r="I17" s="126"/>
      <c r="J17" s="126"/>
      <c r="K17" s="222"/>
      <c r="L17" s="222"/>
      <c r="M17" s="222"/>
      <c r="N17" s="126"/>
      <c r="T17" s="1"/>
    </row>
    <row r="18" spans="1:23">
      <c r="A18" s="125" t="s">
        <v>380</v>
      </c>
      <c r="B18" s="1" t="s">
        <v>381</v>
      </c>
      <c r="C18" s="125" t="s">
        <v>308</v>
      </c>
      <c r="D18" t="s">
        <v>382</v>
      </c>
      <c r="F18" t="s">
        <v>383</v>
      </c>
      <c r="G18" t="s">
        <v>384</v>
      </c>
      <c r="H18" s="126" t="s">
        <v>385</v>
      </c>
      <c r="I18" s="126"/>
      <c r="J18" s="126"/>
      <c r="K18" s="222"/>
      <c r="L18" s="222"/>
      <c r="M18" s="222"/>
      <c r="N18" s="126" t="s">
        <v>386</v>
      </c>
      <c r="O18" s="1" t="s">
        <v>270</v>
      </c>
      <c r="P18" t="s">
        <v>387</v>
      </c>
      <c r="Q18" s="1" t="s">
        <v>272</v>
      </c>
      <c r="R18" s="127" t="s">
        <v>273</v>
      </c>
      <c r="S18" s="1" t="s">
        <v>274</v>
      </c>
      <c r="T18" s="1"/>
      <c r="W18" t="b">
        <v>0</v>
      </c>
    </row>
    <row r="19" spans="1:23">
      <c r="A19" s="125" t="s">
        <v>388</v>
      </c>
      <c r="B19" s="1" t="s">
        <v>346</v>
      </c>
      <c r="C19" s="125" t="s">
        <v>389</v>
      </c>
      <c r="D19" t="s">
        <v>390</v>
      </c>
      <c r="F19" t="s">
        <v>391</v>
      </c>
      <c r="G19" t="s">
        <v>392</v>
      </c>
      <c r="H19" s="126" t="s">
        <v>346</v>
      </c>
      <c r="I19" s="126"/>
      <c r="J19" s="126"/>
      <c r="K19" s="222"/>
      <c r="L19" s="222"/>
      <c r="M19" s="222"/>
      <c r="N19" s="126" t="s">
        <v>393</v>
      </c>
      <c r="O19" s="1" t="s">
        <v>270</v>
      </c>
      <c r="P19" t="s">
        <v>394</v>
      </c>
      <c r="Q19" s="1" t="s">
        <v>272</v>
      </c>
      <c r="R19" s="127" t="s">
        <v>273</v>
      </c>
      <c r="S19" s="1" t="s">
        <v>274</v>
      </c>
      <c r="T19" s="1"/>
    </row>
    <row r="20" spans="1:23">
      <c r="A20" s="125" t="s">
        <v>395</v>
      </c>
      <c r="B20" s="1" t="s">
        <v>42</v>
      </c>
      <c r="C20" s="125" t="s">
        <v>396</v>
      </c>
      <c r="D20" t="s">
        <v>397</v>
      </c>
      <c r="H20" s="126"/>
      <c r="I20" s="126"/>
      <c r="J20" s="126"/>
      <c r="K20" s="222" t="s">
        <v>398</v>
      </c>
      <c r="L20" s="222" t="s">
        <v>399</v>
      </c>
      <c r="M20" s="222" t="s">
        <v>400</v>
      </c>
      <c r="N20" s="126" t="s">
        <v>401</v>
      </c>
      <c r="O20" s="1" t="s">
        <v>402</v>
      </c>
      <c r="P20" t="s">
        <v>403</v>
      </c>
      <c r="Q20" s="1" t="s">
        <v>272</v>
      </c>
      <c r="R20" s="127" t="s">
        <v>273</v>
      </c>
      <c r="S20" s="1" t="s">
        <v>274</v>
      </c>
      <c r="T20" s="1"/>
    </row>
    <row r="21" spans="1:23">
      <c r="A21" s="125" t="s">
        <v>404</v>
      </c>
      <c r="B21" s="1" t="s">
        <v>405</v>
      </c>
      <c r="C21" s="125" t="s">
        <v>308</v>
      </c>
      <c r="D21" t="s">
        <v>406</v>
      </c>
      <c r="H21" s="126"/>
      <c r="I21" s="126"/>
      <c r="J21" s="126"/>
      <c r="K21" t="s">
        <v>407</v>
      </c>
      <c r="L21" t="s">
        <v>408</v>
      </c>
      <c r="M21" s="222"/>
      <c r="N21" s="126" t="s">
        <v>409</v>
      </c>
      <c r="O21" s="1" t="s">
        <v>410</v>
      </c>
      <c r="P21" t="s">
        <v>411</v>
      </c>
      <c r="Q21" s="1" t="s">
        <v>272</v>
      </c>
      <c r="R21" s="127" t="s">
        <v>273</v>
      </c>
      <c r="S21" s="1" t="s">
        <v>274</v>
      </c>
      <c r="T21" s="1"/>
    </row>
    <row r="22" spans="1:23">
      <c r="A22" s="125" t="s">
        <v>412</v>
      </c>
      <c r="B22" s="1" t="s">
        <v>413</v>
      </c>
      <c r="H22" s="126"/>
      <c r="I22" s="126"/>
      <c r="J22" s="126"/>
      <c r="K22" s="222"/>
      <c r="L22" s="222"/>
      <c r="M22" s="222"/>
      <c r="N22" s="126"/>
      <c r="T22" s="1"/>
    </row>
    <row r="23" spans="1:23">
      <c r="A23" s="125" t="s">
        <v>414</v>
      </c>
      <c r="B23" s="1" t="s">
        <v>413</v>
      </c>
      <c r="H23" s="126"/>
      <c r="I23" s="126"/>
      <c r="J23" s="126"/>
      <c r="K23" s="222"/>
      <c r="L23" s="222"/>
      <c r="M23" s="222"/>
      <c r="N23" s="126"/>
      <c r="T23" s="1"/>
    </row>
    <row r="24" spans="1:23">
      <c r="A24" s="125" t="s">
        <v>13172</v>
      </c>
      <c r="B24" s="1" t="s">
        <v>13173</v>
      </c>
      <c r="C24" s="125" t="s">
        <v>452</v>
      </c>
      <c r="D24" t="s">
        <v>13174</v>
      </c>
      <c r="F24" t="s">
        <v>13175</v>
      </c>
      <c r="G24" t="s">
        <v>13176</v>
      </c>
      <c r="H24" s="126" t="s">
        <v>13173</v>
      </c>
      <c r="I24" s="126"/>
      <c r="J24" s="126"/>
      <c r="K24" s="222"/>
      <c r="L24" s="222"/>
      <c r="M24" s="222"/>
      <c r="N24" s="126"/>
      <c r="O24" s="1" t="s">
        <v>270</v>
      </c>
      <c r="P24" t="s">
        <v>285</v>
      </c>
      <c r="Q24" s="1" t="s">
        <v>272</v>
      </c>
      <c r="R24" s="127" t="s">
        <v>304</v>
      </c>
      <c r="S24" s="1" t="s">
        <v>305</v>
      </c>
      <c r="T24" s="1"/>
    </row>
    <row r="25" spans="1:23">
      <c r="A25" s="125" t="s">
        <v>415</v>
      </c>
      <c r="B25" s="1" t="s">
        <v>367</v>
      </c>
      <c r="C25" s="125" t="s">
        <v>329</v>
      </c>
      <c r="D25" t="s">
        <v>416</v>
      </c>
      <c r="F25" t="s">
        <v>417</v>
      </c>
      <c r="G25" t="s">
        <v>418</v>
      </c>
      <c r="H25" s="126" t="s">
        <v>419</v>
      </c>
      <c r="I25" s="126" t="s">
        <v>420</v>
      </c>
      <c r="J25" s="126"/>
      <c r="K25" s="222"/>
      <c r="L25" s="222"/>
      <c r="M25" s="222"/>
      <c r="N25" s="126"/>
      <c r="P25" t="s">
        <v>421</v>
      </c>
      <c r="Q25" s="1" t="s">
        <v>272</v>
      </c>
      <c r="R25" s="127" t="s">
        <v>304</v>
      </c>
      <c r="S25" s="1" t="s">
        <v>305</v>
      </c>
      <c r="T25" s="1"/>
    </row>
    <row r="26" spans="1:23">
      <c r="A26" s="125" t="s">
        <v>422</v>
      </c>
      <c r="B26" s="1" t="s">
        <v>377</v>
      </c>
      <c r="H26" s="126"/>
      <c r="I26" s="126"/>
      <c r="J26" s="126"/>
      <c r="K26" s="222"/>
      <c r="L26" s="222"/>
      <c r="M26" s="222"/>
      <c r="N26" s="126"/>
      <c r="T26" s="1"/>
    </row>
    <row r="27" spans="1:23">
      <c r="A27" s="125" t="s">
        <v>423</v>
      </c>
      <c r="B27" s="1" t="s">
        <v>424</v>
      </c>
      <c r="C27" s="125" t="s">
        <v>308</v>
      </c>
      <c r="D27" t="s">
        <v>425</v>
      </c>
      <c r="F27" t="s">
        <v>426</v>
      </c>
      <c r="G27" t="s">
        <v>427</v>
      </c>
      <c r="H27" s="126" t="s">
        <v>428</v>
      </c>
      <c r="I27" s="126"/>
      <c r="J27" s="126"/>
      <c r="K27" s="222"/>
      <c r="L27" s="222"/>
      <c r="M27" s="222"/>
      <c r="N27" s="126"/>
      <c r="O27" s="1" t="s">
        <v>429</v>
      </c>
      <c r="P27" t="s">
        <v>271</v>
      </c>
      <c r="Q27" s="1" t="s">
        <v>303</v>
      </c>
      <c r="R27" s="127" t="s">
        <v>304</v>
      </c>
      <c r="S27" s="1" t="s">
        <v>305</v>
      </c>
      <c r="T27" s="1"/>
    </row>
    <row r="28" spans="1:23">
      <c r="A28" s="125" t="s">
        <v>430</v>
      </c>
      <c r="B28" s="1" t="s">
        <v>431</v>
      </c>
      <c r="H28" s="126"/>
      <c r="I28" s="126"/>
      <c r="J28" s="126"/>
      <c r="K28" s="222"/>
      <c r="L28" s="222"/>
      <c r="M28" s="222"/>
      <c r="N28" s="126"/>
      <c r="T28" s="1"/>
    </row>
    <row r="29" spans="1:23">
      <c r="A29" s="125" t="s">
        <v>432</v>
      </c>
      <c r="B29" s="1" t="s">
        <v>433</v>
      </c>
      <c r="C29" s="125" t="s">
        <v>329</v>
      </c>
      <c r="H29" s="126"/>
      <c r="I29" s="126"/>
      <c r="J29" s="126"/>
      <c r="K29" s="222"/>
      <c r="L29" s="222"/>
      <c r="M29" s="222"/>
      <c r="N29" s="126"/>
      <c r="T29" s="1"/>
    </row>
    <row r="30" spans="1:23">
      <c r="A30" s="125" t="s">
        <v>434</v>
      </c>
      <c r="B30" s="1" t="s">
        <v>377</v>
      </c>
      <c r="C30" s="125" t="s">
        <v>435</v>
      </c>
      <c r="D30" s="126" t="s">
        <v>436</v>
      </c>
      <c r="E30" s="126"/>
      <c r="F30" s="126" t="s">
        <v>437</v>
      </c>
      <c r="G30" s="126" t="s">
        <v>438</v>
      </c>
      <c r="H30" s="126"/>
      <c r="I30" s="126"/>
      <c r="J30" s="126"/>
      <c r="K30" s="222"/>
      <c r="L30" s="222"/>
      <c r="M30" s="222"/>
      <c r="N30" s="126" t="s">
        <v>439</v>
      </c>
      <c r="O30" s="1" t="s">
        <v>440</v>
      </c>
      <c r="P30" t="s">
        <v>441</v>
      </c>
      <c r="Q30" s="1" t="s">
        <v>272</v>
      </c>
      <c r="R30" s="209" t="s">
        <v>273</v>
      </c>
      <c r="S30" s="1" t="s">
        <v>274</v>
      </c>
      <c r="T30" s="1"/>
      <c r="W30" t="b">
        <v>0</v>
      </c>
    </row>
    <row r="31" spans="1:23">
      <c r="A31" s="125" t="s">
        <v>442</v>
      </c>
      <c r="B31" s="1" t="s">
        <v>443</v>
      </c>
      <c r="H31" s="126"/>
      <c r="I31" s="126"/>
      <c r="J31" s="126"/>
      <c r="K31" s="222"/>
      <c r="L31" s="222"/>
      <c r="M31" s="222"/>
      <c r="N31" s="126"/>
      <c r="T31" s="1"/>
    </row>
    <row r="32" spans="1:23">
      <c r="A32" s="125" t="s">
        <v>444</v>
      </c>
      <c r="B32" s="1" t="s">
        <v>405</v>
      </c>
      <c r="C32" s="125" t="s">
        <v>329</v>
      </c>
      <c r="H32" s="126"/>
      <c r="I32" s="126"/>
      <c r="J32" s="126"/>
      <c r="K32" s="222"/>
      <c r="L32" s="222"/>
      <c r="M32" s="222"/>
      <c r="N32" s="126"/>
      <c r="T32" s="1"/>
    </row>
    <row r="33" spans="1:20">
      <c r="A33" s="125" t="s">
        <v>445</v>
      </c>
      <c r="B33" s="1" t="s">
        <v>446</v>
      </c>
      <c r="C33" s="125" t="s">
        <v>329</v>
      </c>
      <c r="H33" s="126"/>
      <c r="I33" s="126"/>
      <c r="J33" s="126"/>
      <c r="K33" s="222"/>
      <c r="L33" s="222"/>
      <c r="M33" s="222"/>
      <c r="N33" s="126"/>
      <c r="T33" s="1"/>
    </row>
    <row r="34" spans="1:20">
      <c r="A34" s="125" t="s">
        <v>447</v>
      </c>
      <c r="C34" s="125" t="s">
        <v>329</v>
      </c>
      <c r="H34" s="126"/>
      <c r="I34" s="126"/>
      <c r="J34" s="126"/>
      <c r="K34" s="222"/>
      <c r="L34" s="222"/>
      <c r="M34" s="222"/>
      <c r="N34" s="126"/>
      <c r="T34" s="1"/>
    </row>
    <row r="35" spans="1:20">
      <c r="A35" s="125" t="s">
        <v>448</v>
      </c>
      <c r="B35" s="1" t="s">
        <v>449</v>
      </c>
      <c r="C35" s="125" t="s">
        <v>329</v>
      </c>
      <c r="H35" s="126"/>
      <c r="I35" s="126"/>
      <c r="J35" s="126"/>
      <c r="K35" s="222"/>
      <c r="L35" s="222"/>
      <c r="M35" s="222"/>
      <c r="N35" s="126"/>
      <c r="T35" s="1"/>
    </row>
    <row r="36" spans="1:20">
      <c r="A36" s="125" t="s">
        <v>450</v>
      </c>
      <c r="B36" s="1" t="s">
        <v>375</v>
      </c>
      <c r="C36" s="125" t="s">
        <v>329</v>
      </c>
      <c r="H36" s="126"/>
      <c r="I36" s="126"/>
      <c r="J36" s="126"/>
      <c r="K36" s="222"/>
      <c r="L36" s="222"/>
      <c r="M36" s="222"/>
      <c r="N36" s="126"/>
      <c r="T36" s="1"/>
    </row>
    <row r="37" spans="1:20">
      <c r="A37" s="125" t="s">
        <v>451</v>
      </c>
      <c r="B37" s="1" t="s">
        <v>431</v>
      </c>
      <c r="C37" s="125" t="s">
        <v>452</v>
      </c>
      <c r="D37" t="s">
        <v>453</v>
      </c>
      <c r="F37" t="s">
        <v>454</v>
      </c>
      <c r="G37" t="s">
        <v>455</v>
      </c>
      <c r="H37" s="126"/>
      <c r="I37" s="126"/>
      <c r="J37" s="126"/>
      <c r="K37" s="222"/>
      <c r="L37" s="222"/>
      <c r="M37" s="222"/>
      <c r="N37" s="126" t="s">
        <v>456</v>
      </c>
      <c r="O37" s="1" t="s">
        <v>270</v>
      </c>
      <c r="P37" t="s">
        <v>387</v>
      </c>
      <c r="Q37" s="1" t="s">
        <v>272</v>
      </c>
      <c r="R37" s="209" t="s">
        <v>273</v>
      </c>
      <c r="S37" s="1" t="s">
        <v>274</v>
      </c>
      <c r="T37" s="1"/>
    </row>
    <row r="38" spans="1:20">
      <c r="A38" s="125" t="s">
        <v>457</v>
      </c>
      <c r="B38" s="1" t="s">
        <v>458</v>
      </c>
      <c r="H38" s="126"/>
      <c r="I38" s="126"/>
      <c r="J38" s="126"/>
      <c r="K38" s="222"/>
      <c r="L38" s="222"/>
      <c r="M38" s="222"/>
      <c r="N38" s="126"/>
      <c r="T38" s="1"/>
    </row>
    <row r="39" spans="1:20">
      <c r="A39" s="125" t="s">
        <v>459</v>
      </c>
      <c r="B39" s="1" t="s">
        <v>460</v>
      </c>
      <c r="H39" s="126"/>
      <c r="I39" s="126"/>
      <c r="J39" s="126"/>
      <c r="K39" s="222"/>
      <c r="L39" s="222"/>
      <c r="M39" s="222"/>
      <c r="N39" s="126"/>
      <c r="T39" s="1"/>
    </row>
    <row r="40" spans="1:20">
      <c r="A40" s="125" t="s">
        <v>461</v>
      </c>
      <c r="B40" s="1" t="s">
        <v>462</v>
      </c>
      <c r="H40" s="126"/>
      <c r="I40" s="126"/>
      <c r="J40" s="126"/>
      <c r="K40" s="222"/>
      <c r="L40" s="222"/>
      <c r="M40" s="222"/>
      <c r="N40" s="126"/>
      <c r="T40" s="1"/>
    </row>
    <row r="41" spans="1:20">
      <c r="A41" s="125" t="s">
        <v>463</v>
      </c>
      <c r="B41" s="1" t="s">
        <v>464</v>
      </c>
      <c r="H41" s="126"/>
      <c r="I41" s="126"/>
      <c r="J41" s="126"/>
      <c r="K41" s="222"/>
      <c r="L41" s="222"/>
      <c r="M41" s="222"/>
      <c r="N41" s="126"/>
      <c r="T41" s="1"/>
    </row>
    <row r="42" spans="1:20">
      <c r="A42" s="125" t="s">
        <v>465</v>
      </c>
      <c r="B42" s="1" t="s">
        <v>466</v>
      </c>
      <c r="H42" s="126"/>
      <c r="I42" s="126"/>
      <c r="J42" s="126"/>
      <c r="K42" s="222"/>
      <c r="L42" s="222"/>
      <c r="M42" s="222"/>
      <c r="N42" s="126"/>
      <c r="T42" s="1"/>
    </row>
    <row r="43" spans="1:20">
      <c r="A43" s="125" t="s">
        <v>467</v>
      </c>
      <c r="B43" s="1" t="s">
        <v>334</v>
      </c>
      <c r="H43" s="126"/>
      <c r="I43" s="126"/>
      <c r="J43" s="126"/>
      <c r="K43" s="222"/>
      <c r="L43" s="222"/>
      <c r="M43" s="222"/>
      <c r="N43" s="126"/>
      <c r="T43" s="1"/>
    </row>
    <row r="44" spans="1:20">
      <c r="A44" s="125" t="s">
        <v>468</v>
      </c>
      <c r="B44" s="1" t="s">
        <v>469</v>
      </c>
      <c r="H44" s="126"/>
      <c r="I44" s="126"/>
      <c r="J44" s="126"/>
      <c r="K44" s="222"/>
      <c r="L44" s="222"/>
      <c r="M44" s="222"/>
      <c r="N44" s="126"/>
      <c r="T44" s="1"/>
    </row>
    <row r="45" spans="1:20">
      <c r="A45" s="125" t="s">
        <v>470</v>
      </c>
      <c r="B45" s="1" t="s">
        <v>471</v>
      </c>
      <c r="H45" s="126"/>
      <c r="I45" s="126"/>
      <c r="J45" s="126"/>
      <c r="K45" s="222"/>
      <c r="L45" s="222"/>
      <c r="M45" s="222"/>
      <c r="N45" s="126"/>
      <c r="T45" s="1"/>
    </row>
    <row r="46" spans="1:20">
      <c r="A46" s="125" t="s">
        <v>472</v>
      </c>
      <c r="B46" s="1" t="s">
        <v>473</v>
      </c>
      <c r="H46" s="126"/>
      <c r="I46" s="126"/>
      <c r="J46" s="126"/>
      <c r="K46" s="222"/>
      <c r="L46" s="222"/>
      <c r="M46" s="222"/>
      <c r="N46" s="126"/>
      <c r="T46" s="1"/>
    </row>
    <row r="50" spans="2:20">
      <c r="B50" s="125">
        <f>COLUMN()</f>
        <v>2</v>
      </c>
      <c r="C50" s="125">
        <f>COLUMN()</f>
        <v>3</v>
      </c>
      <c r="D50" s="125">
        <f>COLUMN()</f>
        <v>4</v>
      </c>
      <c r="E50" s="125">
        <f>COLUMN()</f>
        <v>5</v>
      </c>
      <c r="F50" s="125">
        <f>COLUMN()</f>
        <v>6</v>
      </c>
      <c r="G50" s="125">
        <f>COLUMN()</f>
        <v>7</v>
      </c>
      <c r="H50" s="125">
        <f>COLUMN()</f>
        <v>8</v>
      </c>
      <c r="I50" s="125">
        <f>COLUMN()</f>
        <v>9</v>
      </c>
      <c r="J50" s="125">
        <f>COLUMN()</f>
        <v>10</v>
      </c>
      <c r="K50" s="125">
        <f>COLUMN()</f>
        <v>11</v>
      </c>
      <c r="L50" s="125">
        <f>COLUMN()</f>
        <v>12</v>
      </c>
      <c r="M50" s="125">
        <f>COLUMN()</f>
        <v>13</v>
      </c>
      <c r="N50" s="125">
        <f>COLUMN()</f>
        <v>14</v>
      </c>
      <c r="O50" s="125">
        <f>COLUMN()</f>
        <v>15</v>
      </c>
      <c r="P50" s="125">
        <f>COLUMN()</f>
        <v>16</v>
      </c>
      <c r="Q50" s="125">
        <f>COLUMN()</f>
        <v>17</v>
      </c>
      <c r="R50" s="125">
        <f>COLUMN()</f>
        <v>18</v>
      </c>
      <c r="S50" s="125">
        <f>COLUMN()</f>
        <v>19</v>
      </c>
      <c r="T50" s="125">
        <f>COLUMN()</f>
        <v>20</v>
      </c>
    </row>
    <row r="69" spans="3:3">
      <c r="C69" s="125" t="str">
        <f t="shared" ref="C69:C70" si="0">UPPER(C35)</f>
        <v/>
      </c>
    </row>
    <row r="70" spans="3:3">
      <c r="C70" s="125" t="str">
        <f t="shared" si="0"/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H55" sqref="H55"/>
    </sheetView>
  </sheetViews>
  <sheetFormatPr defaultRowHeight="15"/>
  <cols>
    <col min="2" max="2" width="13.140625" customWidth="1"/>
    <col min="3" max="10" width="14.42578125" customWidth="1"/>
    <col min="11" max="14" width="14.85546875" customWidth="1"/>
    <col min="15" max="15" width="10.28515625" style="17" bestFit="1" customWidth="1"/>
  </cols>
  <sheetData>
    <row r="3" spans="1:18">
      <c r="B3" s="19" t="s">
        <v>474</v>
      </c>
      <c r="C3" s="14" t="s">
        <v>475</v>
      </c>
      <c r="D3" s="14" t="s">
        <v>476</v>
      </c>
      <c r="E3" s="14" t="s">
        <v>477</v>
      </c>
      <c r="F3" s="14" t="s">
        <v>478</v>
      </c>
      <c r="G3" s="14" t="s">
        <v>479</v>
      </c>
      <c r="H3" s="14"/>
      <c r="I3" s="14"/>
      <c r="J3" s="14"/>
      <c r="K3" s="14" t="s">
        <v>480</v>
      </c>
      <c r="L3" s="14" t="s">
        <v>478</v>
      </c>
      <c r="M3" s="14"/>
      <c r="N3" s="14"/>
    </row>
    <row r="4" spans="1:18">
      <c r="B4" s="19"/>
      <c r="C4" s="460" t="s">
        <v>481</v>
      </c>
      <c r="D4" s="461"/>
      <c r="E4" s="461"/>
      <c r="F4" s="462"/>
      <c r="G4" s="460" t="s">
        <v>479</v>
      </c>
      <c r="H4" s="461"/>
      <c r="I4" s="461"/>
      <c r="J4" s="462"/>
      <c r="K4" s="460" t="s">
        <v>482</v>
      </c>
      <c r="L4" s="461"/>
      <c r="M4" s="461"/>
      <c r="N4" s="462"/>
    </row>
    <row r="5" spans="1:18">
      <c r="B5" s="19"/>
      <c r="C5" s="13" t="s">
        <v>483</v>
      </c>
      <c r="D5" s="14" t="s">
        <v>484</v>
      </c>
      <c r="E5" s="14" t="s">
        <v>485</v>
      </c>
      <c r="F5" s="15"/>
      <c r="G5" s="13" t="s">
        <v>483</v>
      </c>
      <c r="H5" s="14" t="s">
        <v>484</v>
      </c>
      <c r="I5" s="14" t="s">
        <v>485</v>
      </c>
      <c r="J5" s="15"/>
      <c r="K5" s="13" t="s">
        <v>483</v>
      </c>
      <c r="L5" s="14" t="s">
        <v>484</v>
      </c>
      <c r="M5" s="14" t="s">
        <v>485</v>
      </c>
      <c r="N5" s="15"/>
    </row>
    <row r="6" spans="1:18">
      <c r="B6" s="19" t="s">
        <v>486</v>
      </c>
      <c r="C6" s="153" t="e">
        <f>ROUNDUP(SUMIFS(dgn_data[normal_boxes],bhpc_data[category],C3)+SUMIFS(dgn_data[normal_boxes],bhpc_data[category],D3)+SUMIFS(dgn_data[normal_boxes],bhpc_data[category],E3)+SUMIFS(dgn_data[normal_boxes],bhpc_data[category],F3),0)</f>
        <v>#VALUE!</v>
      </c>
      <c r="D6" s="152" t="e">
        <f>ROUNDUP(SUMIFS(dgn_data[testers_boxes],bhpc_data[category],C3)+SUMIFS(dgn_data[testers_boxes],bhpc_data[category],D3)+SUMIFS(dgn_data[testers_boxes],bhpc_data[category],E3)+SUMIFS(dgn_data[testers_boxes],bhpc_data[category],F3),0)</f>
        <v>#VALUE!</v>
      </c>
      <c r="E6" s="201" t="e">
        <f>C6+D6</f>
        <v>#VALUE!</v>
      </c>
      <c r="F6" s="16"/>
      <c r="G6" s="153" t="e">
        <f>ROUNDUP(SUMIFS(dgn_data[normal_boxes],bhpc_data[category],G3),0)</f>
        <v>#VALUE!</v>
      </c>
      <c r="H6" s="152" t="e">
        <f>ROUNDUP(SUMIFS(dgn_data[testers_boxes],bhpc_data[category],G3),0)</f>
        <v>#VALUE!</v>
      </c>
      <c r="I6" s="201" t="e">
        <f>G6+H6</f>
        <v>#VALUE!</v>
      </c>
      <c r="J6" s="16"/>
      <c r="K6" s="153" t="e">
        <f>ROUNDUP(SUMIFS(dgn_data[normal_boxes],bhpc_data[category],K3)+SUMIFS(dgn_data[normal_boxes],bhpc_data[category],L3),0)</f>
        <v>#VALUE!</v>
      </c>
      <c r="L6" s="152" t="e">
        <f>ROUNDUP(SUMIFS(dgn_data[testers_boxes],bhpc_data[category],K3)+SUMIFS(dgn_data[testers_boxes],bhpc_data[category],L3),0)</f>
        <v>#VALUE!</v>
      </c>
      <c r="M6" s="201" t="e">
        <f>K6+L6</f>
        <v>#VALUE!</v>
      </c>
      <c r="N6" s="16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463" t="s">
        <v>481</v>
      </c>
      <c r="D8" s="464"/>
      <c r="E8" s="464"/>
      <c r="F8" s="465"/>
      <c r="G8" s="463" t="s">
        <v>479</v>
      </c>
      <c r="H8" s="464"/>
      <c r="I8" s="464"/>
      <c r="J8" s="465"/>
      <c r="K8" s="463" t="s">
        <v>482</v>
      </c>
      <c r="L8" s="464"/>
      <c r="M8" s="464"/>
      <c r="N8" s="465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194" t="s">
        <v>487</v>
      </c>
      <c r="C9" s="3" t="s">
        <v>488</v>
      </c>
      <c r="D9" s="4" t="s">
        <v>489</v>
      </c>
      <c r="E9" s="4" t="s">
        <v>490</v>
      </c>
      <c r="F9" s="5" t="s">
        <v>491</v>
      </c>
      <c r="G9" s="3" t="s">
        <v>488</v>
      </c>
      <c r="H9" s="4" t="s">
        <v>489</v>
      </c>
      <c r="I9" s="4" t="s">
        <v>490</v>
      </c>
      <c r="J9" s="5" t="s">
        <v>491</v>
      </c>
      <c r="K9" s="3" t="s">
        <v>488</v>
      </c>
      <c r="L9" s="4" t="s">
        <v>489</v>
      </c>
      <c r="M9" s="4" t="s">
        <v>490</v>
      </c>
      <c r="N9" s="5" t="s">
        <v>491</v>
      </c>
      <c r="O9" s="18" t="s">
        <v>492</v>
      </c>
      <c r="Q9" s="1"/>
      <c r="R9" s="1"/>
    </row>
    <row r="10" spans="1:18">
      <c r="B10" s="194">
        <f t="array" ref="B10">IFERROR(INDEX(bhpc_data[size12], MATCH(0, COUNTIF($B$9:B9, bhpc_data[size12]&amp;"") + IF(bhpc_data[size12]="",1,0), 0)), "")</f>
        <v>50</v>
      </c>
      <c r="C10" s="195" t="e">
        <f>SUMIFS(dgn_data[tot_order],bhpc_data[size12],$B10,bhpc_data[category],$D$3)+SUMIFS(dgn_data[tot_order],bhpc_data[size12],$B10,bhpc_data[category],$E$3)+SUMIFS(dgn_data[tot_order],bhpc_data[size12],$B10,bhpc_data[category],$C$3)+SUMIFS(dgn_data[tot_order],bhpc_data[size12],$B10,bhpc_data[category],$F$3)</f>
        <v>#VALUE!</v>
      </c>
      <c r="D10" s="196" t="e">
        <f>SUMIFS(dgn_data[unit_net_weight],bhpc_data[size12],$B10,bhpc_data[category],$D$3)+SUMIFS(dgn_data[unit_net_weight],bhpc_data[size12],$B10,bhpc_data[category],$E$3)+SUMIFS(dgn_data[unit_net_weight],bhpc_data[size12],$B10,bhpc_data[category],$C$3)+SUMIFS(dgn_data[unit_net_weight],bhpc_data[size12],$B10,bhpc_data[category],$F$3)</f>
        <v>#VALUE!</v>
      </c>
      <c r="E10" s="196" t="e">
        <f>SUMIFS(dgn_data[unit_gross_weight],bhpc_data[size12],$B10,bhpc_data[category],$D$3)+SUMIFS(dgn_data[unit_gross_weight],bhpc_data[size12],$B10,bhpc_data[category],$E$3)+SUMIFS(dgn_data[unit_gross_weight],bhpc_data[size12],$B10,bhpc_data[category],$C$3)+SUMIFS(dgn_data[unit_gross_weight],bhpc_data[size12],$B10,bhpc_data[category],$F$3)</f>
        <v>#VALUE!</v>
      </c>
      <c r="F10" s="197" t="e">
        <f>SUMIFS(dgn_data[cbm],bhpc_data[size12],$B10,bhpc_data[category],$D$3)+SUMIFS(dgn_data[cbm],bhpc_data[size12],$B10,bhpc_data[category],$E$3)+SUMIFS(dgn_data[cbm],bhpc_data[size12],$B10,bhpc_data[category],$C$3)+SUMIFS(dgn_data[cbm],bhpc_data[size12],$B10,bhpc_data[category],$F$3)</f>
        <v>#VALUE!</v>
      </c>
      <c r="G10" s="160" t="e">
        <f>SUMIFS(dgn_data[tot_order],bhpc_data[size12],$B10,bhpc_data[category],$G$3)</f>
        <v>#VALUE!</v>
      </c>
      <c r="H10" s="161" t="e">
        <f>SUMIFS(dgn_data[unit_net_weight],bhpc_data[size12],$B10,bhpc_data[category],$G$3)</f>
        <v>#VALUE!</v>
      </c>
      <c r="I10" s="161" t="e">
        <f>SUMIFS(dgn_data[unit_gross_weight],bhpc_data[size12],$B10,bhpc_data[category],$G$3)</f>
        <v>#VALUE!</v>
      </c>
      <c r="J10" s="162" t="e">
        <f>SUMIFS(dgn_data[cbm],bhpc_data[size12],$B10,bhpc_data[category],$G$3)</f>
        <v>#VALUE!</v>
      </c>
      <c r="K10" s="161" t="e">
        <f>SUMIFS(dgn_data[tot_order],bhpc_data[size12],$B10,bhpc_data[category],$K$3)+SUMIFS(dgn_data[tot_order],bhpc_data[size22],$B10,bhpc_data[category],$L$3)</f>
        <v>#VALUE!</v>
      </c>
      <c r="L10" s="161" t="e">
        <f>SUMIFS(dgn_data[unit_net_weight],bhpc_data[size12],$B10,bhpc_data[category],$K$3)+SUMIFS(dgn_data[unit_net_weight2],bhpc_data[size22],$B10,bhpc_data[category],$L$3)</f>
        <v>#VALUE!</v>
      </c>
      <c r="M10" s="161" t="e">
        <f>SUMIFS(dgn_data[unit_gross_weight],bhpc_data[size12],$B10,bhpc_data[category],$K$3)+SUMIFS(dgn_data[unit_gross_weight2],bhpc_data[size22],$B10,bhpc_data[category],$L$3)</f>
        <v>#VALUE!</v>
      </c>
      <c r="N10" s="162" t="e">
        <f>SUMIFS(dgn_data[cbm],bhpc_data[size12],$B10,bhpc_data[category],$K$3)+SUMIFS(dgn_data[cbm2],bhpc_data[size22],$B10,bhpc_data[category],$L$3)</f>
        <v>#VALUE!</v>
      </c>
      <c r="O10" s="159" t="e">
        <f>C10+G10+K10</f>
        <v>#VALUE!</v>
      </c>
    </row>
    <row r="11" spans="1:18">
      <c r="B11" s="194">
        <f t="array" ref="B11">IFERROR(INDEX(bhpc_data[size12], MATCH(0, COUNTIF($B$9:B10, bhpc_data[size12]&amp;"") + IF(bhpc_data[size12]="",1,0), 0)), "")</f>
        <v>100</v>
      </c>
      <c r="C11" s="198" t="e">
        <f>SUMIFS(dgn_data[tot_order],bhpc_data[size12],$B11,bhpc_data[category],$D$3)+SUMIFS(dgn_data[tot_order],bhpc_data[size12],$B11,bhpc_data[category],$E$3)+SUMIFS(dgn_data[tot_order],bhpc_data[size12],$B11,bhpc_data[category],$C$3)+SUMIFS(dgn_data[tot_order],bhpc_data[size12],$B11,bhpc_data[category],$F$3)</f>
        <v>#VALUE!</v>
      </c>
      <c r="D11" s="199" t="e">
        <f>SUMIFS(dgn_data[unit_net_weight],bhpc_data[size12],$B11,bhpc_data[category],$D$3)+SUMIFS(dgn_data[unit_net_weight],bhpc_data[size12],$B11,bhpc_data[category],$E$3)+SUMIFS(dgn_data[unit_net_weight],bhpc_data[size12],$B11,bhpc_data[category],$C$3)+SUMIFS(dgn_data[unit_net_weight],bhpc_data[size12],$B11,bhpc_data[category],$F$3)</f>
        <v>#VALUE!</v>
      </c>
      <c r="E11" s="199" t="e">
        <f>SUMIFS(dgn_data[unit_gross_weight],bhpc_data[size12],$B11,bhpc_data[category],$D$3)+SUMIFS(dgn_data[unit_gross_weight],bhpc_data[size12],$B11,bhpc_data[category],$E$3)+SUMIFS(dgn_data[unit_gross_weight],bhpc_data[size12],$B11,bhpc_data[category],$C$3)+SUMIFS(dgn_data[unit_gross_weight],bhpc_data[size12],$B11,bhpc_data[category],$F$3)</f>
        <v>#VALUE!</v>
      </c>
      <c r="F11" s="200" t="e">
        <f>SUMIFS(dgn_data[cbm],bhpc_data[size12],$B11,bhpc_data[category],$D$3)+SUMIFS(dgn_data[cbm],bhpc_data[size12],$B11,bhpc_data[category],$E$3)+SUMIFS(dgn_data[cbm],bhpc_data[size12],$B11,bhpc_data[category],$C$3)+SUMIFS(dgn_data[cbm],bhpc_data[size12],$B11,bhpc_data[category],$F$3)</f>
        <v>#VALUE!</v>
      </c>
      <c r="G11" s="11" t="e">
        <f>SUMIFS(dgn_data[tot_order],bhpc_data[size12],$B11,bhpc_data[category],$G$3)</f>
        <v>#VALUE!</v>
      </c>
      <c r="H11" s="7" t="e">
        <f>SUMIFS(dgn_data[unit_net_weight],bhpc_data[size12],$B11,bhpc_data[category],$G$3)</f>
        <v>#VALUE!</v>
      </c>
      <c r="I11" s="7" t="e">
        <f>SUMIFS(dgn_data[unit_gross_weight],bhpc_data[size12],$B11,bhpc_data[category],$G$3)</f>
        <v>#VALUE!</v>
      </c>
      <c r="J11" s="9" t="e">
        <f>SUMIFS(dgn_data[cbm],bhpc_data[size12],$B11,bhpc_data[category],$G$3)</f>
        <v>#VALUE!</v>
      </c>
      <c r="K11" s="7" t="e">
        <f>SUMIFS(dgn_data[tot_order],bhpc_data[size12],$B11,bhpc_data[category],$K$3)+SUMIFS(dgn_data[tot_order],bhpc_data[size22],$B11,bhpc_data[category],$L$3)</f>
        <v>#VALUE!</v>
      </c>
      <c r="L11" s="7" t="e">
        <f>SUMIFS(dgn_data[unit_net_weight],bhpc_data[size12],$B11,bhpc_data[category],$K$3)+SUMIFS(dgn_data[unit_net_weight2],bhpc_data[size22],$B11,bhpc_data[category],$L$3)</f>
        <v>#VALUE!</v>
      </c>
      <c r="M11" s="7" t="e">
        <f>SUMIFS(dgn_data[unit_gross_weight],bhpc_data[size12],$B11,bhpc_data[category],$K$3)+SUMIFS(dgn_data[unit_gross_weight2],bhpc_data[size22],$B11,bhpc_data[category],$L$3)</f>
        <v>#VALUE!</v>
      </c>
      <c r="N11" s="9" t="e">
        <f>SUMIFS(dgn_data[cbm],bhpc_data[size12],$B11,bhpc_data[category],$K$3)+SUMIFS(dgn_data[cbm2],bhpc_data[size22],$B11,bhpc_data[category],$L$3)</f>
        <v>#VALUE!</v>
      </c>
      <c r="O11" s="159" t="e">
        <f t="shared" ref="O11:O25" si="0">C11+G11+K11</f>
        <v>#VALUE!</v>
      </c>
    </row>
    <row r="12" spans="1:18">
      <c r="B12" s="194">
        <f t="array" ref="B12">IFERROR(INDEX(bhpc_data[size12], MATCH(0, COUNTIF($B$9:B11, bhpc_data[size12]&amp;"") + IF(bhpc_data[size12]="",1,0), 0)), "")</f>
        <v>150</v>
      </c>
      <c r="C12" s="11" t="e">
        <f>SUMIFS(dgn_data[tot_order],bhpc_data[size12],$B12,bhpc_data[category],$D$3)+SUMIFS(dgn_data[tot_order],bhpc_data[size12],$B12,bhpc_data[category],$E$3)+SUMIFS(dgn_data[tot_order],bhpc_data[size12],$B12,bhpc_data[category],$C$3)+SUMIFS(dgn_data[tot_order],bhpc_data[size12],$B12,bhpc_data[category],$F$3)</f>
        <v>#VALUE!</v>
      </c>
      <c r="D12" s="7" t="e">
        <f>SUMIFS(dgn_data[unit_net_weight],bhpc_data[size12],$B12,bhpc_data[category],$D$3)+SUMIFS(dgn_data[unit_net_weight],bhpc_data[size12],$B12,bhpc_data[category],$E$3)+SUMIFS(dgn_data[unit_net_weight],bhpc_data[size12],$B12,bhpc_data[category],$C$3)+SUMIFS(dgn_data[unit_net_weight],bhpc_data[size12],$B12,bhpc_data[category],$F$3)</f>
        <v>#VALUE!</v>
      </c>
      <c r="E12" s="7" t="e">
        <f>SUMIFS(dgn_data[unit_gross_weight],bhpc_data[size12],$B12,bhpc_data[category],$D$3)+SUMIFS(dgn_data[unit_gross_weight],bhpc_data[size12],$B12,bhpc_data[category],$E$3)+SUMIFS(dgn_data[unit_gross_weight],bhpc_data[size12],$B12,bhpc_data[category],$C$3)+SUMIFS(dgn_data[unit_gross_weight],bhpc_data[size12],$B12,bhpc_data[category],$F$3)</f>
        <v>#VALUE!</v>
      </c>
      <c r="F12" s="9" t="e">
        <f>SUMIFS(dgn_data[cbm],bhpc_data[size12],$B12,bhpc_data[category],$D$3)+SUMIFS(dgn_data[cbm],bhpc_data[size12],$B12,bhpc_data[category],$E$3)+SUMIFS(dgn_data[cbm],bhpc_data[size12],$B12,bhpc_data[category],$C$3)+SUMIFS(dgn_data[cbm],bhpc_data[size12],$B12,bhpc_data[category],$F$3)</f>
        <v>#VALUE!</v>
      </c>
      <c r="G12" s="11" t="e">
        <f>SUMIFS(dgn_data[tot_order],bhpc_data[size12],$B12,bhpc_data[category],$G$3)</f>
        <v>#VALUE!</v>
      </c>
      <c r="H12" s="7" t="e">
        <f>SUMIFS(dgn_data[unit_net_weight],bhpc_data[size12],$B12,bhpc_data[category],$G$3)</f>
        <v>#VALUE!</v>
      </c>
      <c r="I12" s="7" t="e">
        <f>SUMIFS(dgn_data[unit_gross_weight],bhpc_data[size12],$B12,bhpc_data[category],$G$3)</f>
        <v>#VALUE!</v>
      </c>
      <c r="J12" s="9" t="e">
        <f>SUMIFS(dgn_data[cbm],bhpc_data[size12],$B12,bhpc_data[category],$G$3)</f>
        <v>#VALUE!</v>
      </c>
      <c r="K12" s="199" t="e">
        <f>SUMIFS(dgn_data[tot_order],bhpc_data[size12],$B12,bhpc_data[category],$K$3)+SUMIFS(dgn_data[tot_order],bhpc_data[size22],$B12,bhpc_data[category],$L$3)</f>
        <v>#VALUE!</v>
      </c>
      <c r="L12" s="199" t="e">
        <f>SUMIFS(dgn_data[unit_net_weight],bhpc_data[size12],$B12,bhpc_data[category],$K$3)+SUMIFS(dgn_data[unit_net_weight2],bhpc_data[size22],$B12,bhpc_data[category],$L$3)</f>
        <v>#VALUE!</v>
      </c>
      <c r="M12" s="199" t="e">
        <f>SUMIFS(dgn_data[unit_gross_weight],bhpc_data[size12],$B12,bhpc_data[category],$K$3)+SUMIFS(dgn_data[unit_gross_weight2],bhpc_data[size22],$B12,bhpc_data[category],$L$3)</f>
        <v>#VALUE!</v>
      </c>
      <c r="N12" s="200" t="e">
        <f>SUMIFS(dgn_data[cbm],bhpc_data[size12],$B12,bhpc_data[category],$K$3)+SUMIFS(dgn_data[cbm2],bhpc_data[size22],$B12,bhpc_data[category],$L$3)</f>
        <v>#VALUE!</v>
      </c>
      <c r="O12" s="159" t="e">
        <f t="shared" si="0"/>
        <v>#VALUE!</v>
      </c>
    </row>
    <row r="13" spans="1:18">
      <c r="B13" s="194">
        <f t="array" ref="B13">IFERROR(INDEX(bhpc_data[size12], MATCH(0, COUNTIF($B$9:B12, bhpc_data[size12]&amp;"") + IF(bhpc_data[size12]="",1,0), 0)), "")</f>
        <v>175</v>
      </c>
      <c r="C13" s="11" t="e">
        <f>SUMIFS(dgn_data[tot_order],bhpc_data[size12],$B13,bhpc_data[category],$D$3)+SUMIFS(dgn_data[tot_order],bhpc_data[size12],$B13,bhpc_data[category],$E$3)+SUMIFS(dgn_data[tot_order],bhpc_data[size12],$B13,bhpc_data[category],$C$3)+SUMIFS(dgn_data[tot_order],bhpc_data[size12],$B13,bhpc_data[category],$F$3)</f>
        <v>#VALUE!</v>
      </c>
      <c r="D13" s="7" t="e">
        <f>SUMIFS(dgn_data[unit_net_weight],bhpc_data[size12],$B13,bhpc_data[category],$D$3)+SUMIFS(dgn_data[unit_net_weight],bhpc_data[size12],$B13,bhpc_data[category],$E$3)+SUMIFS(dgn_data[unit_net_weight],bhpc_data[size12],$B13,bhpc_data[category],$C$3)+SUMIFS(dgn_data[unit_net_weight],bhpc_data[size12],$B13,bhpc_data[category],$F$3)</f>
        <v>#VALUE!</v>
      </c>
      <c r="E13" s="7" t="e">
        <f>SUMIFS(dgn_data[unit_gross_weight],bhpc_data[size12],$B13,bhpc_data[category],$D$3)+SUMIFS(dgn_data[unit_gross_weight],bhpc_data[size12],$B13,bhpc_data[category],$E$3)+SUMIFS(dgn_data[unit_gross_weight],bhpc_data[size12],$B13,bhpc_data[category],$C$3)+SUMIFS(dgn_data[unit_gross_weight],bhpc_data[size12],$B13,bhpc_data[category],$F$3)</f>
        <v>#VALUE!</v>
      </c>
      <c r="F13" s="9" t="e">
        <f>SUMIFS(dgn_data[cbm],bhpc_data[size12],$B13,bhpc_data[category],$D$3)+SUMIFS(dgn_data[cbm],bhpc_data[size12],$B13,bhpc_data[category],$E$3)+SUMIFS(dgn_data[cbm],bhpc_data[size12],$B13,bhpc_data[category],$C$3)+SUMIFS(dgn_data[cbm],bhpc_data[size12],$B13,bhpc_data[category],$F$3)</f>
        <v>#VALUE!</v>
      </c>
      <c r="G13" s="11" t="e">
        <f>SUMIFS(dgn_data[tot_order],bhpc_data[size12],$B13,bhpc_data[category],$G$3)</f>
        <v>#VALUE!</v>
      </c>
      <c r="H13" s="7" t="e">
        <f>SUMIFS(dgn_data[unit_net_weight],bhpc_data[size12],$B13,bhpc_data[category],$G$3)</f>
        <v>#VALUE!</v>
      </c>
      <c r="I13" s="7" t="e">
        <f>SUMIFS(dgn_data[unit_gross_weight],bhpc_data[size12],$B13,bhpc_data[category],$G$3)</f>
        <v>#VALUE!</v>
      </c>
      <c r="J13" s="9" t="e">
        <f>SUMIFS(dgn_data[cbm],bhpc_data[size12],$B13,bhpc_data[category],$G$3)</f>
        <v>#VALUE!</v>
      </c>
      <c r="K13" s="199" t="e">
        <f>SUMIFS(dgn_data[tot_order],bhpc_data[size12],$B13,bhpc_data[category],$K$3)+SUMIFS(dgn_data[tot_order],bhpc_data[size22],$B13,bhpc_data[category],$L$3)</f>
        <v>#VALUE!</v>
      </c>
      <c r="L13" s="199" t="e">
        <f>SUMIFS(dgn_data[unit_net_weight],bhpc_data[size12],$B13,bhpc_data[category],$K$3)+SUMIFS(dgn_data[unit_net_weight2],bhpc_data[size22],$B13,bhpc_data[category],$L$3)</f>
        <v>#VALUE!</v>
      </c>
      <c r="M13" s="199" t="e">
        <f>SUMIFS(dgn_data[unit_gross_weight],bhpc_data[size12],$B13,bhpc_data[category],$K$3)+SUMIFS(dgn_data[unit_gross_weight2],bhpc_data[size22],$B13,bhpc_data[category],$L$3)</f>
        <v>#VALUE!</v>
      </c>
      <c r="N13" s="200" t="e">
        <f>SUMIFS(dgn_data[cbm],bhpc_data[size12],$B13,bhpc_data[category],$K$3)+SUMIFS(dgn_data[cbm2],bhpc_data[size22],$B13,bhpc_data[category],$L$3)</f>
        <v>#VALUE!</v>
      </c>
      <c r="O13" s="159" t="e">
        <f t="shared" si="0"/>
        <v>#VALUE!</v>
      </c>
    </row>
    <row r="14" spans="1:18">
      <c r="B14" s="194">
        <f t="array" ref="B14">IFERROR(INDEX(bhpc_data[size12], MATCH(0, COUNTIF($B$9:B13, bhpc_data[size12]&amp;"") + IF(bhpc_data[size12]="",1,0), 0)), "")</f>
        <v>200</v>
      </c>
      <c r="C14" s="11" t="e">
        <f>SUMIFS(dgn_data[tot_order],bhpc_data[size12],$B14,bhpc_data[category],$D$3)+SUMIFS(dgn_data[tot_order],bhpc_data[size12],$B14,bhpc_data[category],$E$3)+SUMIFS(dgn_data[tot_order],bhpc_data[size12],$B14,bhpc_data[category],$C$3)+SUMIFS(dgn_data[tot_order],bhpc_data[size12],$B14,bhpc_data[category],$F$3)</f>
        <v>#VALUE!</v>
      </c>
      <c r="D14" s="7" t="e">
        <f>SUMIFS(dgn_data[unit_net_weight],bhpc_data[size12],$B14,bhpc_data[category],$D$3)+SUMIFS(dgn_data[unit_net_weight],bhpc_data[size12],$B14,bhpc_data[category],$E$3)+SUMIFS(dgn_data[unit_net_weight],bhpc_data[size12],$B14,bhpc_data[category],$C$3)+SUMIFS(dgn_data[unit_net_weight],bhpc_data[size12],$B14,bhpc_data[category],$F$3)</f>
        <v>#VALUE!</v>
      </c>
      <c r="E14" s="7" t="e">
        <f>SUMIFS(dgn_data[unit_gross_weight],bhpc_data[size12],$B14,bhpc_data[category],$D$3)+SUMIFS(dgn_data[unit_gross_weight],bhpc_data[size12],$B14,bhpc_data[category],$E$3)+SUMIFS(dgn_data[unit_gross_weight],bhpc_data[size12],$B14,bhpc_data[category],$C$3)+SUMIFS(dgn_data[unit_gross_weight],bhpc_data[size12],$B14,bhpc_data[category],$F$3)</f>
        <v>#VALUE!</v>
      </c>
      <c r="F14" s="9" t="e">
        <f>SUMIFS(dgn_data[cbm],bhpc_data[size12],$B14,bhpc_data[category],$D$3)+SUMIFS(dgn_data[cbm],bhpc_data[size12],$B14,bhpc_data[category],$E$3)+SUMIFS(dgn_data[cbm],bhpc_data[size12],$B14,bhpc_data[category],$C$3)+SUMIFS(dgn_data[cbm],bhpc_data[size12],$B14,bhpc_data[category],$F$3)</f>
        <v>#VALUE!</v>
      </c>
      <c r="G14" s="198" t="e">
        <f>SUMIFS(dgn_data[tot_order],bhpc_data[size12],$B14,bhpc_data[category],$G$3)</f>
        <v>#VALUE!</v>
      </c>
      <c r="H14" s="199" t="e">
        <f>SUMIFS(dgn_data[unit_net_weight],bhpc_data[size12],$B14,bhpc_data[category],$G$3)</f>
        <v>#VALUE!</v>
      </c>
      <c r="I14" s="199" t="e">
        <f>SUMIFS(dgn_data[unit_gross_weight],bhpc_data[size12],$B14,bhpc_data[category],$G$3)</f>
        <v>#VALUE!</v>
      </c>
      <c r="J14" s="200" t="e">
        <f>SUMIFS(dgn_data[cbm],bhpc_data[size12],$B14,bhpc_data[category],$G$3)</f>
        <v>#VALUE!</v>
      </c>
      <c r="K14" s="7" t="e">
        <f>SUMIFS(dgn_data[tot_order],bhpc_data[size12],$B14,bhpc_data[category],$K$3)+SUMIFS(dgn_data[tot_order],bhpc_data[size22],$B14,bhpc_data[category],$L$3)</f>
        <v>#VALUE!</v>
      </c>
      <c r="L14" s="7" t="e">
        <f>SUMIFS(dgn_data[unit_net_weight],bhpc_data[size12],$B14,bhpc_data[category],$K$3)+SUMIFS(dgn_data[unit_net_weight2],bhpc_data[size22],$B14,bhpc_data[category],$L$3)</f>
        <v>#VALUE!</v>
      </c>
      <c r="M14" s="7" t="e">
        <f>SUMIFS(dgn_data[unit_gross_weight],bhpc_data[size12],$B14,bhpc_data[category],$K$3)+SUMIFS(dgn_data[unit_gross_weight2],bhpc_data[size22],$B14,bhpc_data[category],$L$3)</f>
        <v>#VALUE!</v>
      </c>
      <c r="N14" s="9" t="e">
        <f>SUMIFS(dgn_data[cbm],bhpc_data[size12],$B14,bhpc_data[category],$K$3)+SUMIFS(dgn_data[cbm2],bhpc_data[size22],$B14,bhpc_data[category],$L$3)</f>
        <v>#VALUE!</v>
      </c>
      <c r="O14" s="159" t="e">
        <f t="shared" si="0"/>
        <v>#VALUE!</v>
      </c>
    </row>
    <row r="15" spans="1:18">
      <c r="B15" s="194">
        <f t="array" ref="B15">IFERROR(INDEX(bhpc_data[size12], MATCH(0, COUNTIF($B$9:B14, bhpc_data[size12]&amp;"") + IF(bhpc_data[size12]="",1,0), 0)), "")</f>
        <v>250</v>
      </c>
      <c r="C15" s="11" t="e">
        <f>SUMIFS(dgn_data[tot_order],bhpc_data[size12],$B15,bhpc_data[category],$D$3)+SUMIFS(dgn_data[tot_order],bhpc_data[size12],$B15,bhpc_data[category],$E$3)+SUMIFS(dgn_data[tot_order],bhpc_data[size12],$B15,bhpc_data[category],$C$3)+SUMIFS(dgn_data[tot_order],bhpc_data[size12],$B15,bhpc_data[category],$F$3)</f>
        <v>#VALUE!</v>
      </c>
      <c r="D15" s="7" t="e">
        <f>SUMIFS(dgn_data[unit_net_weight],bhpc_data[size12],$B15,bhpc_data[category],$D$3)+SUMIFS(dgn_data[unit_net_weight],bhpc_data[size12],$B15,bhpc_data[category],$E$3)+SUMIFS(dgn_data[unit_net_weight],bhpc_data[size12],$B15,bhpc_data[category],$C$3)+SUMIFS(dgn_data[unit_net_weight],bhpc_data[size12],$B15,bhpc_data[category],$F$3)</f>
        <v>#VALUE!</v>
      </c>
      <c r="E15" s="7" t="e">
        <f>SUMIFS(dgn_data[unit_gross_weight],bhpc_data[size12],$B15,bhpc_data[category],$D$3)+SUMIFS(dgn_data[unit_gross_weight],bhpc_data[size12],$B15,bhpc_data[category],$E$3)+SUMIFS(dgn_data[unit_gross_weight],bhpc_data[size12],$B15,bhpc_data[category],$C$3)+SUMIFS(dgn_data[unit_gross_weight],bhpc_data[size12],$B15,bhpc_data[category],$F$3)</f>
        <v>#VALUE!</v>
      </c>
      <c r="F15" s="9" t="e">
        <f>SUMIFS(dgn_data[cbm],bhpc_data[size12],$B15,bhpc_data[category],$D$3)+SUMIFS(dgn_data[cbm],bhpc_data[size12],$B15,bhpc_data[category],$E$3)+SUMIFS(dgn_data[cbm],bhpc_data[size12],$B15,bhpc_data[category],$C$3)+SUMIFS(dgn_data[cbm],bhpc_data[size12],$B15,bhpc_data[category],$F$3)</f>
        <v>#VALUE!</v>
      </c>
      <c r="G15" s="11" t="e">
        <f>SUMIFS(dgn_data[tot_order],bhpc_data[size12],$B15,bhpc_data[category],$G$3)</f>
        <v>#VALUE!</v>
      </c>
      <c r="H15" s="7" t="e">
        <f>SUMIFS(dgn_data[unit_net_weight],bhpc_data[size12],$B15,bhpc_data[category],$G$3)</f>
        <v>#VALUE!</v>
      </c>
      <c r="I15" s="7" t="e">
        <f>SUMIFS(dgn_data[unit_gross_weight],bhpc_data[size12],$B15,bhpc_data[category],$G$3)</f>
        <v>#VALUE!</v>
      </c>
      <c r="J15" s="9" t="e">
        <f>SUMIFS(dgn_data[cbm],bhpc_data[size12],$B15,bhpc_data[category],$G$3)</f>
        <v>#VALUE!</v>
      </c>
      <c r="K15" s="199" t="e">
        <f>SUMIFS(dgn_data[tot_order],bhpc_data[size12],$B15,bhpc_data[category],$K$3)+SUMIFS(dgn_data[tot_order],bhpc_data[size22],$B15,bhpc_data[category],$L$3)</f>
        <v>#VALUE!</v>
      </c>
      <c r="L15" s="199" t="e">
        <f>SUMIFS(dgn_data[unit_net_weight],bhpc_data[size12],$B15,bhpc_data[category],$K$3)+SUMIFS(dgn_data[unit_net_weight2],bhpc_data[size22],$B15,bhpc_data[category],$L$3)</f>
        <v>#VALUE!</v>
      </c>
      <c r="M15" s="199" t="e">
        <f>SUMIFS(dgn_data[unit_gross_weight],bhpc_data[size12],$B15,bhpc_data[category],$K$3)+SUMIFS(dgn_data[unit_gross_weight2],bhpc_data[size22],$B15,bhpc_data[category],$L$3)</f>
        <v>#VALUE!</v>
      </c>
      <c r="N15" s="200" t="e">
        <f>SUMIFS(dgn_data[cbm],bhpc_data[size12],$B15,bhpc_data[category],$K$3)+SUMIFS(dgn_data[cbm2],bhpc_data[size22],$B15,bhpc_data[category],$L$3)</f>
        <v>#VALUE!</v>
      </c>
      <c r="O15" s="159" t="e">
        <f t="shared" si="0"/>
        <v>#VALUE!</v>
      </c>
    </row>
    <row r="16" spans="1:18">
      <c r="B16" s="194">
        <f t="array" ref="B16">IFERROR(INDEX(bhpc_data[size12], MATCH(0, COUNTIF($B$9:B15, bhpc_data[size12]&amp;"") + IF(bhpc_data[size12]="",1,0), 0)), "")</f>
        <v>300</v>
      </c>
      <c r="C16" s="11" t="e">
        <f>SUMIFS(dgn_data[tot_order],bhpc_data[size12],$B16,bhpc_data[category],$D$3)+SUMIFS(dgn_data[tot_order],bhpc_data[size12],$B16,bhpc_data[category],$E$3)+SUMIFS(dgn_data[tot_order],bhpc_data[size12],$B16,bhpc_data[category],$C$3)+SUMIFS(dgn_data[tot_order],bhpc_data[size12],$B16,bhpc_data[category],$F$3)</f>
        <v>#VALUE!</v>
      </c>
      <c r="D16" s="7" t="e">
        <f>SUMIFS(dgn_data[unit_net_weight],bhpc_data[size12],$B16,bhpc_data[category],$D$3)+SUMIFS(dgn_data[unit_net_weight],bhpc_data[size12],$B16,bhpc_data[category],$E$3)+SUMIFS(dgn_data[unit_net_weight],bhpc_data[size12],$B16,bhpc_data[category],$C$3)+SUMIFS(dgn_data[unit_net_weight],bhpc_data[size12],$B16,bhpc_data[category],$F$3)</f>
        <v>#VALUE!</v>
      </c>
      <c r="E16" s="7" t="e">
        <f>SUMIFS(dgn_data[unit_gross_weight],bhpc_data[size12],$B16,bhpc_data[category],$D$3)+SUMIFS(dgn_data[unit_gross_weight],bhpc_data[size12],$B16,bhpc_data[category],$E$3)+SUMIFS(dgn_data[unit_gross_weight],bhpc_data[size12],$B16,bhpc_data[category],$C$3)+SUMIFS(dgn_data[unit_gross_weight],bhpc_data[size12],$B16,bhpc_data[category],$F$3)</f>
        <v>#VALUE!</v>
      </c>
      <c r="F16" s="9" t="e">
        <f>SUMIFS(dgn_data[cbm],bhpc_data[size12],$B16,bhpc_data[category],$D$3)+SUMIFS(dgn_data[cbm],bhpc_data[size12],$B16,bhpc_data[category],$E$3)+SUMIFS(dgn_data[cbm],bhpc_data[size12],$B16,bhpc_data[category],$C$3)+SUMIFS(dgn_data[cbm],bhpc_data[size12],$B16,bhpc_data[category],$F$3)</f>
        <v>#VALUE!</v>
      </c>
      <c r="G16" s="11" t="e">
        <f>SUMIFS(dgn_data[tot_order],bhpc_data[size12],$B16,bhpc_data[category],$G$3)</f>
        <v>#VALUE!</v>
      </c>
      <c r="H16" s="7" t="e">
        <f>SUMIFS(dgn_data[unit_net_weight],bhpc_data[size12],$B16,bhpc_data[category],$G$3)</f>
        <v>#VALUE!</v>
      </c>
      <c r="I16" s="7" t="e">
        <f>SUMIFS(dgn_data[unit_gross_weight],bhpc_data[size12],$B16,bhpc_data[category],$G$3)</f>
        <v>#VALUE!</v>
      </c>
      <c r="J16" s="9" t="e">
        <f>SUMIFS(dgn_data[cbm],bhpc_data[size12],$B16,bhpc_data[category],$G$3)</f>
        <v>#VALUE!</v>
      </c>
      <c r="K16" s="199" t="e">
        <f>SUMIFS(dgn_data[tot_order],bhpc_data[size12],$B16,bhpc_data[category],$K$3)+SUMIFS(dgn_data[tot_order],bhpc_data[size22],$B16,bhpc_data[category],$L$3)</f>
        <v>#VALUE!</v>
      </c>
      <c r="L16" s="199" t="e">
        <f>SUMIFS(dgn_data[unit_net_weight],bhpc_data[size12],$B16,bhpc_data[category],$K$3)+SUMIFS(dgn_data[unit_net_weight2],bhpc_data[size22],$B16,bhpc_data[category],$L$3)</f>
        <v>#VALUE!</v>
      </c>
      <c r="M16" s="199" t="e">
        <f>SUMIFS(dgn_data[unit_gross_weight],bhpc_data[size12],$B16,bhpc_data[category],$K$3)+SUMIFS(dgn_data[unit_gross_weight2],bhpc_data[size22],$B16,bhpc_data[category],$L$3)</f>
        <v>#VALUE!</v>
      </c>
      <c r="N16" s="200" t="e">
        <f>SUMIFS(dgn_data[cbm],bhpc_data[size12],$B16,bhpc_data[category],$K$3)+SUMIFS(dgn_data[cbm2],bhpc_data[size22],$B16,bhpc_data[category],$L$3)</f>
        <v>#VALUE!</v>
      </c>
      <c r="O16" s="159" t="e">
        <f t="shared" si="0"/>
        <v>#VALUE!</v>
      </c>
    </row>
    <row r="17" spans="2:15">
      <c r="B17" s="194" t="str">
        <f t="array" ref="B17">IFERROR(INDEX(bhpc_data[size12], MATCH(0, COUNTIF($B$9:B16, bhpc_data[size12]&amp;"") + IF(bhpc_data[size12]="",1,0), 0)), "")</f>
        <v/>
      </c>
      <c r="C17" s="11" t="e">
        <f>SUMIFS(dgn_data[tot_order],bhpc_data[size12],$B17,bhpc_data[category],$D$3)+SUMIFS(dgn_data[tot_order],bhpc_data[size12],$B17,bhpc_data[category],$E$3)+SUMIFS(dgn_data[tot_order],bhpc_data[size12],$B17,bhpc_data[category],$C$3)+SUMIFS(dgn_data[tot_order],bhpc_data[size12],$B17,bhpc_data[category],$F$3)</f>
        <v>#VALUE!</v>
      </c>
      <c r="D17" s="7" t="e">
        <f>SUMIFS(dgn_data[unit_net_weight],bhpc_data[size12],$B17,bhpc_data[category],$D$3)+SUMIFS(dgn_data[unit_net_weight],bhpc_data[size12],$B17,bhpc_data[category],$E$3)+SUMIFS(dgn_data[unit_net_weight],bhpc_data[size12],$B17,bhpc_data[category],$C$3)+SUMIFS(dgn_data[unit_net_weight],bhpc_data[size12],$B17,bhpc_data[category],$F$3)</f>
        <v>#VALUE!</v>
      </c>
      <c r="E17" s="7" t="e">
        <f>SUMIFS(dgn_data[unit_gross_weight],bhpc_data[size12],$B17,bhpc_data[category],$D$3)+SUMIFS(dgn_data[unit_gross_weight],bhpc_data[size12],$B17,bhpc_data[category],$E$3)+SUMIFS(dgn_data[unit_gross_weight],bhpc_data[size12],$B17,bhpc_data[category],$C$3)+SUMIFS(dgn_data[unit_gross_weight],bhpc_data[size12],$B17,bhpc_data[category],$F$3)</f>
        <v>#VALUE!</v>
      </c>
      <c r="F17" s="9" t="e">
        <f>SUMIFS(dgn_data[cbm],bhpc_data[size12],$B17,bhpc_data[category],$D$3)+SUMIFS(dgn_data[cbm],bhpc_data[size12],$B17,bhpc_data[category],$E$3)+SUMIFS(dgn_data[cbm],bhpc_data[size12],$B17,bhpc_data[category],$C$3)+SUMIFS(dgn_data[cbm],bhpc_data[size12],$B17,bhpc_data[category],$F$3)</f>
        <v>#VALUE!</v>
      </c>
      <c r="G17" s="11" t="e">
        <f>SUMIFS(dgn_data[tot_order],bhpc_data[size12],$B17,bhpc_data[category],$G$3)</f>
        <v>#VALUE!</v>
      </c>
      <c r="H17" s="7" t="e">
        <f>SUMIFS(dgn_data[unit_net_weight],bhpc_data[size12],$B17,bhpc_data[category],$G$3)</f>
        <v>#VALUE!</v>
      </c>
      <c r="I17" s="7" t="e">
        <f>SUMIFS(dgn_data[unit_gross_weight],bhpc_data[size12],$B17,bhpc_data[category],$G$3)</f>
        <v>#VALUE!</v>
      </c>
      <c r="J17" s="9" t="e">
        <f>SUMIFS(dgn_data[cbm],bhpc_data[size12],$B17,bhpc_data[category],$G$3)</f>
        <v>#VALUE!</v>
      </c>
      <c r="K17" s="7" t="e">
        <f>SUMIFS(dgn_data[tot_order],bhpc_data[size12],$B17,bhpc_data[category],$K$3)+SUMIFS(dgn_data[tot_order],bhpc_data[size22],$B17,bhpc_data[category],$L$3)</f>
        <v>#VALUE!</v>
      </c>
      <c r="L17" s="7" t="e">
        <f>SUMIFS(dgn_data[unit_net_weight],bhpc_data[size12],$B17,bhpc_data[category],$K$3)+SUMIFS(dgn_data[unit_net_weight2],bhpc_data[size22],$B17,bhpc_data[category],$L$3)</f>
        <v>#VALUE!</v>
      </c>
      <c r="M17" s="7" t="e">
        <f>SUMIFS(dgn_data[unit_gross_weight],bhpc_data[size12],$B17,bhpc_data[category],$K$3)+SUMIFS(dgn_data[unit_gross_weight2],bhpc_data[size22],$B17,bhpc_data[category],$L$3)</f>
        <v>#VALUE!</v>
      </c>
      <c r="N17" s="9" t="e">
        <f>SUMIFS(dgn_data[cbm],bhpc_data[size12],$B17,bhpc_data[category],$K$3)+SUMIFS(dgn_data[cbm2],bhpc_data[size22],$B17,bhpc_data[category],$L$3)</f>
        <v>#VALUE!</v>
      </c>
      <c r="O17" s="159" t="e">
        <f t="shared" si="0"/>
        <v>#VALUE!</v>
      </c>
    </row>
    <row r="18" spans="2:15">
      <c r="B18" s="194" t="str">
        <f t="array" ref="B18">IFERROR(INDEX(bhpc_data[size12], MATCH(0, COUNTIF($B$9:B17, bhpc_data[size12]&amp;"") + IF(bhpc_data[size12]="",1,0), 0)), "")</f>
        <v/>
      </c>
      <c r="C18" s="11" t="e">
        <f>SUMIFS(dgn_data[tot_order],bhpc_data[size12],$B18,bhpc_data[category],$D$3)+SUMIFS(dgn_data[tot_order],bhpc_data[size12],$B18,bhpc_data[category],$E$3)+SUMIFS(dgn_data[tot_order],bhpc_data[size12],$B18,bhpc_data[category],$C$3)+SUMIFS(dgn_data[tot_order],bhpc_data[size12],$B18,bhpc_data[category],$F$3)</f>
        <v>#VALUE!</v>
      </c>
      <c r="D18" s="7" t="e">
        <f>SUMIFS(dgn_data[unit_net_weight],bhpc_data[size12],$B18,bhpc_data[category],$D$3)+SUMIFS(dgn_data[unit_net_weight],bhpc_data[size12],$B18,bhpc_data[category],$E$3)+SUMIFS(dgn_data[unit_net_weight],bhpc_data[size12],$B18,bhpc_data[category],$C$3)+SUMIFS(dgn_data[unit_net_weight],bhpc_data[size12],$B18,bhpc_data[category],$F$3)</f>
        <v>#VALUE!</v>
      </c>
      <c r="E18" s="7" t="e">
        <f>SUMIFS(dgn_data[unit_gross_weight],bhpc_data[size12],$B18,bhpc_data[category],$D$3)+SUMIFS(dgn_data[unit_gross_weight],bhpc_data[size12],$B18,bhpc_data[category],$E$3)+SUMIFS(dgn_data[unit_gross_weight],bhpc_data[size12],$B18,bhpc_data[category],$C$3)+SUMIFS(dgn_data[unit_gross_weight],bhpc_data[size12],$B18,bhpc_data[category],$F$3)</f>
        <v>#VALUE!</v>
      </c>
      <c r="F18" s="9" t="e">
        <f>SUMIFS(dgn_data[cbm],bhpc_data[size12],$B18,bhpc_data[category],$D$3)+SUMIFS(dgn_data[cbm],bhpc_data[size12],$B18,bhpc_data[category],$E$3)+SUMIFS(dgn_data[cbm],bhpc_data[size12],$B18,bhpc_data[category],$C$3)+SUMIFS(dgn_data[cbm],bhpc_data[size12],$B18,bhpc_data[category],$F$3)</f>
        <v>#VALUE!</v>
      </c>
      <c r="G18" s="11" t="e">
        <f>SUMIFS(dgn_data[tot_order],bhpc_data[size12],$B18,bhpc_data[category],$G$3)</f>
        <v>#VALUE!</v>
      </c>
      <c r="H18" s="7" t="e">
        <f>SUMIFS(dgn_data[unit_net_weight],bhpc_data[size12],$B18,bhpc_data[category],$G$3)</f>
        <v>#VALUE!</v>
      </c>
      <c r="I18" s="7" t="e">
        <f>SUMIFS(dgn_data[unit_gross_weight],bhpc_data[size12],$B18,bhpc_data[category],$G$3)</f>
        <v>#VALUE!</v>
      </c>
      <c r="J18" s="9" t="e">
        <f>SUMIFS(dgn_data[cbm],bhpc_data[size12],$B18,bhpc_data[category],$G$3)</f>
        <v>#VALUE!</v>
      </c>
      <c r="K18" s="7" t="e">
        <f>SUMIFS(dgn_data[tot_order],bhpc_data[size12],$B18,bhpc_data[category],$K$3)+SUMIFS(dgn_data[tot_order],bhpc_data[size22],$B18,bhpc_data[category],$L$3)</f>
        <v>#VALUE!</v>
      </c>
      <c r="L18" s="7" t="e">
        <f>SUMIFS(dgn_data[unit_net_weight],bhpc_data[size12],$B18,bhpc_data[category],$K$3)+SUMIFS(dgn_data[unit_net_weight2],bhpc_data[size22],$B18,bhpc_data[category],$L$3)</f>
        <v>#VALUE!</v>
      </c>
      <c r="M18" s="7" t="e">
        <f>SUMIFS(dgn_data[unit_gross_weight],bhpc_data[size12],$B18,bhpc_data[category],$K$3)+SUMIFS(dgn_data[unit_gross_weight2],bhpc_data[size22],$B18,bhpc_data[category],$L$3)</f>
        <v>#VALUE!</v>
      </c>
      <c r="N18" s="9" t="e">
        <f>SUMIFS(dgn_data[cbm],bhpc_data[size12],$B18,bhpc_data[category],$K$3)+SUMIFS(dgn_data[cbm2],bhpc_data[size22],$B18,bhpc_data[category],$L$3)</f>
        <v>#VALUE!</v>
      </c>
      <c r="O18" s="159" t="e">
        <f t="shared" si="0"/>
        <v>#VALUE!</v>
      </c>
    </row>
    <row r="19" spans="2:15">
      <c r="B19" s="194" t="str">
        <f t="array" ref="B19">IFERROR(INDEX(bhpc_data[size12], MATCH(0, COUNTIF($B$9:B18, bhpc_data[size12]&amp;"") + IF(bhpc_data[size12]="",1,0), 0)), "")</f>
        <v/>
      </c>
      <c r="C19" s="11" t="e">
        <f>SUMIFS(dgn_data[tot_order],bhpc_data[size12],$B19,bhpc_data[category],$D$3)+SUMIFS(dgn_data[tot_order],bhpc_data[size12],$B19,bhpc_data[category],$E$3)+SUMIFS(dgn_data[tot_order],bhpc_data[size12],$B19,bhpc_data[category],$C$3)+SUMIFS(dgn_data[tot_order],bhpc_data[size12],$B19,bhpc_data[category],$F$3)</f>
        <v>#VALUE!</v>
      </c>
      <c r="D19" s="7" t="e">
        <f>SUMIFS(dgn_data[unit_net_weight],bhpc_data[size12],$B19,bhpc_data[category],$D$3)+SUMIFS(dgn_data[unit_net_weight],bhpc_data[size12],$B19,bhpc_data[category],$E$3)+SUMIFS(dgn_data[unit_net_weight],bhpc_data[size12],$B19,bhpc_data[category],$C$3)+SUMIFS(dgn_data[unit_net_weight],bhpc_data[size12],$B19,bhpc_data[category],$F$3)</f>
        <v>#VALUE!</v>
      </c>
      <c r="E19" s="7" t="e">
        <f>SUMIFS(dgn_data[unit_gross_weight],bhpc_data[size12],$B19,bhpc_data[category],$D$3)+SUMIFS(dgn_data[unit_gross_weight],bhpc_data[size12],$B19,bhpc_data[category],$E$3)+SUMIFS(dgn_data[unit_gross_weight],bhpc_data[size12],$B19,bhpc_data[category],$C$3)+SUMIFS(dgn_data[unit_gross_weight],bhpc_data[size12],$B19,bhpc_data[category],$F$3)</f>
        <v>#VALUE!</v>
      </c>
      <c r="F19" s="9" t="e">
        <f>SUMIFS(dgn_data[cbm],bhpc_data[size12],$B19,bhpc_data[category],$D$3)+SUMIFS(dgn_data[cbm],bhpc_data[size12],$B19,bhpc_data[category],$E$3)+SUMIFS(dgn_data[cbm],bhpc_data[size12],$B19,bhpc_data[category],$C$3)+SUMIFS(dgn_data[cbm],bhpc_data[size12],$B19,bhpc_data[category],$F$3)</f>
        <v>#VALUE!</v>
      </c>
      <c r="G19" s="11" t="e">
        <f>SUMIFS(dgn_data[tot_order],bhpc_data[size12],$B19,bhpc_data[category],$G$3)</f>
        <v>#VALUE!</v>
      </c>
      <c r="H19" s="7" t="e">
        <f>SUMIFS(dgn_data[unit_net_weight],bhpc_data[size12],$B19,bhpc_data[category],$G$3)</f>
        <v>#VALUE!</v>
      </c>
      <c r="I19" s="7" t="e">
        <f>SUMIFS(dgn_data[unit_gross_weight],bhpc_data[size12],$B19,bhpc_data[category],$G$3)</f>
        <v>#VALUE!</v>
      </c>
      <c r="J19" s="9" t="e">
        <f>SUMIFS(dgn_data[cbm],bhpc_data[size12],$B19,bhpc_data[category],$G$3)</f>
        <v>#VALUE!</v>
      </c>
      <c r="K19" s="7" t="e">
        <f>SUMIFS(dgn_data[tot_order],bhpc_data[size12],$B19,bhpc_data[category],$K$3)+SUMIFS(dgn_data[tot_order],bhpc_data[size22],$B19,bhpc_data[category],$L$3)</f>
        <v>#VALUE!</v>
      </c>
      <c r="L19" s="7" t="e">
        <f>SUMIFS(dgn_data[unit_net_weight],bhpc_data[size12],$B19,bhpc_data[category],$K$3)+SUMIFS(dgn_data[unit_net_weight2],bhpc_data[size22],$B19,bhpc_data[category],$L$3)</f>
        <v>#VALUE!</v>
      </c>
      <c r="M19" s="7" t="e">
        <f>SUMIFS(dgn_data[unit_gross_weight],bhpc_data[size12],$B19,bhpc_data[category],$K$3)+SUMIFS(dgn_data[unit_gross_weight2],bhpc_data[size22],$B19,bhpc_data[category],$L$3)</f>
        <v>#VALUE!</v>
      </c>
      <c r="N19" s="9" t="e">
        <f>SUMIFS(dgn_data[cbm],bhpc_data[size12],$B19,bhpc_data[category],$K$3)+SUMIFS(dgn_data[cbm2],bhpc_data[size22],$B19,bhpc_data[category],$L$3)</f>
        <v>#VALUE!</v>
      </c>
      <c r="O19" s="159" t="e">
        <f t="shared" si="0"/>
        <v>#VALUE!</v>
      </c>
    </row>
    <row r="20" spans="2:15">
      <c r="B20" s="194" t="str">
        <f t="array" ref="B20">IFERROR(INDEX(bhpc_data[size12], MATCH(0, COUNTIF($B$9:B19, bhpc_data[size12]&amp;"") + IF(bhpc_data[size12]="",1,0), 0)), "")</f>
        <v/>
      </c>
      <c r="C20" s="11" t="e">
        <f>SUMIFS(dgn_data[tot_order],bhpc_data[size12],$B20,bhpc_data[category],$D$3)+SUMIFS(dgn_data[tot_order],bhpc_data[size12],$B20,bhpc_data[category],$E$3)+SUMIFS(dgn_data[tot_order],bhpc_data[size12],$B20,bhpc_data[category],$C$3)+SUMIFS(dgn_data[tot_order],bhpc_data[size12],$B20,bhpc_data[category],$F$3)</f>
        <v>#VALUE!</v>
      </c>
      <c r="D20" s="7" t="e">
        <f>SUMIFS(dgn_data[unit_net_weight],bhpc_data[size12],$B20,bhpc_data[category],$D$3)+SUMIFS(dgn_data[unit_net_weight],bhpc_data[size12],$B20,bhpc_data[category],$E$3)+SUMIFS(dgn_data[unit_net_weight],bhpc_data[size12],$B20,bhpc_data[category],$C$3)+SUMIFS(dgn_data[unit_net_weight],bhpc_data[size12],$B20,bhpc_data[category],$F$3)</f>
        <v>#VALUE!</v>
      </c>
      <c r="E20" s="7" t="e">
        <f>SUMIFS(dgn_data[unit_gross_weight],bhpc_data[size12],$B20,bhpc_data[category],$D$3)+SUMIFS(dgn_data[unit_gross_weight],bhpc_data[size12],$B20,bhpc_data[category],$E$3)+SUMIFS(dgn_data[unit_gross_weight],bhpc_data[size12],$B20,bhpc_data[category],$C$3)+SUMIFS(dgn_data[unit_gross_weight],bhpc_data[size12],$B20,bhpc_data[category],$F$3)</f>
        <v>#VALUE!</v>
      </c>
      <c r="F20" s="9" t="e">
        <f>SUMIFS(dgn_data[cbm],bhpc_data[size12],$B20,bhpc_data[category],$D$3)+SUMIFS(dgn_data[cbm],bhpc_data[size12],$B20,bhpc_data[category],$E$3)+SUMIFS(dgn_data[cbm],bhpc_data[size12],$B20,bhpc_data[category],$C$3)+SUMIFS(dgn_data[cbm],bhpc_data[size12],$B20,bhpc_data[category],$F$3)</f>
        <v>#VALUE!</v>
      </c>
      <c r="G20" s="11" t="e">
        <f>SUMIFS(dgn_data[tot_order],bhpc_data[size12],$B20,bhpc_data[category],$G$3)</f>
        <v>#VALUE!</v>
      </c>
      <c r="H20" s="7" t="e">
        <f>SUMIFS(dgn_data[unit_net_weight],bhpc_data[size12],$B20,bhpc_data[category],$G$3)</f>
        <v>#VALUE!</v>
      </c>
      <c r="I20" s="7" t="e">
        <f>SUMIFS(dgn_data[unit_gross_weight],bhpc_data[size12],$B20,bhpc_data[category],$G$3)</f>
        <v>#VALUE!</v>
      </c>
      <c r="J20" s="9" t="e">
        <f>SUMIFS(dgn_data[cbm],bhpc_data[size12],$B20,bhpc_data[category],$G$3)</f>
        <v>#VALUE!</v>
      </c>
      <c r="K20" s="7" t="e">
        <f>SUMIFS(dgn_data[tot_order],bhpc_data[size12],$B20,bhpc_data[category],$K$3)+SUMIFS(dgn_data[tot_order],bhpc_data[size22],$B20,bhpc_data[category],$L$3)</f>
        <v>#VALUE!</v>
      </c>
      <c r="L20" s="7" t="e">
        <f>SUMIFS(dgn_data[unit_net_weight],bhpc_data[size12],$B20,bhpc_data[category],$K$3)+SUMIFS(dgn_data[unit_net_weight2],bhpc_data[size22],$B20,bhpc_data[category],$L$3)</f>
        <v>#VALUE!</v>
      </c>
      <c r="M20" s="7" t="e">
        <f>SUMIFS(dgn_data[unit_gross_weight],bhpc_data[size12],$B20,bhpc_data[category],$K$3)+SUMIFS(dgn_data[unit_gross_weight2],bhpc_data[size22],$B20,bhpc_data[category],$L$3)</f>
        <v>#VALUE!</v>
      </c>
      <c r="N20" s="9" t="e">
        <f>SUMIFS(dgn_data[cbm],bhpc_data[size12],$B20,bhpc_data[category],$K$3)+SUMIFS(dgn_data[cbm2],bhpc_data[size22],$B20,bhpc_data[category],$L$3)</f>
        <v>#VALUE!</v>
      </c>
      <c r="O20" s="159" t="e">
        <f t="shared" si="0"/>
        <v>#VALUE!</v>
      </c>
    </row>
    <row r="21" spans="2:15">
      <c r="B21" s="194" t="str">
        <f t="array" ref="B21">IFERROR(INDEX(bhpc_data[size12], MATCH(0, COUNTIF($B$9:B20, bhpc_data[size12]&amp;"") + IF(bhpc_data[size12]="",1,0), 0)), "")</f>
        <v/>
      </c>
      <c r="C21" s="11" t="e">
        <f>SUMIFS(dgn_data[tot_order],bhpc_data[size12],$B21,bhpc_data[category],$D$3)+SUMIFS(dgn_data[tot_order],bhpc_data[size12],$B21,bhpc_data[category],$E$3)+SUMIFS(dgn_data[tot_order],bhpc_data[size12],$B21,bhpc_data[category],$C$3)+SUMIFS(dgn_data[tot_order],bhpc_data[size12],$B21,bhpc_data[category],$F$3)</f>
        <v>#VALUE!</v>
      </c>
      <c r="D21" s="7" t="e">
        <f>SUMIFS(dgn_data[unit_net_weight],bhpc_data[size12],$B21,bhpc_data[category],$D$3)+SUMIFS(dgn_data[unit_net_weight],bhpc_data[size12],$B21,bhpc_data[category],$E$3)+SUMIFS(dgn_data[unit_net_weight],bhpc_data[size12],$B21,bhpc_data[category],$C$3)+SUMIFS(dgn_data[unit_net_weight],bhpc_data[size12],$B21,bhpc_data[category],$F$3)</f>
        <v>#VALUE!</v>
      </c>
      <c r="E21" s="7" t="e">
        <f>SUMIFS(dgn_data[unit_gross_weight],bhpc_data[size12],$B21,bhpc_data[category],$D$3)+SUMIFS(dgn_data[unit_gross_weight],bhpc_data[size12],$B21,bhpc_data[category],$E$3)+SUMIFS(dgn_data[unit_gross_weight],bhpc_data[size12],$B21,bhpc_data[category],$C$3)+SUMIFS(dgn_data[unit_gross_weight],bhpc_data[size12],$B21,bhpc_data[category],$F$3)</f>
        <v>#VALUE!</v>
      </c>
      <c r="F21" s="9" t="e">
        <f>SUMIFS(dgn_data[cbm],bhpc_data[size12],$B21,bhpc_data[category],$D$3)+SUMIFS(dgn_data[cbm],bhpc_data[size12],$B21,bhpc_data[category],$E$3)+SUMIFS(dgn_data[cbm],bhpc_data[size12],$B21,bhpc_data[category],$C$3)+SUMIFS(dgn_data[cbm],bhpc_data[size12],$B21,bhpc_data[category],$F$3)</f>
        <v>#VALUE!</v>
      </c>
      <c r="G21" s="11" t="e">
        <f>SUMIFS(dgn_data[tot_order],bhpc_data[size12],$B21,bhpc_data[category],$G$3)</f>
        <v>#VALUE!</v>
      </c>
      <c r="H21" s="7" t="e">
        <f>SUMIFS(dgn_data[unit_net_weight],bhpc_data[size12],$B21,bhpc_data[category],$G$3)</f>
        <v>#VALUE!</v>
      </c>
      <c r="I21" s="7" t="e">
        <f>SUMIFS(dgn_data[unit_gross_weight],bhpc_data[size12],$B21,bhpc_data[category],$G$3)</f>
        <v>#VALUE!</v>
      </c>
      <c r="J21" s="9" t="e">
        <f>SUMIFS(dgn_data[cbm],bhpc_data[size12],$B21,bhpc_data[category],$G$3)</f>
        <v>#VALUE!</v>
      </c>
      <c r="K21" s="7" t="e">
        <f>SUMIFS(dgn_data[tot_order],bhpc_data[size12],$B21,bhpc_data[category],$K$3)+SUMIFS(dgn_data[tot_order],bhpc_data[size22],$B21,bhpc_data[category],$L$3)</f>
        <v>#VALUE!</v>
      </c>
      <c r="L21" s="7" t="e">
        <f>SUMIFS(dgn_data[unit_net_weight],bhpc_data[size12],$B21,bhpc_data[category],$K$3)+SUMIFS(dgn_data[unit_net_weight2],bhpc_data[size22],$B21,bhpc_data[category],$L$3)</f>
        <v>#VALUE!</v>
      </c>
      <c r="M21" s="7" t="e">
        <f>SUMIFS(dgn_data[unit_gross_weight],bhpc_data[size12],$B21,bhpc_data[category],$K$3)+SUMIFS(dgn_data[unit_gross_weight2],bhpc_data[size22],$B21,bhpc_data[category],$L$3)</f>
        <v>#VALUE!</v>
      </c>
      <c r="N21" s="9" t="e">
        <f>SUMIFS(dgn_data[cbm],bhpc_data[size12],$B21,bhpc_data[category],$K$3)+SUMIFS(dgn_data[cbm2],bhpc_data[size22],$B21,bhpc_data[category],$L$3)</f>
        <v>#VALUE!</v>
      </c>
      <c r="O21" s="159" t="e">
        <f t="shared" si="0"/>
        <v>#VALUE!</v>
      </c>
    </row>
    <row r="22" spans="2:15">
      <c r="B22" s="194" t="str">
        <f t="array" ref="B22">IFERROR(INDEX(bhpc_data[size12], MATCH(0, COUNTIF($B$9:B21, bhpc_data[size12]&amp;"") + IF(bhpc_data[size12]="",1,0), 0)), "")</f>
        <v/>
      </c>
      <c r="C22" s="11" t="e">
        <f>SUMIFS(dgn_data[tot_order],bhpc_data[size12],$B22,bhpc_data[category],$D$3)+SUMIFS(dgn_data[tot_order],bhpc_data[size12],$B22,bhpc_data[category],$E$3)+SUMIFS(dgn_data[tot_order],bhpc_data[size12],$B22,bhpc_data[category],$C$3)+SUMIFS(dgn_data[tot_order],bhpc_data[size12],$B22,bhpc_data[category],$F$3)</f>
        <v>#VALUE!</v>
      </c>
      <c r="D22" s="7" t="e">
        <f>SUMIFS(dgn_data[unit_net_weight],bhpc_data[size12],$B22,bhpc_data[category],$D$3)+SUMIFS(dgn_data[unit_net_weight],bhpc_data[size12],$B22,bhpc_data[category],$E$3)+SUMIFS(dgn_data[unit_net_weight],bhpc_data[size12],$B22,bhpc_data[category],$C$3)+SUMIFS(dgn_data[unit_net_weight],bhpc_data[size12],$B22,bhpc_data[category],$F$3)</f>
        <v>#VALUE!</v>
      </c>
      <c r="E22" s="7" t="e">
        <f>SUMIFS(dgn_data[unit_gross_weight],bhpc_data[size12],$B22,bhpc_data[category],$D$3)+SUMIFS(dgn_data[unit_gross_weight],bhpc_data[size12],$B22,bhpc_data[category],$E$3)+SUMIFS(dgn_data[unit_gross_weight],bhpc_data[size12],$B22,bhpc_data[category],$C$3)+SUMIFS(dgn_data[unit_gross_weight],bhpc_data[size12],$B22,bhpc_data[category],$F$3)</f>
        <v>#VALUE!</v>
      </c>
      <c r="F22" s="9" t="e">
        <f>SUMIFS(dgn_data[cbm],bhpc_data[size12],$B22,bhpc_data[category],$D$3)+SUMIFS(dgn_data[cbm],bhpc_data[size12],$B22,bhpc_data[category],$E$3)+SUMIFS(dgn_data[cbm],bhpc_data[size12],$B22,bhpc_data[category],$C$3)+SUMIFS(dgn_data[cbm],bhpc_data[size12],$B22,bhpc_data[category],$F$3)</f>
        <v>#VALUE!</v>
      </c>
      <c r="G22" s="11" t="e">
        <f>SUMIFS(dgn_data[tot_order],bhpc_data[size12],$B22,bhpc_data[category],$G$3)</f>
        <v>#VALUE!</v>
      </c>
      <c r="H22" s="7" t="e">
        <f>SUMIFS(dgn_data[unit_net_weight],bhpc_data[size12],$B22,bhpc_data[category],$G$3)</f>
        <v>#VALUE!</v>
      </c>
      <c r="I22" s="7" t="e">
        <f>SUMIFS(dgn_data[unit_gross_weight],bhpc_data[size12],$B22,bhpc_data[category],$G$3)</f>
        <v>#VALUE!</v>
      </c>
      <c r="J22" s="9" t="e">
        <f>SUMIFS(dgn_data[cbm],bhpc_data[size12],$B22,bhpc_data[category],$G$3)</f>
        <v>#VALUE!</v>
      </c>
      <c r="K22" s="7" t="e">
        <f>SUMIFS(dgn_data[tot_order],bhpc_data[size12],$B22,bhpc_data[category],$K$3)+SUMIFS(dgn_data[tot_order],bhpc_data[size22],$B22,bhpc_data[category],$L$3)</f>
        <v>#VALUE!</v>
      </c>
      <c r="L22" s="7" t="e">
        <f>SUMIFS(dgn_data[unit_net_weight],bhpc_data[size12],$B22,bhpc_data[category],$K$3)+SUMIFS(dgn_data[unit_net_weight2],bhpc_data[size22],$B22,bhpc_data[category],$L$3)</f>
        <v>#VALUE!</v>
      </c>
      <c r="M22" s="7" t="e">
        <f>SUMIFS(dgn_data[unit_gross_weight],bhpc_data[size12],$B22,bhpc_data[category],$K$3)+SUMIFS(dgn_data[unit_gross_weight2],bhpc_data[size22],$B22,bhpc_data[category],$L$3)</f>
        <v>#VALUE!</v>
      </c>
      <c r="N22" s="9" t="e">
        <f>SUMIFS(dgn_data[cbm],bhpc_data[size12],$B22,bhpc_data[category],$K$3)+SUMIFS(dgn_data[cbm2],bhpc_data[size22],$B22,bhpc_data[category],$L$3)</f>
        <v>#VALUE!</v>
      </c>
      <c r="O22" s="159" t="e">
        <f t="shared" si="0"/>
        <v>#VALUE!</v>
      </c>
    </row>
    <row r="23" spans="2:15">
      <c r="B23" s="194" t="str">
        <f t="array" ref="B23">IFERROR(INDEX(bhpc_data[size12], MATCH(0, COUNTIF($B$9:B22, bhpc_data[size12]&amp;"") + IF(bhpc_data[size12]="",1,0), 0)), "")</f>
        <v/>
      </c>
      <c r="C23" s="11" t="e">
        <f>SUMIFS(dgn_data[tot_order],bhpc_data[size12],$B23,bhpc_data[category],$D$3)+SUMIFS(dgn_data[tot_order],bhpc_data[size12],$B23,bhpc_data[category],$E$3)+SUMIFS(dgn_data[tot_order],bhpc_data[size12],$B23,bhpc_data[category],$C$3)+SUMIFS(dgn_data[tot_order],bhpc_data[size12],$B23,bhpc_data[category],$F$3)</f>
        <v>#VALUE!</v>
      </c>
      <c r="D23" s="7" t="e">
        <f>SUMIFS(dgn_data[unit_net_weight],bhpc_data[size12],$B23,bhpc_data[category],$D$3)+SUMIFS(dgn_data[unit_net_weight],bhpc_data[size12],$B23,bhpc_data[category],$E$3)+SUMIFS(dgn_data[unit_net_weight],bhpc_data[size12],$B23,bhpc_data[category],$C$3)+SUMIFS(dgn_data[unit_net_weight],bhpc_data[size12],$B23,bhpc_data[category],$F$3)</f>
        <v>#VALUE!</v>
      </c>
      <c r="E23" s="7" t="e">
        <f>SUMIFS(dgn_data[unit_gross_weight],bhpc_data[size12],$B23,bhpc_data[category],$D$3)+SUMIFS(dgn_data[unit_gross_weight],bhpc_data[size12],$B23,bhpc_data[category],$E$3)+SUMIFS(dgn_data[unit_gross_weight],bhpc_data[size12],$B23,bhpc_data[category],$C$3)+SUMIFS(dgn_data[unit_gross_weight],bhpc_data[size12],$B23,bhpc_data[category],$F$3)</f>
        <v>#VALUE!</v>
      </c>
      <c r="F23" s="9" t="e">
        <f>SUMIFS(dgn_data[cbm],bhpc_data[size12],$B23,bhpc_data[category],$D$3)+SUMIFS(dgn_data[cbm],bhpc_data[size12],$B23,bhpc_data[category],$E$3)+SUMIFS(dgn_data[cbm],bhpc_data[size12],$B23,bhpc_data[category],$C$3)+SUMIFS(dgn_data[cbm],bhpc_data[size12],$B23,bhpc_data[category],$F$3)</f>
        <v>#VALUE!</v>
      </c>
      <c r="G23" s="11" t="e">
        <f>SUMIFS(dgn_data[tot_order],bhpc_data[size12],$B23,bhpc_data[category],$G$3)</f>
        <v>#VALUE!</v>
      </c>
      <c r="H23" s="7" t="e">
        <f>SUMIFS(dgn_data[unit_net_weight],bhpc_data[size12],$B23,bhpc_data[category],$G$3)</f>
        <v>#VALUE!</v>
      </c>
      <c r="I23" s="7" t="e">
        <f>SUMIFS(dgn_data[unit_gross_weight],bhpc_data[size12],$B23,bhpc_data[category],$G$3)</f>
        <v>#VALUE!</v>
      </c>
      <c r="J23" s="9" t="e">
        <f>SUMIFS(dgn_data[cbm],bhpc_data[size12],$B23,bhpc_data[category],$G$3)</f>
        <v>#VALUE!</v>
      </c>
      <c r="K23" s="7" t="e">
        <f>SUMIFS(dgn_data[tot_order],bhpc_data[size12],$B23,bhpc_data[category],$K$3)+SUMIFS(dgn_data[tot_order],bhpc_data[size22],$B23,bhpc_data[category],$L$3)</f>
        <v>#VALUE!</v>
      </c>
      <c r="L23" s="7" t="e">
        <f>SUMIFS(dgn_data[unit_net_weight],bhpc_data[size12],$B23,bhpc_data[category],$K$3)+SUMIFS(dgn_data[unit_net_weight2],bhpc_data[size22],$B23,bhpc_data[category],$L$3)</f>
        <v>#VALUE!</v>
      </c>
      <c r="M23" s="7" t="e">
        <f>SUMIFS(dgn_data[unit_gross_weight],bhpc_data[size12],$B23,bhpc_data[category],$K$3)+SUMIFS(dgn_data[unit_gross_weight2],bhpc_data[size22],$B23,bhpc_data[category],$L$3)</f>
        <v>#VALUE!</v>
      </c>
      <c r="N23" s="9" t="e">
        <f>SUMIFS(dgn_data[cbm],bhpc_data[size12],$B23,bhpc_data[category],$K$3)+SUMIFS(dgn_data[cbm2],bhpc_data[size22],$B23,bhpc_data[category],$L$3)</f>
        <v>#VALUE!</v>
      </c>
      <c r="O23" s="159" t="e">
        <f t="shared" si="0"/>
        <v>#VALUE!</v>
      </c>
    </row>
    <row r="24" spans="2:15">
      <c r="B24" s="194" t="str">
        <f t="array" ref="B24">IFERROR(INDEX(bhpc_data[size12], MATCH(0, COUNTIF($B$9:B23, bhpc_data[size12]&amp;"") + IF(bhpc_data[size12]="",1,0), 0)), "")</f>
        <v/>
      </c>
      <c r="C24" s="11" t="e">
        <f>SUMIFS(dgn_data[tot_order],bhpc_data[size12],$B24,bhpc_data[category],$D$3)+SUMIFS(dgn_data[tot_order],bhpc_data[size12],$B24,bhpc_data[category],$E$3)+SUMIFS(dgn_data[tot_order],bhpc_data[size12],$B24,bhpc_data[category],$C$3)+SUMIFS(dgn_data[tot_order],bhpc_data[size12],$B24,bhpc_data[category],$F$3)</f>
        <v>#VALUE!</v>
      </c>
      <c r="D24" s="7" t="e">
        <f>SUMIFS(dgn_data[unit_net_weight],bhpc_data[size12],$B24,bhpc_data[category],$D$3)+SUMIFS(dgn_data[unit_net_weight],bhpc_data[size12],$B24,bhpc_data[category],$E$3)+SUMIFS(dgn_data[unit_net_weight],bhpc_data[size12],$B24,bhpc_data[category],$C$3)+SUMIFS(dgn_data[unit_net_weight],bhpc_data[size12],$B24,bhpc_data[category],$F$3)</f>
        <v>#VALUE!</v>
      </c>
      <c r="E24" s="7" t="e">
        <f>SUMIFS(dgn_data[unit_gross_weight],bhpc_data[size12],$B24,bhpc_data[category],$D$3)+SUMIFS(dgn_data[unit_gross_weight],bhpc_data[size12],$B24,bhpc_data[category],$E$3)+SUMIFS(dgn_data[unit_gross_weight],bhpc_data[size12],$B24,bhpc_data[category],$C$3)+SUMIFS(dgn_data[unit_gross_weight],bhpc_data[size12],$B24,bhpc_data[category],$F$3)</f>
        <v>#VALUE!</v>
      </c>
      <c r="F24" s="9" t="e">
        <f>SUMIFS(dgn_data[cbm],bhpc_data[size12],$B24,bhpc_data[category],$D$3)+SUMIFS(dgn_data[cbm],bhpc_data[size12],$B24,bhpc_data[category],$E$3)+SUMIFS(dgn_data[cbm],bhpc_data[size12],$B24,bhpc_data[category],$C$3)+SUMIFS(dgn_data[cbm],bhpc_data[size12],$B24,bhpc_data[category],$F$3)</f>
        <v>#VALUE!</v>
      </c>
      <c r="G24" s="11" t="e">
        <f>SUMIFS(dgn_data[tot_order],bhpc_data[size12],$B24,bhpc_data[category],$G$3)</f>
        <v>#VALUE!</v>
      </c>
      <c r="H24" s="7" t="e">
        <f>SUMIFS(dgn_data[unit_net_weight],bhpc_data[size12],$B24,bhpc_data[category],$G$3)</f>
        <v>#VALUE!</v>
      </c>
      <c r="I24" s="7" t="e">
        <f>SUMIFS(dgn_data[unit_gross_weight],bhpc_data[size12],$B24,bhpc_data[category],$G$3)</f>
        <v>#VALUE!</v>
      </c>
      <c r="J24" s="9" t="e">
        <f>SUMIFS(dgn_data[cbm],bhpc_data[size12],$B24,bhpc_data[category],$G$3)</f>
        <v>#VALUE!</v>
      </c>
      <c r="K24" s="7" t="e">
        <f>SUMIFS(dgn_data[tot_order],bhpc_data[size12],$B24,bhpc_data[category],$K$3)+SUMIFS(dgn_data[tot_order],bhpc_data[size22],$B24,bhpc_data[category],$L$3)</f>
        <v>#VALUE!</v>
      </c>
      <c r="L24" s="7" t="e">
        <f>SUMIFS(dgn_data[unit_net_weight],bhpc_data[size12],$B24,bhpc_data[category],$K$3)+SUMIFS(dgn_data[unit_net_weight2],bhpc_data[size22],$B24,bhpc_data[category],$L$3)</f>
        <v>#VALUE!</v>
      </c>
      <c r="M24" s="7" t="e">
        <f>SUMIFS(dgn_data[unit_gross_weight],bhpc_data[size12],$B24,bhpc_data[category],$K$3)+SUMIFS(dgn_data[unit_gross_weight2],bhpc_data[size22],$B24,bhpc_data[category],$L$3)</f>
        <v>#VALUE!</v>
      </c>
      <c r="N24" s="9" t="e">
        <f>SUMIFS(dgn_data[cbm],bhpc_data[size12],$B24,bhpc_data[category],$K$3)+SUMIFS(dgn_data[cbm2],bhpc_data[size22],$B24,bhpc_data[category],$L$3)</f>
        <v>#VALUE!</v>
      </c>
      <c r="O24" s="159" t="e">
        <f t="shared" si="0"/>
        <v>#VALUE!</v>
      </c>
    </row>
    <row r="25" spans="2:15">
      <c r="B25" s="194" t="str">
        <f t="array" ref="B25">IFERROR(INDEX(bhpc_data[size12], MATCH(0, COUNTIF($B$9:B24, bhpc_data[size12]&amp;"") + IF(bhpc_data[size12]="",1,0), 0)), "")</f>
        <v/>
      </c>
      <c r="C25" s="12" t="e">
        <f>SUMIFS(dgn_data[tot_order],bhpc_data[size12],$B25,bhpc_data[category],$D$3)+SUMIFS(dgn_data[tot_order],bhpc_data[size12],$B25,bhpc_data[category],$E$3)+SUMIFS(dgn_data[tot_order],bhpc_data[size12],$B25,bhpc_data[category],$C$3)+SUMIFS(dgn_data[tot_order],bhpc_data[size12],$B25,bhpc_data[category],$F$3)</f>
        <v>#VALUE!</v>
      </c>
      <c r="D25" s="8" t="e">
        <f>SUMIFS(dgn_data[unit_net_weight],bhpc_data[size12],$B25,bhpc_data[category],$D$3)+SUMIFS(dgn_data[unit_net_weight],bhpc_data[size12],$B25,bhpc_data[category],$E$3)+SUMIFS(dgn_data[unit_net_weight],bhpc_data[size12],$B25,bhpc_data[category],$C$3)+SUMIFS(dgn_data[unit_net_weight],bhpc_data[size12],$B25,bhpc_data[category],$F$3)</f>
        <v>#VALUE!</v>
      </c>
      <c r="E25" s="8" t="e">
        <f>SUMIFS(dgn_data[unit_gross_weight],bhpc_data[size12],$B25,bhpc_data[category],$D$3)+SUMIFS(dgn_data[unit_gross_weight],bhpc_data[size12],$B25,bhpc_data[category],$E$3)+SUMIFS(dgn_data[unit_gross_weight],bhpc_data[size12],$B25,bhpc_data[category],$C$3)+SUMIFS(dgn_data[unit_gross_weight],bhpc_data[size12],$B25,bhpc_data[category],$F$3)</f>
        <v>#VALUE!</v>
      </c>
      <c r="F25" s="10" t="e">
        <f>SUMIFS(dgn_data[cbm],bhpc_data[size12],$B25,bhpc_data[category],$D$3)+SUMIFS(dgn_data[cbm],bhpc_data[size12],$B25,bhpc_data[category],$E$3)+SUMIFS(dgn_data[cbm],bhpc_data[size12],$B25,bhpc_data[category],$C$3)+SUMIFS(dgn_data[cbm],bhpc_data[size12],$B25,bhpc_data[category],$F$3)</f>
        <v>#VALUE!</v>
      </c>
      <c r="G25" s="12" t="e">
        <f>SUMIFS(dgn_data[tot_order],bhpc_data[size12],$B25,bhpc_data[category],$G$3)</f>
        <v>#VALUE!</v>
      </c>
      <c r="H25" s="8" t="e">
        <f>SUMIFS(dgn_data[unit_net_weight],bhpc_data[size12],$B25,bhpc_data[category],$G$3)</f>
        <v>#VALUE!</v>
      </c>
      <c r="I25" s="8" t="e">
        <f>SUMIFS(dgn_data[unit_gross_weight],bhpc_data[size12],$B25,bhpc_data[category],$G$3)</f>
        <v>#VALUE!</v>
      </c>
      <c r="J25" s="10" t="e">
        <f>SUMIFS(dgn_data[cbm],bhpc_data[size12],$B25,bhpc_data[category],$G$3)</f>
        <v>#VALUE!</v>
      </c>
      <c r="K25" s="8" t="e">
        <f>SUMIFS(dgn_data[tot_order],bhpc_data[size12],$B25,bhpc_data[category],$K$3)+SUMIFS(dgn_data[tot_order],bhpc_data[size22],$B25,bhpc_data[category],$L$3)</f>
        <v>#VALUE!</v>
      </c>
      <c r="L25" s="8" t="e">
        <f>SUMIFS(dgn_data[unit_net_weight],bhpc_data[size12],$B25,bhpc_data[category],$K$3)+SUMIFS(dgn_data[unit_net_weight2],bhpc_data[size22],$B25,bhpc_data[category],$L$3)</f>
        <v>#VALUE!</v>
      </c>
      <c r="M25" s="8" t="e">
        <f>SUMIFS(dgn_data[unit_gross_weight],bhpc_data[size12],$B25,bhpc_data[category],$K$3)+SUMIFS(dgn_data[unit_gross_weight2],bhpc_data[size22],$B25,bhpc_data[category],$L$3)</f>
        <v>#VALUE!</v>
      </c>
      <c r="N25" s="10" t="e">
        <f>SUMIFS(dgn_data[cbm],bhpc_data[size12],$B25,bhpc_data[category],$K$3)+SUMIFS(dgn_data[cbm2],bhpc_data[size22],$B25,bhpc_data[category],$L$3)</f>
        <v>#VALUE!</v>
      </c>
      <c r="O25" s="159" t="e">
        <f t="shared" si="0"/>
        <v>#VALUE!</v>
      </c>
    </row>
    <row r="32" spans="2:15">
      <c r="B32" t="s">
        <v>493</v>
      </c>
    </row>
    <row r="33" spans="2:2">
      <c r="B33" t="s">
        <v>494</v>
      </c>
    </row>
    <row r="34" spans="2:2">
      <c r="B34" t="s">
        <v>495</v>
      </c>
    </row>
    <row r="35" spans="2:2">
      <c r="B35" t="s">
        <v>496</v>
      </c>
    </row>
    <row r="36" spans="2:2">
      <c r="B36" t="s">
        <v>497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Z159"/>
  <sheetViews>
    <sheetView workbookViewId="0">
      <pane ySplit="1" topLeftCell="A86" activePane="bottomLeft" state="frozen"/>
      <selection activeCell="AI7" sqref="AI7"/>
      <selection pane="bottomLeft" activeCell="C108" sqref="C108"/>
    </sheetView>
  </sheetViews>
  <sheetFormatPr defaultRowHeight="15"/>
  <cols>
    <col min="1" max="1" width="11.5703125" style="7" customWidth="1"/>
    <col min="2" max="2" width="11.5703125" style="334" customWidth="1"/>
    <col min="3" max="3" width="50" style="335" bestFit="1" customWidth="1"/>
    <col min="4" max="4" width="11.5703125" style="7" customWidth="1"/>
    <col min="5" max="5" width="10.42578125" customWidth="1"/>
    <col min="6" max="6" width="11.5703125" style="330" customWidth="1"/>
    <col min="7" max="7" width="11.5703125" style="123" customWidth="1"/>
    <col min="8" max="8" width="14.7109375" style="330" customWidth="1"/>
    <col min="9" max="9" width="14.7109375" style="7" customWidth="1"/>
    <col min="10" max="11" width="11.5703125" style="7" customWidth="1"/>
    <col min="12" max="14" width="14.5703125" style="332" customWidth="1"/>
    <col min="15" max="16" width="14.5703125" customWidth="1"/>
    <col min="17" max="17" width="13" bestFit="1" customWidth="1"/>
  </cols>
  <sheetData>
    <row r="1" spans="1:26" s="163" customFormat="1" ht="42" customHeight="1">
      <c r="A1" s="329" t="s">
        <v>498</v>
      </c>
      <c r="B1" s="333" t="s">
        <v>0</v>
      </c>
      <c r="C1" s="333" t="s">
        <v>6</v>
      </c>
      <c r="D1" s="329" t="s">
        <v>499</v>
      </c>
      <c r="E1" s="166" t="s">
        <v>500</v>
      </c>
      <c r="F1" s="329" t="s">
        <v>501</v>
      </c>
      <c r="G1" s="166" t="s">
        <v>502</v>
      </c>
      <c r="H1" s="329" t="s">
        <v>503</v>
      </c>
      <c r="I1" s="329" t="s">
        <v>13064</v>
      </c>
      <c r="J1" s="329" t="s">
        <v>13065</v>
      </c>
      <c r="K1" s="329" t="s">
        <v>13066</v>
      </c>
      <c r="L1" s="329" t="s">
        <v>16</v>
      </c>
      <c r="M1" s="329" t="s">
        <v>17</v>
      </c>
      <c r="N1" s="329" t="s">
        <v>13067</v>
      </c>
      <c r="O1" s="164" t="s">
        <v>504</v>
      </c>
      <c r="P1" s="164" t="s">
        <v>549</v>
      </c>
      <c r="Q1" s="164" t="s">
        <v>550</v>
      </c>
      <c r="Z1" s="164">
        <f>SUBTOTAL(3,A:A)-1</f>
        <v>119</v>
      </c>
    </row>
    <row r="2" spans="1:26">
      <c r="A2" s="7">
        <v>1</v>
      </c>
      <c r="B2" s="334" t="s">
        <v>202</v>
      </c>
      <c r="C2" s="335" t="s">
        <v>204</v>
      </c>
      <c r="D2" s="7">
        <v>24960</v>
      </c>
      <c r="E2" s="123">
        <v>1</v>
      </c>
      <c r="H2" s="7"/>
      <c r="I2" s="7">
        <v>520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21">
        <v>0.93</v>
      </c>
      <c r="P2" s="21">
        <v>23212.799999999999</v>
      </c>
      <c r="Q2" s="7">
        <v>24960</v>
      </c>
    </row>
    <row r="3" spans="1:26">
      <c r="A3" s="7">
        <v>1</v>
      </c>
      <c r="B3" s="334" t="s">
        <v>209</v>
      </c>
      <c r="C3" s="335" t="s">
        <v>210</v>
      </c>
      <c r="D3" s="7">
        <v>24924</v>
      </c>
      <c r="E3" s="123">
        <v>1</v>
      </c>
      <c r="H3" s="7"/>
      <c r="I3" s="7">
        <v>520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21">
        <v>0.93</v>
      </c>
      <c r="P3" s="21">
        <v>23179.32</v>
      </c>
      <c r="Q3" s="7">
        <v>24924</v>
      </c>
    </row>
    <row r="4" spans="1:26">
      <c r="A4" s="7">
        <v>2</v>
      </c>
      <c r="B4" s="334" t="s">
        <v>112</v>
      </c>
      <c r="C4" s="335" t="s">
        <v>113</v>
      </c>
      <c r="D4" s="7">
        <v>1536</v>
      </c>
      <c r="E4" s="123">
        <v>4.25</v>
      </c>
      <c r="H4" s="7">
        <v>312</v>
      </c>
      <c r="I4" s="7">
        <v>5</v>
      </c>
      <c r="J4" s="7">
        <v>9240</v>
      </c>
      <c r="K4" s="7">
        <v>6528</v>
      </c>
      <c r="L4" s="7"/>
      <c r="M4" s="7"/>
      <c r="N4" s="7"/>
      <c r="O4" s="21"/>
      <c r="P4" s="21"/>
      <c r="Q4" s="7"/>
    </row>
    <row r="5" spans="1:26">
      <c r="A5" s="7">
        <v>2</v>
      </c>
      <c r="B5" s="334" t="s">
        <v>114</v>
      </c>
      <c r="C5" s="335" t="s">
        <v>115</v>
      </c>
      <c r="D5" s="7">
        <v>1536</v>
      </c>
      <c r="E5" s="123">
        <v>4.25</v>
      </c>
      <c r="H5" s="7">
        <v>312</v>
      </c>
      <c r="I5" s="7">
        <v>5</v>
      </c>
      <c r="J5" s="7">
        <v>9240</v>
      </c>
      <c r="K5" s="7">
        <v>6528</v>
      </c>
      <c r="L5" s="7"/>
      <c r="M5" s="7"/>
      <c r="N5" s="7"/>
      <c r="O5" s="21"/>
      <c r="P5" s="21"/>
      <c r="Q5" s="7"/>
    </row>
    <row r="6" spans="1:26">
      <c r="A6" s="7">
        <v>2</v>
      </c>
      <c r="B6" s="334" t="s">
        <v>116</v>
      </c>
      <c r="C6" s="335" t="s">
        <v>117</v>
      </c>
      <c r="D6" s="7">
        <v>1536</v>
      </c>
      <c r="E6" s="123">
        <v>4.25</v>
      </c>
      <c r="H6" s="7">
        <v>312</v>
      </c>
      <c r="I6" s="7">
        <v>5</v>
      </c>
      <c r="J6" s="7">
        <v>9240</v>
      </c>
      <c r="K6" s="7">
        <v>6528</v>
      </c>
      <c r="L6" s="7"/>
      <c r="M6" s="7"/>
      <c r="N6" s="7"/>
      <c r="O6" s="21"/>
      <c r="P6" s="21"/>
      <c r="Q6" s="7"/>
    </row>
    <row r="7" spans="1:26">
      <c r="A7" s="7">
        <v>2</v>
      </c>
      <c r="B7" s="334" t="s">
        <v>118</v>
      </c>
      <c r="C7" s="335" t="s">
        <v>119</v>
      </c>
      <c r="D7" s="7">
        <v>1536</v>
      </c>
      <c r="E7" s="123">
        <v>4.25</v>
      </c>
      <c r="H7" s="7">
        <v>312</v>
      </c>
      <c r="I7" s="7">
        <v>5</v>
      </c>
      <c r="J7" s="7">
        <v>9240</v>
      </c>
      <c r="K7" s="7">
        <v>6528</v>
      </c>
      <c r="L7" s="7"/>
      <c r="M7" s="7"/>
      <c r="N7" s="7"/>
      <c r="O7" s="21"/>
      <c r="P7" s="21"/>
      <c r="Q7" s="7"/>
    </row>
    <row r="8" spans="1:26">
      <c r="A8" s="7">
        <v>2</v>
      </c>
      <c r="B8" s="334" t="s">
        <v>85</v>
      </c>
      <c r="C8" s="335" t="s">
        <v>86</v>
      </c>
      <c r="D8" s="7">
        <v>1320</v>
      </c>
      <c r="E8" s="123">
        <v>3.5</v>
      </c>
      <c r="H8" s="7">
        <v>312</v>
      </c>
      <c r="I8" s="7">
        <v>4.0049999999999999</v>
      </c>
      <c r="J8" s="7">
        <v>6536.16</v>
      </c>
      <c r="K8" s="7">
        <v>4620</v>
      </c>
      <c r="L8" s="7"/>
      <c r="M8" s="7"/>
      <c r="N8" s="7"/>
      <c r="O8" s="21"/>
      <c r="P8" s="21"/>
      <c r="Q8" s="7"/>
    </row>
    <row r="9" spans="1:26">
      <c r="A9" s="7">
        <v>2</v>
      </c>
      <c r="B9" s="334" t="s">
        <v>87</v>
      </c>
      <c r="C9" s="335" t="s">
        <v>88</v>
      </c>
      <c r="D9" s="7">
        <v>1320</v>
      </c>
      <c r="E9" s="123">
        <v>3.5</v>
      </c>
      <c r="H9" s="7">
        <v>312</v>
      </c>
      <c r="I9" s="7">
        <v>4</v>
      </c>
      <c r="J9" s="7">
        <v>6528</v>
      </c>
      <c r="K9" s="7">
        <v>4620</v>
      </c>
      <c r="L9" s="7"/>
      <c r="M9" s="7"/>
      <c r="N9" s="7"/>
      <c r="O9" s="21"/>
      <c r="P9" s="21"/>
      <c r="Q9" s="7"/>
    </row>
    <row r="10" spans="1:26">
      <c r="A10" s="7">
        <v>2</v>
      </c>
      <c r="B10" s="334" t="s">
        <v>89</v>
      </c>
      <c r="C10" s="335" t="s">
        <v>90</v>
      </c>
      <c r="D10" s="7">
        <v>1320</v>
      </c>
      <c r="E10" s="123">
        <v>3.5</v>
      </c>
      <c r="H10" s="7">
        <v>312</v>
      </c>
      <c r="I10" s="7">
        <v>4.45</v>
      </c>
      <c r="J10" s="7">
        <v>7262.4</v>
      </c>
      <c r="K10" s="7">
        <v>4620</v>
      </c>
      <c r="L10" s="7"/>
      <c r="M10" s="7"/>
      <c r="N10" s="7"/>
      <c r="O10" s="21"/>
      <c r="P10" s="21"/>
      <c r="Q10" s="7"/>
    </row>
    <row r="11" spans="1:26">
      <c r="A11" s="7">
        <v>2</v>
      </c>
      <c r="B11" s="334" t="s">
        <v>91</v>
      </c>
      <c r="C11" s="335" t="s">
        <v>92</v>
      </c>
      <c r="D11" s="7">
        <v>1320</v>
      </c>
      <c r="E11" s="123">
        <v>3.5</v>
      </c>
      <c r="H11" s="7">
        <v>312</v>
      </c>
      <c r="I11" s="7">
        <v>4.45</v>
      </c>
      <c r="J11" s="7">
        <v>7262.4</v>
      </c>
      <c r="K11" s="7">
        <v>4620</v>
      </c>
      <c r="L11" s="7"/>
      <c r="M11" s="7"/>
      <c r="N11" s="7"/>
      <c r="O11" s="21"/>
      <c r="P11" s="21"/>
      <c r="Q11" s="7"/>
    </row>
    <row r="12" spans="1:26">
      <c r="A12" s="7">
        <v>2</v>
      </c>
      <c r="B12" s="334" t="s">
        <v>202</v>
      </c>
      <c r="C12" s="335" t="s">
        <v>204</v>
      </c>
      <c r="E12" s="123"/>
      <c r="H12" s="7">
        <v>3912</v>
      </c>
      <c r="I12" s="7">
        <v>0.93</v>
      </c>
      <c r="J12" s="7">
        <v>3638.16</v>
      </c>
      <c r="K12" s="7">
        <v>0</v>
      </c>
      <c r="L12" s="7"/>
      <c r="M12" s="7"/>
      <c r="N12" s="7"/>
      <c r="O12" s="21"/>
      <c r="P12" s="21"/>
      <c r="Q12" s="7"/>
    </row>
    <row r="13" spans="1:26">
      <c r="A13" s="7">
        <v>2</v>
      </c>
      <c r="B13" s="334" t="s">
        <v>209</v>
      </c>
      <c r="C13" s="335" t="s">
        <v>210</v>
      </c>
      <c r="E13" s="123"/>
      <c r="H13" s="7">
        <v>3192</v>
      </c>
      <c r="I13" s="7">
        <v>0.93</v>
      </c>
      <c r="J13" s="7">
        <v>2968.56</v>
      </c>
      <c r="K13" s="7">
        <v>0</v>
      </c>
      <c r="L13" s="7"/>
      <c r="M13" s="7"/>
      <c r="N13" s="7"/>
      <c r="O13" s="21"/>
      <c r="P13" s="21"/>
      <c r="Q13" s="7"/>
    </row>
    <row r="14" spans="1:26">
      <c r="A14" s="7">
        <v>4</v>
      </c>
      <c r="B14" s="334" t="s">
        <v>112</v>
      </c>
      <c r="C14" s="335" t="s">
        <v>113</v>
      </c>
      <c r="D14" s="7">
        <v>300</v>
      </c>
      <c r="E14" s="123">
        <v>8.33</v>
      </c>
      <c r="H14" s="7">
        <v>25</v>
      </c>
      <c r="I14" s="7">
        <v>13</v>
      </c>
      <c r="J14" s="7">
        <v>0</v>
      </c>
      <c r="K14" s="7">
        <v>2</v>
      </c>
      <c r="L14" s="7">
        <v>101.83333333333333</v>
      </c>
      <c r="M14" s="7">
        <v>111.44791666666667</v>
      </c>
      <c r="N14" s="7">
        <v>14227</v>
      </c>
      <c r="O14" s="21">
        <v>5</v>
      </c>
      <c r="P14" s="21">
        <v>1625</v>
      </c>
      <c r="Q14" s="7">
        <v>2499</v>
      </c>
    </row>
    <row r="15" spans="1:26">
      <c r="A15" s="7">
        <v>4</v>
      </c>
      <c r="B15" s="334" t="s">
        <v>114</v>
      </c>
      <c r="C15" s="335" t="s">
        <v>115</v>
      </c>
      <c r="D15" s="7">
        <v>300</v>
      </c>
      <c r="E15" s="123">
        <v>8.33</v>
      </c>
      <c r="H15" s="7">
        <v>25</v>
      </c>
      <c r="I15" s="7">
        <v>13</v>
      </c>
      <c r="J15" s="7">
        <v>0</v>
      </c>
      <c r="K15" s="7">
        <v>2</v>
      </c>
      <c r="L15" s="7">
        <v>101.83333333333333</v>
      </c>
      <c r="M15" s="7">
        <v>111.44791666666667</v>
      </c>
      <c r="N15" s="7">
        <v>13788</v>
      </c>
      <c r="O15" s="21">
        <v>5</v>
      </c>
      <c r="P15" s="21">
        <v>1625</v>
      </c>
      <c r="Q15" s="7">
        <v>2499</v>
      </c>
    </row>
    <row r="16" spans="1:26">
      <c r="A16" s="7">
        <v>4</v>
      </c>
      <c r="B16" s="334" t="s">
        <v>116</v>
      </c>
      <c r="C16" s="335" t="s">
        <v>117</v>
      </c>
      <c r="D16" s="7">
        <v>300</v>
      </c>
      <c r="E16" s="123">
        <v>8.33</v>
      </c>
      <c r="H16" s="7">
        <v>25</v>
      </c>
      <c r="I16" s="7">
        <v>13</v>
      </c>
      <c r="J16" s="7">
        <v>0</v>
      </c>
      <c r="K16" s="7">
        <v>2</v>
      </c>
      <c r="L16" s="7">
        <v>101.83333333333333</v>
      </c>
      <c r="M16" s="7">
        <v>111.44791666666667</v>
      </c>
      <c r="N16" s="7">
        <v>13722</v>
      </c>
      <c r="O16" s="21">
        <v>5</v>
      </c>
      <c r="P16" s="21">
        <v>1625</v>
      </c>
      <c r="Q16" s="7">
        <v>2499</v>
      </c>
    </row>
    <row r="17" spans="1:17">
      <c r="A17" s="7">
        <v>4</v>
      </c>
      <c r="B17" s="334" t="s">
        <v>118</v>
      </c>
      <c r="C17" s="335" t="s">
        <v>119</v>
      </c>
      <c r="D17" s="7">
        <v>300</v>
      </c>
      <c r="E17" s="123">
        <v>8.33</v>
      </c>
      <c r="H17" s="7">
        <v>25</v>
      </c>
      <c r="I17" s="7">
        <v>13</v>
      </c>
      <c r="J17" s="7">
        <v>0</v>
      </c>
      <c r="K17" s="7">
        <v>2</v>
      </c>
      <c r="L17" s="7">
        <v>101.83333333333333</v>
      </c>
      <c r="M17" s="7">
        <v>111.44791666666667</v>
      </c>
      <c r="N17" s="7">
        <v>10628</v>
      </c>
      <c r="O17" s="21">
        <v>5</v>
      </c>
      <c r="P17" s="21">
        <v>1625</v>
      </c>
      <c r="Q17" s="7">
        <v>2499</v>
      </c>
    </row>
    <row r="18" spans="1:17">
      <c r="A18" s="7">
        <v>4</v>
      </c>
      <c r="B18" s="334" t="s">
        <v>120</v>
      </c>
      <c r="C18" s="335" t="s">
        <v>121</v>
      </c>
      <c r="D18" s="7">
        <v>300</v>
      </c>
      <c r="E18" s="123">
        <v>8.33</v>
      </c>
      <c r="H18" s="7">
        <v>25</v>
      </c>
      <c r="I18" s="7">
        <v>13</v>
      </c>
      <c r="J18" s="7">
        <v>0</v>
      </c>
      <c r="K18" s="7">
        <v>2</v>
      </c>
      <c r="L18" s="7">
        <v>93.03125</v>
      </c>
      <c r="M18" s="7">
        <v>102.37499999999999</v>
      </c>
      <c r="N18" s="7">
        <v>10252</v>
      </c>
      <c r="O18" s="21">
        <v>5</v>
      </c>
      <c r="P18" s="21">
        <v>1625</v>
      </c>
      <c r="Q18" s="7">
        <v>2499</v>
      </c>
    </row>
    <row r="19" spans="1:17">
      <c r="A19" s="7">
        <v>4</v>
      </c>
      <c r="B19" s="334" t="s">
        <v>122</v>
      </c>
      <c r="C19" s="335" t="s">
        <v>123</v>
      </c>
      <c r="D19" s="7">
        <v>300</v>
      </c>
      <c r="E19" s="123">
        <v>8.33</v>
      </c>
      <c r="H19" s="7">
        <v>25</v>
      </c>
      <c r="I19" s="7">
        <v>13</v>
      </c>
      <c r="J19" s="7">
        <v>0</v>
      </c>
      <c r="K19" s="7">
        <v>2</v>
      </c>
      <c r="L19" s="7">
        <v>93.03125</v>
      </c>
      <c r="M19" s="7">
        <v>102.37499999999999</v>
      </c>
      <c r="N19" s="7">
        <v>12150</v>
      </c>
      <c r="O19" s="21">
        <v>5</v>
      </c>
      <c r="P19" s="21">
        <v>1625</v>
      </c>
      <c r="Q19" s="7">
        <v>2499</v>
      </c>
    </row>
    <row r="20" spans="1:17">
      <c r="A20" s="7">
        <v>4</v>
      </c>
      <c r="B20" s="334" t="s">
        <v>124</v>
      </c>
      <c r="C20" s="335" t="s">
        <v>125</v>
      </c>
      <c r="D20" s="7">
        <v>300</v>
      </c>
      <c r="E20" s="123">
        <v>8.33</v>
      </c>
      <c r="H20" s="7">
        <v>25</v>
      </c>
      <c r="I20" s="7">
        <v>13</v>
      </c>
      <c r="J20" s="7">
        <v>0</v>
      </c>
      <c r="K20" s="7">
        <v>2</v>
      </c>
      <c r="L20" s="7">
        <v>93.03125</v>
      </c>
      <c r="M20" s="7">
        <v>102.37499999999999</v>
      </c>
      <c r="N20" s="7">
        <v>7454</v>
      </c>
      <c r="O20" s="21">
        <v>5</v>
      </c>
      <c r="P20" s="21">
        <v>1625</v>
      </c>
      <c r="Q20" s="7">
        <v>2499</v>
      </c>
    </row>
    <row r="21" spans="1:17">
      <c r="A21" s="7">
        <v>4</v>
      </c>
      <c r="B21" s="334" t="s">
        <v>126</v>
      </c>
      <c r="C21" s="335" t="s">
        <v>127</v>
      </c>
      <c r="D21" s="7">
        <v>300</v>
      </c>
      <c r="E21" s="123">
        <v>8.33</v>
      </c>
      <c r="H21" s="7">
        <v>25</v>
      </c>
      <c r="I21" s="7">
        <v>13</v>
      </c>
      <c r="J21" s="7">
        <v>0</v>
      </c>
      <c r="K21" s="7">
        <v>2</v>
      </c>
      <c r="L21" s="7">
        <v>93.03125</v>
      </c>
      <c r="M21" s="7">
        <v>102.37499999999999</v>
      </c>
      <c r="N21" s="7">
        <v>7054</v>
      </c>
      <c r="O21" s="21">
        <v>5</v>
      </c>
      <c r="P21" s="21">
        <v>1625</v>
      </c>
      <c r="Q21" s="7">
        <v>2499</v>
      </c>
    </row>
    <row r="22" spans="1:17">
      <c r="A22" s="7">
        <v>4</v>
      </c>
      <c r="B22" s="334" t="s">
        <v>128</v>
      </c>
      <c r="C22" s="335" t="s">
        <v>130</v>
      </c>
      <c r="D22" s="7">
        <v>400</v>
      </c>
      <c r="E22" s="123">
        <v>13.5</v>
      </c>
      <c r="H22" s="7">
        <v>34</v>
      </c>
      <c r="I22" s="7">
        <v>17</v>
      </c>
      <c r="J22" s="7">
        <v>0</v>
      </c>
      <c r="K22" s="7">
        <v>2</v>
      </c>
      <c r="L22" s="7">
        <v>171.43</v>
      </c>
      <c r="M22" s="7">
        <v>179.02500000000001</v>
      </c>
      <c r="N22" s="7">
        <v>10191</v>
      </c>
      <c r="O22" s="21">
        <v>11.68</v>
      </c>
      <c r="P22" s="21">
        <v>5069.12</v>
      </c>
      <c r="Q22" s="7">
        <v>5400</v>
      </c>
    </row>
    <row r="23" spans="1:17">
      <c r="A23" s="7">
        <v>4</v>
      </c>
      <c r="B23" s="334" t="s">
        <v>131</v>
      </c>
      <c r="C23" s="335" t="s">
        <v>132</v>
      </c>
      <c r="D23" s="7">
        <v>240</v>
      </c>
      <c r="E23" s="123">
        <v>13.5</v>
      </c>
      <c r="H23" s="7">
        <v>20</v>
      </c>
      <c r="I23" s="7">
        <v>10</v>
      </c>
      <c r="J23" s="7">
        <v>0</v>
      </c>
      <c r="K23" s="7">
        <v>1</v>
      </c>
      <c r="L23" s="7">
        <v>102.70000000000002</v>
      </c>
      <c r="M23" s="7">
        <v>107.25000000000001</v>
      </c>
      <c r="N23" s="7">
        <v>3179</v>
      </c>
      <c r="O23" s="21">
        <v>11.68</v>
      </c>
      <c r="P23" s="21">
        <v>3036.8</v>
      </c>
      <c r="Q23" s="7">
        <v>3240</v>
      </c>
    </row>
    <row r="24" spans="1:17">
      <c r="A24" s="7">
        <v>4</v>
      </c>
      <c r="B24" s="334" t="s">
        <v>133</v>
      </c>
      <c r="C24" s="335" t="s">
        <v>134</v>
      </c>
      <c r="D24" s="7">
        <v>240</v>
      </c>
      <c r="E24" s="123">
        <v>13.5</v>
      </c>
      <c r="H24" s="7">
        <v>20</v>
      </c>
      <c r="I24" s="7">
        <v>10</v>
      </c>
      <c r="J24" s="7">
        <v>0</v>
      </c>
      <c r="K24" s="7">
        <v>1</v>
      </c>
      <c r="L24" s="7">
        <v>102.70000000000002</v>
      </c>
      <c r="M24" s="7">
        <v>107.25000000000001</v>
      </c>
      <c r="N24" s="7">
        <v>3355</v>
      </c>
      <c r="O24" s="21">
        <v>11.68</v>
      </c>
      <c r="P24" s="21">
        <v>3036.8</v>
      </c>
      <c r="Q24" s="7">
        <v>3240</v>
      </c>
    </row>
    <row r="25" spans="1:17">
      <c r="A25" s="7">
        <v>4</v>
      </c>
      <c r="B25" s="334" t="s">
        <v>135</v>
      </c>
      <c r="C25" s="335" t="s">
        <v>136</v>
      </c>
      <c r="D25" s="7">
        <v>300</v>
      </c>
      <c r="E25" s="123">
        <v>13.5</v>
      </c>
      <c r="H25" s="7">
        <v>25</v>
      </c>
      <c r="I25" s="7">
        <v>13</v>
      </c>
      <c r="J25" s="7">
        <v>0</v>
      </c>
      <c r="K25" s="7">
        <v>2</v>
      </c>
      <c r="L25" s="7">
        <v>128.375</v>
      </c>
      <c r="M25" s="7">
        <v>134.0625</v>
      </c>
      <c r="N25" s="7">
        <v>7535</v>
      </c>
      <c r="O25" s="21">
        <v>11.68</v>
      </c>
      <c r="P25" s="21">
        <v>3796</v>
      </c>
      <c r="Q25" s="7">
        <v>4050</v>
      </c>
    </row>
    <row r="26" spans="1:17">
      <c r="A26" s="7">
        <v>4</v>
      </c>
      <c r="B26" s="334" t="s">
        <v>139</v>
      </c>
      <c r="C26" s="335" t="s">
        <v>140</v>
      </c>
      <c r="D26" s="7">
        <v>300</v>
      </c>
      <c r="E26" s="123">
        <v>13.5</v>
      </c>
      <c r="H26" s="7">
        <v>25</v>
      </c>
      <c r="I26" s="7">
        <v>13</v>
      </c>
      <c r="J26" s="7">
        <v>0</v>
      </c>
      <c r="K26" s="7">
        <v>2</v>
      </c>
      <c r="L26" s="7">
        <v>123.49999999999999</v>
      </c>
      <c r="M26" s="7">
        <v>128.64583333333331</v>
      </c>
      <c r="N26" s="7">
        <v>2200</v>
      </c>
      <c r="O26" s="21">
        <v>11.68</v>
      </c>
      <c r="P26" s="21">
        <v>3796</v>
      </c>
      <c r="Q26" s="7">
        <v>4050</v>
      </c>
    </row>
    <row r="27" spans="1:17">
      <c r="A27" s="7">
        <v>4</v>
      </c>
      <c r="B27" s="334" t="s">
        <v>141</v>
      </c>
      <c r="C27" s="335" t="s">
        <v>142</v>
      </c>
      <c r="D27" s="7">
        <v>300</v>
      </c>
      <c r="E27" s="123">
        <v>13.5</v>
      </c>
      <c r="H27" s="7">
        <v>25</v>
      </c>
      <c r="I27" s="7">
        <v>13</v>
      </c>
      <c r="J27" s="7">
        <v>0</v>
      </c>
      <c r="K27" s="7">
        <v>2</v>
      </c>
      <c r="L27" s="7">
        <v>123.49999999999999</v>
      </c>
      <c r="M27" s="7">
        <v>128.64583333333331</v>
      </c>
      <c r="N27" s="7">
        <v>3633</v>
      </c>
      <c r="O27" s="21">
        <v>11.68</v>
      </c>
      <c r="P27" s="21">
        <v>3796</v>
      </c>
      <c r="Q27" s="7">
        <v>4050</v>
      </c>
    </row>
    <row r="28" spans="1:17">
      <c r="A28" s="7">
        <v>5</v>
      </c>
      <c r="B28" s="334" t="s">
        <v>37</v>
      </c>
      <c r="C28" s="335" t="s">
        <v>40</v>
      </c>
      <c r="D28" s="7">
        <v>960</v>
      </c>
      <c r="E28" s="123">
        <v>5.79</v>
      </c>
      <c r="H28" s="7">
        <v>3</v>
      </c>
      <c r="I28" s="7">
        <v>80</v>
      </c>
      <c r="J28" s="7">
        <v>0</v>
      </c>
      <c r="K28" s="7">
        <v>1</v>
      </c>
      <c r="L28" s="7">
        <v>404.46</v>
      </c>
      <c r="M28" s="7">
        <v>464.64749999999998</v>
      </c>
      <c r="N28" s="7">
        <v>1386</v>
      </c>
      <c r="O28" s="21">
        <v>5.23</v>
      </c>
      <c r="P28" s="21">
        <v>5036.49</v>
      </c>
      <c r="Q28" s="7">
        <v>5558.4</v>
      </c>
    </row>
    <row r="29" spans="1:17">
      <c r="A29" s="7">
        <v>5</v>
      </c>
      <c r="B29" s="334" t="s">
        <v>43</v>
      </c>
      <c r="C29" s="335" t="s">
        <v>44</v>
      </c>
      <c r="D29" s="7">
        <v>960</v>
      </c>
      <c r="E29" s="123">
        <v>5.79</v>
      </c>
      <c r="H29" s="7">
        <v>3</v>
      </c>
      <c r="I29" s="7">
        <v>80</v>
      </c>
      <c r="J29" s="7">
        <v>0</v>
      </c>
      <c r="K29" s="7">
        <v>1</v>
      </c>
      <c r="L29" s="7">
        <v>404.46</v>
      </c>
      <c r="M29" s="7">
        <v>464.64749999999998</v>
      </c>
      <c r="N29" s="7">
        <v>1446</v>
      </c>
      <c r="O29" s="21">
        <v>5.23</v>
      </c>
      <c r="P29" s="21">
        <v>5036.49</v>
      </c>
      <c r="Q29" s="7">
        <v>5558.4</v>
      </c>
    </row>
    <row r="30" spans="1:17">
      <c r="A30" s="7">
        <v>5</v>
      </c>
      <c r="B30" s="334" t="s">
        <v>45</v>
      </c>
      <c r="C30" s="335" t="s">
        <v>46</v>
      </c>
      <c r="D30" s="7">
        <v>960</v>
      </c>
      <c r="E30" s="123">
        <v>5.79</v>
      </c>
      <c r="H30" s="7">
        <v>3</v>
      </c>
      <c r="I30" s="7">
        <v>80</v>
      </c>
      <c r="J30" s="7">
        <v>0</v>
      </c>
      <c r="K30" s="7">
        <v>1</v>
      </c>
      <c r="L30" s="7">
        <v>404.46</v>
      </c>
      <c r="M30" s="7">
        <v>464.64749999999998</v>
      </c>
      <c r="N30" s="7">
        <v>1424</v>
      </c>
      <c r="O30" s="21">
        <v>5.23</v>
      </c>
      <c r="P30" s="21">
        <v>5036.49</v>
      </c>
      <c r="Q30" s="7">
        <v>5558.4</v>
      </c>
    </row>
    <row r="31" spans="1:17">
      <c r="A31" s="7">
        <v>5</v>
      </c>
      <c r="B31" s="334" t="s">
        <v>47</v>
      </c>
      <c r="C31" s="335" t="s">
        <v>48</v>
      </c>
      <c r="D31" s="7">
        <v>960</v>
      </c>
      <c r="E31" s="123">
        <v>5.79</v>
      </c>
      <c r="H31" s="7">
        <v>3</v>
      </c>
      <c r="I31" s="7">
        <v>80</v>
      </c>
      <c r="J31" s="7">
        <v>0</v>
      </c>
      <c r="K31" s="7">
        <v>1</v>
      </c>
      <c r="L31" s="7">
        <v>404.46</v>
      </c>
      <c r="M31" s="7">
        <v>464.64749999999998</v>
      </c>
      <c r="N31" s="7">
        <v>1184</v>
      </c>
      <c r="O31" s="21">
        <v>5.23</v>
      </c>
      <c r="P31" s="21">
        <v>5036.49</v>
      </c>
      <c r="Q31" s="7">
        <v>5558.4</v>
      </c>
    </row>
    <row r="32" spans="1:17">
      <c r="A32" s="7">
        <v>5</v>
      </c>
      <c r="B32" s="334" t="s">
        <v>112</v>
      </c>
      <c r="C32" s="335" t="s">
        <v>113</v>
      </c>
      <c r="D32" s="7">
        <v>960</v>
      </c>
      <c r="E32" s="123">
        <v>5.79</v>
      </c>
      <c r="H32" s="7">
        <v>3</v>
      </c>
      <c r="I32" s="7">
        <v>40</v>
      </c>
      <c r="J32" s="7">
        <v>0</v>
      </c>
      <c r="K32" s="7">
        <v>1</v>
      </c>
      <c r="L32" s="7">
        <v>301.74</v>
      </c>
      <c r="M32" s="7">
        <v>330.22874999999999</v>
      </c>
      <c r="N32" s="7">
        <v>14227</v>
      </c>
      <c r="O32" s="21">
        <v>5</v>
      </c>
      <c r="P32" s="21">
        <v>4815</v>
      </c>
      <c r="Q32" s="7">
        <v>5558.4</v>
      </c>
    </row>
    <row r="33" spans="1:17">
      <c r="A33" s="7">
        <v>5</v>
      </c>
      <c r="B33" s="334" t="s">
        <v>114</v>
      </c>
      <c r="C33" s="335" t="s">
        <v>115</v>
      </c>
      <c r="D33" s="7">
        <v>528</v>
      </c>
      <c r="E33" s="123">
        <v>5.79</v>
      </c>
      <c r="H33" s="7">
        <v>3</v>
      </c>
      <c r="I33" s="7">
        <v>22</v>
      </c>
      <c r="J33" s="7">
        <v>0</v>
      </c>
      <c r="K33" s="7">
        <v>1</v>
      </c>
      <c r="L33" s="7">
        <v>166.38</v>
      </c>
      <c r="M33" s="7">
        <v>182.08875</v>
      </c>
      <c r="N33" s="7">
        <v>13788</v>
      </c>
      <c r="O33" s="21">
        <v>5</v>
      </c>
      <c r="P33" s="21">
        <v>2655</v>
      </c>
      <c r="Q33" s="7">
        <v>3057.12</v>
      </c>
    </row>
    <row r="34" spans="1:17">
      <c r="A34" s="7">
        <v>5</v>
      </c>
      <c r="B34" s="334" t="s">
        <v>116</v>
      </c>
      <c r="C34" s="335" t="s">
        <v>117</v>
      </c>
      <c r="D34" s="7">
        <v>960</v>
      </c>
      <c r="E34" s="123">
        <v>5.79</v>
      </c>
      <c r="H34" s="7">
        <v>3</v>
      </c>
      <c r="I34" s="7">
        <v>40</v>
      </c>
      <c r="J34" s="7">
        <v>0</v>
      </c>
      <c r="K34" s="7">
        <v>1</v>
      </c>
      <c r="L34" s="7">
        <v>301.74</v>
      </c>
      <c r="M34" s="7">
        <v>330.22874999999999</v>
      </c>
      <c r="N34" s="7">
        <v>13722</v>
      </c>
      <c r="O34" s="21">
        <v>5</v>
      </c>
      <c r="P34" s="21">
        <v>4815</v>
      </c>
      <c r="Q34" s="7">
        <v>5558.4</v>
      </c>
    </row>
    <row r="35" spans="1:17">
      <c r="A35" s="7">
        <v>5</v>
      </c>
      <c r="B35" s="334" t="s">
        <v>118</v>
      </c>
      <c r="C35" s="335" t="s">
        <v>119</v>
      </c>
      <c r="D35" s="7">
        <v>528</v>
      </c>
      <c r="E35" s="123">
        <v>5.79</v>
      </c>
      <c r="H35" s="7">
        <v>3</v>
      </c>
      <c r="I35" s="7">
        <v>22</v>
      </c>
      <c r="J35" s="7">
        <v>0</v>
      </c>
      <c r="K35" s="7">
        <v>1</v>
      </c>
      <c r="L35" s="7">
        <v>166.38</v>
      </c>
      <c r="M35" s="7">
        <v>182.08875</v>
      </c>
      <c r="N35" s="7">
        <v>10628</v>
      </c>
      <c r="O35" s="21">
        <v>5</v>
      </c>
      <c r="P35" s="21">
        <v>2655</v>
      </c>
      <c r="Q35" s="7">
        <v>3057.12</v>
      </c>
    </row>
    <row r="36" spans="1:17">
      <c r="A36" s="7">
        <v>6</v>
      </c>
      <c r="B36" s="334" t="s">
        <v>37</v>
      </c>
      <c r="C36" s="335" t="s">
        <v>40</v>
      </c>
      <c r="D36" s="7">
        <v>6000</v>
      </c>
      <c r="E36" s="123">
        <v>5.78</v>
      </c>
      <c r="H36" s="7"/>
      <c r="I36" s="7">
        <v>500</v>
      </c>
      <c r="J36" s="7">
        <v>0</v>
      </c>
      <c r="K36" s="7">
        <v>0</v>
      </c>
      <c r="L36" s="7">
        <v>2520</v>
      </c>
      <c r="M36" s="7">
        <v>2895</v>
      </c>
      <c r="N36" s="7">
        <v>1386</v>
      </c>
      <c r="O36" s="21">
        <v>5.23</v>
      </c>
      <c r="P36" s="21">
        <v>31380</v>
      </c>
      <c r="Q36" s="7">
        <v>34680</v>
      </c>
    </row>
    <row r="37" spans="1:17">
      <c r="A37" s="7">
        <v>6</v>
      </c>
      <c r="B37" s="334" t="s">
        <v>43</v>
      </c>
      <c r="C37" s="335" t="s">
        <v>44</v>
      </c>
      <c r="D37" s="7">
        <v>6000</v>
      </c>
      <c r="E37" s="123">
        <v>5.78</v>
      </c>
      <c r="H37" s="7"/>
      <c r="I37" s="7">
        <v>500</v>
      </c>
      <c r="J37" s="7">
        <v>0</v>
      </c>
      <c r="K37" s="7">
        <v>0</v>
      </c>
      <c r="L37" s="7">
        <v>2520</v>
      </c>
      <c r="M37" s="7">
        <v>2895</v>
      </c>
      <c r="N37" s="7">
        <v>1446</v>
      </c>
      <c r="O37" s="21">
        <v>5.23</v>
      </c>
      <c r="P37" s="21">
        <v>31380</v>
      </c>
      <c r="Q37" s="7">
        <v>34680</v>
      </c>
    </row>
    <row r="38" spans="1:17">
      <c r="A38" s="7">
        <v>6</v>
      </c>
      <c r="B38" s="334" t="s">
        <v>45</v>
      </c>
      <c r="C38" s="335" t="s">
        <v>46</v>
      </c>
      <c r="D38" s="7">
        <v>6000</v>
      </c>
      <c r="E38" s="123">
        <v>5.78</v>
      </c>
      <c r="H38" s="7"/>
      <c r="I38" s="7">
        <v>500</v>
      </c>
      <c r="J38" s="7">
        <v>0</v>
      </c>
      <c r="K38" s="7">
        <v>0</v>
      </c>
      <c r="L38" s="7">
        <v>2520</v>
      </c>
      <c r="M38" s="7">
        <v>2895</v>
      </c>
      <c r="N38" s="7">
        <v>1424</v>
      </c>
      <c r="O38" s="21">
        <v>5.23</v>
      </c>
      <c r="P38" s="21">
        <v>31380</v>
      </c>
      <c r="Q38" s="7">
        <v>34680</v>
      </c>
    </row>
    <row r="39" spans="1:17">
      <c r="A39" s="7">
        <v>6</v>
      </c>
      <c r="B39" s="334" t="s">
        <v>47</v>
      </c>
      <c r="C39" s="335" t="s">
        <v>48</v>
      </c>
      <c r="D39" s="7">
        <v>6000</v>
      </c>
      <c r="E39" s="123">
        <v>5.78</v>
      </c>
      <c r="H39" s="7"/>
      <c r="I39" s="7">
        <v>500</v>
      </c>
      <c r="J39" s="7">
        <v>0</v>
      </c>
      <c r="K39" s="7">
        <v>0</v>
      </c>
      <c r="L39" s="7">
        <v>2520</v>
      </c>
      <c r="M39" s="7">
        <v>2895</v>
      </c>
      <c r="N39" s="7">
        <v>1184</v>
      </c>
      <c r="O39" s="21">
        <v>5.23</v>
      </c>
      <c r="P39" s="21">
        <v>31380</v>
      </c>
      <c r="Q39" s="7">
        <v>34680</v>
      </c>
    </row>
    <row r="40" spans="1:17">
      <c r="A40" s="7">
        <v>6</v>
      </c>
      <c r="B40" s="334" t="s">
        <v>49</v>
      </c>
      <c r="C40" s="335" t="s">
        <v>51</v>
      </c>
      <c r="D40" s="7">
        <v>6000</v>
      </c>
      <c r="E40" s="123">
        <v>5.78</v>
      </c>
      <c r="H40" s="7"/>
      <c r="I40" s="7">
        <v>500</v>
      </c>
      <c r="J40" s="7">
        <v>0</v>
      </c>
      <c r="K40" s="7">
        <v>0</v>
      </c>
      <c r="L40" s="7">
        <v>2390</v>
      </c>
      <c r="M40" s="7">
        <v>2625</v>
      </c>
      <c r="N40" s="7">
        <v>1459</v>
      </c>
      <c r="O40" s="21">
        <v>5.23</v>
      </c>
      <c r="P40" s="21">
        <v>31380</v>
      </c>
      <c r="Q40" s="7">
        <v>34680</v>
      </c>
    </row>
    <row r="41" spans="1:17">
      <c r="A41" s="7">
        <v>6</v>
      </c>
      <c r="B41" s="334" t="s">
        <v>52</v>
      </c>
      <c r="C41" s="335" t="s">
        <v>53</v>
      </c>
      <c r="D41" s="7">
        <v>6000</v>
      </c>
      <c r="E41" s="123">
        <v>5.78</v>
      </c>
      <c r="H41" s="7"/>
      <c r="I41" s="7">
        <v>500</v>
      </c>
      <c r="J41" s="7">
        <v>0</v>
      </c>
      <c r="K41" s="7">
        <v>0</v>
      </c>
      <c r="L41" s="7">
        <v>2390</v>
      </c>
      <c r="M41" s="7">
        <v>2625</v>
      </c>
      <c r="N41" s="7">
        <v>1122</v>
      </c>
      <c r="O41" s="21">
        <v>5.23</v>
      </c>
      <c r="P41" s="21">
        <v>31380</v>
      </c>
      <c r="Q41" s="7">
        <v>34680</v>
      </c>
    </row>
    <row r="42" spans="1:17">
      <c r="A42" s="7">
        <v>6</v>
      </c>
      <c r="B42" s="334" t="s">
        <v>54</v>
      </c>
      <c r="C42" s="335" t="s">
        <v>55</v>
      </c>
      <c r="D42" s="7">
        <v>6000</v>
      </c>
      <c r="E42" s="123">
        <v>5.78</v>
      </c>
      <c r="H42" s="7"/>
      <c r="I42" s="7">
        <v>500</v>
      </c>
      <c r="J42" s="7">
        <v>0</v>
      </c>
      <c r="K42" s="7">
        <v>0</v>
      </c>
      <c r="L42" s="7">
        <v>2390</v>
      </c>
      <c r="M42" s="7">
        <v>2625</v>
      </c>
      <c r="N42" s="7">
        <v>1460</v>
      </c>
      <c r="O42" s="21">
        <v>5.23</v>
      </c>
      <c r="P42" s="21">
        <v>31380</v>
      </c>
      <c r="Q42" s="7">
        <v>34680</v>
      </c>
    </row>
    <row r="43" spans="1:17">
      <c r="A43" s="7">
        <v>6</v>
      </c>
      <c r="B43" s="334" t="s">
        <v>56</v>
      </c>
      <c r="C43" s="335" t="s">
        <v>57</v>
      </c>
      <c r="D43" s="7">
        <v>6000</v>
      </c>
      <c r="E43" s="123">
        <v>5.78</v>
      </c>
      <c r="H43" s="7"/>
      <c r="I43" s="7">
        <v>500</v>
      </c>
      <c r="J43" s="7">
        <v>0</v>
      </c>
      <c r="K43" s="7">
        <v>0</v>
      </c>
      <c r="L43" s="7">
        <v>2390</v>
      </c>
      <c r="M43" s="7">
        <v>2625</v>
      </c>
      <c r="N43" s="7">
        <v>1483</v>
      </c>
      <c r="O43" s="21">
        <v>5.23</v>
      </c>
      <c r="P43" s="21">
        <v>31380</v>
      </c>
      <c r="Q43" s="7">
        <v>34680</v>
      </c>
    </row>
    <row r="44" spans="1:17">
      <c r="A44" s="7">
        <v>6</v>
      </c>
      <c r="B44" s="334" t="s">
        <v>58</v>
      </c>
      <c r="C44" s="335" t="s">
        <v>59</v>
      </c>
      <c r="D44" s="7">
        <v>6000</v>
      </c>
      <c r="E44" s="123">
        <v>6.66</v>
      </c>
      <c r="H44" s="7"/>
      <c r="I44" s="7">
        <v>500</v>
      </c>
      <c r="J44" s="7">
        <v>0</v>
      </c>
      <c r="K44" s="7">
        <v>0</v>
      </c>
      <c r="L44" s="7">
        <v>3085</v>
      </c>
      <c r="M44" s="7">
        <v>3385</v>
      </c>
      <c r="N44" s="7">
        <v>310</v>
      </c>
      <c r="O44" s="21">
        <v>6.97</v>
      </c>
      <c r="P44" s="21">
        <v>41820</v>
      </c>
      <c r="Q44" s="7">
        <v>39960</v>
      </c>
    </row>
    <row r="45" spans="1:17">
      <c r="A45" s="7">
        <v>6</v>
      </c>
      <c r="B45" s="334" t="s">
        <v>60</v>
      </c>
      <c r="C45" s="335" t="s">
        <v>61</v>
      </c>
      <c r="D45" s="7">
        <v>6000</v>
      </c>
      <c r="E45" s="123">
        <v>6.66</v>
      </c>
      <c r="H45" s="7"/>
      <c r="I45" s="7">
        <v>500</v>
      </c>
      <c r="J45" s="7">
        <v>0</v>
      </c>
      <c r="K45" s="7">
        <v>0</v>
      </c>
      <c r="L45" s="7">
        <v>3085</v>
      </c>
      <c r="M45" s="7">
        <v>3385</v>
      </c>
      <c r="N45" s="7">
        <v>322</v>
      </c>
      <c r="O45" s="21">
        <v>6.97</v>
      </c>
      <c r="P45" s="21">
        <v>41820</v>
      </c>
      <c r="Q45" s="7">
        <v>39960</v>
      </c>
    </row>
    <row r="46" spans="1:17">
      <c r="A46" s="7">
        <v>6</v>
      </c>
      <c r="B46" s="334" t="s">
        <v>62</v>
      </c>
      <c r="C46" s="335" t="s">
        <v>63</v>
      </c>
      <c r="D46" s="7">
        <v>6000</v>
      </c>
      <c r="E46" s="123">
        <v>6.66</v>
      </c>
      <c r="H46" s="7"/>
      <c r="I46" s="7">
        <v>500</v>
      </c>
      <c r="J46" s="7">
        <v>0</v>
      </c>
      <c r="K46" s="7">
        <v>0</v>
      </c>
      <c r="L46" s="7">
        <v>3085</v>
      </c>
      <c r="M46" s="7">
        <v>3385</v>
      </c>
      <c r="N46" s="7">
        <v>286</v>
      </c>
      <c r="O46" s="21">
        <v>6.97</v>
      </c>
      <c r="P46" s="21">
        <v>41820</v>
      </c>
      <c r="Q46" s="7">
        <v>39960</v>
      </c>
    </row>
    <row r="47" spans="1:17">
      <c r="A47" s="7">
        <v>6</v>
      </c>
      <c r="B47" s="334" t="s">
        <v>64</v>
      </c>
      <c r="C47" s="335" t="s">
        <v>65</v>
      </c>
      <c r="D47" s="7">
        <v>6000</v>
      </c>
      <c r="E47" s="123">
        <v>6.66</v>
      </c>
      <c r="H47" s="7"/>
      <c r="I47" s="7">
        <v>500</v>
      </c>
      <c r="J47" s="7">
        <v>0</v>
      </c>
      <c r="K47" s="7">
        <v>0</v>
      </c>
      <c r="L47" s="7">
        <v>3085</v>
      </c>
      <c r="M47" s="7">
        <v>3385</v>
      </c>
      <c r="N47" s="7">
        <v>12</v>
      </c>
      <c r="O47" s="21">
        <v>6.97</v>
      </c>
      <c r="P47" s="21">
        <v>41820</v>
      </c>
      <c r="Q47" s="7">
        <v>39960</v>
      </c>
    </row>
    <row r="48" spans="1:17">
      <c r="A48" s="7">
        <v>6</v>
      </c>
      <c r="B48" s="334" t="s">
        <v>66</v>
      </c>
      <c r="C48" s="335" t="s">
        <v>67</v>
      </c>
      <c r="D48" s="7">
        <v>6000</v>
      </c>
      <c r="E48" s="123">
        <v>6.66</v>
      </c>
      <c r="H48" s="7"/>
      <c r="I48" s="7">
        <v>500</v>
      </c>
      <c r="J48" s="7">
        <v>0</v>
      </c>
      <c r="K48" s="7">
        <v>0</v>
      </c>
      <c r="L48" s="7">
        <v>2850</v>
      </c>
      <c r="M48" s="7">
        <v>3150</v>
      </c>
      <c r="N48" s="7">
        <v>0</v>
      </c>
      <c r="O48" s="21">
        <v>6.97</v>
      </c>
      <c r="P48" s="21">
        <v>41820</v>
      </c>
      <c r="Q48" s="7">
        <v>39960</v>
      </c>
    </row>
    <row r="49" spans="1:17">
      <c r="A49" s="7">
        <v>6</v>
      </c>
      <c r="B49" s="334" t="s">
        <v>68</v>
      </c>
      <c r="C49" s="335" t="s">
        <v>69</v>
      </c>
      <c r="D49" s="7">
        <v>6000</v>
      </c>
      <c r="E49" s="123">
        <v>6.66</v>
      </c>
      <c r="H49" s="7"/>
      <c r="I49" s="7">
        <v>500</v>
      </c>
      <c r="J49" s="7">
        <v>0</v>
      </c>
      <c r="K49" s="7">
        <v>0</v>
      </c>
      <c r="L49" s="7">
        <v>2850</v>
      </c>
      <c r="M49" s="7">
        <v>3150</v>
      </c>
      <c r="N49" s="7">
        <v>22</v>
      </c>
      <c r="O49" s="21">
        <v>6.97</v>
      </c>
      <c r="P49" s="21">
        <v>41820</v>
      </c>
      <c r="Q49" s="7">
        <v>39960</v>
      </c>
    </row>
    <row r="50" spans="1:17">
      <c r="A50" s="7">
        <v>6</v>
      </c>
      <c r="B50" s="334" t="s">
        <v>70</v>
      </c>
      <c r="C50" s="335" t="s">
        <v>71</v>
      </c>
      <c r="D50" s="7">
        <v>6000</v>
      </c>
      <c r="E50" s="123">
        <v>6.66</v>
      </c>
      <c r="H50" s="7"/>
      <c r="I50" s="7">
        <v>500</v>
      </c>
      <c r="J50" s="7">
        <v>0</v>
      </c>
      <c r="K50" s="7">
        <v>0</v>
      </c>
      <c r="L50" s="7">
        <v>2850</v>
      </c>
      <c r="M50" s="7">
        <v>3150</v>
      </c>
      <c r="N50" s="7">
        <v>-86</v>
      </c>
      <c r="O50" s="21">
        <v>6.97</v>
      </c>
      <c r="P50" s="21">
        <v>41820</v>
      </c>
      <c r="Q50" s="7">
        <v>39960</v>
      </c>
    </row>
    <row r="51" spans="1:17">
      <c r="A51" s="7">
        <v>6</v>
      </c>
      <c r="B51" s="334" t="s">
        <v>72</v>
      </c>
      <c r="C51" s="335" t="s">
        <v>73</v>
      </c>
      <c r="D51" s="7">
        <v>6000</v>
      </c>
      <c r="E51" s="123">
        <v>6.66</v>
      </c>
      <c r="H51" s="7"/>
      <c r="I51" s="7">
        <v>500</v>
      </c>
      <c r="J51" s="7">
        <v>0</v>
      </c>
      <c r="K51" s="7">
        <v>0</v>
      </c>
      <c r="L51" s="7">
        <v>2850</v>
      </c>
      <c r="M51" s="7">
        <v>3150</v>
      </c>
      <c r="N51" s="7">
        <v>322</v>
      </c>
      <c r="O51" s="21">
        <v>6.97</v>
      </c>
      <c r="P51" s="21">
        <v>41820</v>
      </c>
      <c r="Q51" s="7">
        <v>39960</v>
      </c>
    </row>
    <row r="52" spans="1:17">
      <c r="A52" s="7">
        <v>6</v>
      </c>
      <c r="B52" s="334" t="s">
        <v>112</v>
      </c>
      <c r="C52" s="335" t="s">
        <v>113</v>
      </c>
      <c r="D52" s="7">
        <v>600</v>
      </c>
      <c r="E52" s="123">
        <v>5.78</v>
      </c>
      <c r="H52" s="7">
        <v>60</v>
      </c>
      <c r="I52" s="7">
        <v>25</v>
      </c>
      <c r="J52" s="7">
        <v>0</v>
      </c>
      <c r="K52" s="7">
        <v>3</v>
      </c>
      <c r="L52" s="7">
        <v>206.79999999999998</v>
      </c>
      <c r="M52" s="7">
        <v>226.32500000000002</v>
      </c>
      <c r="N52" s="7">
        <v>14227</v>
      </c>
      <c r="O52" s="21">
        <v>5</v>
      </c>
      <c r="P52" s="21">
        <v>3300</v>
      </c>
      <c r="Q52" s="7">
        <v>3468</v>
      </c>
    </row>
    <row r="53" spans="1:17">
      <c r="A53" s="7">
        <v>6</v>
      </c>
      <c r="B53" s="334" t="s">
        <v>114</v>
      </c>
      <c r="C53" s="335" t="s">
        <v>115</v>
      </c>
      <c r="D53" s="7">
        <v>600</v>
      </c>
      <c r="E53" s="123">
        <v>5.78</v>
      </c>
      <c r="H53" s="7">
        <v>60</v>
      </c>
      <c r="I53" s="7">
        <v>25</v>
      </c>
      <c r="J53" s="7">
        <v>0</v>
      </c>
      <c r="K53" s="7">
        <v>3</v>
      </c>
      <c r="L53" s="7">
        <v>206.79999999999998</v>
      </c>
      <c r="M53" s="7">
        <v>226.32500000000002</v>
      </c>
      <c r="N53" s="7">
        <v>13788</v>
      </c>
      <c r="O53" s="21">
        <v>5</v>
      </c>
      <c r="P53" s="21">
        <v>3300</v>
      </c>
      <c r="Q53" s="7">
        <v>3468</v>
      </c>
    </row>
    <row r="54" spans="1:17">
      <c r="A54" s="7">
        <v>6</v>
      </c>
      <c r="B54" s="334" t="s">
        <v>116</v>
      </c>
      <c r="C54" s="335" t="s">
        <v>117</v>
      </c>
      <c r="D54" s="7">
        <v>600</v>
      </c>
      <c r="E54" s="123">
        <v>5.78</v>
      </c>
      <c r="H54" s="7">
        <v>60</v>
      </c>
      <c r="I54" s="7">
        <v>25</v>
      </c>
      <c r="J54" s="7">
        <v>0</v>
      </c>
      <c r="K54" s="7">
        <v>3</v>
      </c>
      <c r="L54" s="7">
        <v>206.79999999999998</v>
      </c>
      <c r="M54" s="7">
        <v>226.32500000000002</v>
      </c>
      <c r="N54" s="7">
        <v>13722</v>
      </c>
      <c r="O54" s="21">
        <v>5</v>
      </c>
      <c r="P54" s="21">
        <v>3300</v>
      </c>
      <c r="Q54" s="7">
        <v>3468</v>
      </c>
    </row>
    <row r="55" spans="1:17">
      <c r="A55" s="7">
        <v>6</v>
      </c>
      <c r="B55" s="334" t="s">
        <v>118</v>
      </c>
      <c r="C55" s="335" t="s">
        <v>119</v>
      </c>
      <c r="D55" s="7">
        <v>600</v>
      </c>
      <c r="E55" s="123">
        <v>5.78</v>
      </c>
      <c r="H55" s="7">
        <v>60</v>
      </c>
      <c r="I55" s="7">
        <v>25</v>
      </c>
      <c r="J55" s="7">
        <v>0</v>
      </c>
      <c r="K55" s="7">
        <v>3</v>
      </c>
      <c r="L55" s="7">
        <v>206.79999999999998</v>
      </c>
      <c r="M55" s="7">
        <v>226.32500000000002</v>
      </c>
      <c r="N55" s="7">
        <v>10628</v>
      </c>
      <c r="O55" s="21">
        <v>5</v>
      </c>
      <c r="P55" s="21">
        <v>3300</v>
      </c>
      <c r="Q55" s="7">
        <v>3468</v>
      </c>
    </row>
    <row r="56" spans="1:17">
      <c r="A56" s="7">
        <v>6</v>
      </c>
      <c r="B56" s="334" t="s">
        <v>120</v>
      </c>
      <c r="C56" s="335" t="s">
        <v>121</v>
      </c>
      <c r="D56" s="7">
        <v>600</v>
      </c>
      <c r="E56" s="123">
        <v>5.78</v>
      </c>
      <c r="H56" s="7">
        <v>60</v>
      </c>
      <c r="I56" s="7">
        <v>25</v>
      </c>
      <c r="J56" s="7">
        <v>0</v>
      </c>
      <c r="K56" s="7">
        <v>3</v>
      </c>
      <c r="L56" s="7">
        <v>188.92500000000001</v>
      </c>
      <c r="M56" s="7">
        <v>207.89999999999998</v>
      </c>
      <c r="N56" s="7">
        <v>10252</v>
      </c>
      <c r="O56" s="21">
        <v>5</v>
      </c>
      <c r="P56" s="21">
        <v>3300</v>
      </c>
      <c r="Q56" s="7">
        <v>3468</v>
      </c>
    </row>
    <row r="57" spans="1:17">
      <c r="A57" s="7">
        <v>6</v>
      </c>
      <c r="B57" s="334" t="s">
        <v>122</v>
      </c>
      <c r="C57" s="335" t="s">
        <v>123</v>
      </c>
      <c r="D57" s="7">
        <v>600</v>
      </c>
      <c r="E57" s="123">
        <v>5.78</v>
      </c>
      <c r="H57" s="7">
        <v>60</v>
      </c>
      <c r="I57" s="7">
        <v>25</v>
      </c>
      <c r="J57" s="7">
        <v>0</v>
      </c>
      <c r="K57" s="7">
        <v>3</v>
      </c>
      <c r="L57" s="7">
        <v>188.92500000000001</v>
      </c>
      <c r="M57" s="7">
        <v>207.89999999999998</v>
      </c>
      <c r="N57" s="7">
        <v>12150</v>
      </c>
      <c r="O57" s="21">
        <v>5</v>
      </c>
      <c r="P57" s="21">
        <v>3300</v>
      </c>
      <c r="Q57" s="7">
        <v>3468</v>
      </c>
    </row>
    <row r="58" spans="1:17">
      <c r="A58" s="7">
        <v>6</v>
      </c>
      <c r="B58" s="334" t="s">
        <v>124</v>
      </c>
      <c r="C58" s="335" t="s">
        <v>125</v>
      </c>
      <c r="D58" s="7">
        <v>600</v>
      </c>
      <c r="E58" s="123">
        <v>5.78</v>
      </c>
      <c r="H58" s="7">
        <v>60</v>
      </c>
      <c r="I58" s="7">
        <v>25</v>
      </c>
      <c r="J58" s="7">
        <v>0</v>
      </c>
      <c r="K58" s="7">
        <v>3</v>
      </c>
      <c r="L58" s="7">
        <v>188.92500000000001</v>
      </c>
      <c r="M58" s="7">
        <v>207.89999999999998</v>
      </c>
      <c r="N58" s="7">
        <v>7454</v>
      </c>
      <c r="O58" s="21">
        <v>5</v>
      </c>
      <c r="P58" s="21">
        <v>3300</v>
      </c>
      <c r="Q58" s="7">
        <v>3468</v>
      </c>
    </row>
    <row r="59" spans="1:17">
      <c r="A59" s="7">
        <v>6</v>
      </c>
      <c r="B59" s="334" t="s">
        <v>126</v>
      </c>
      <c r="C59" s="335" t="s">
        <v>127</v>
      </c>
      <c r="D59" s="7">
        <v>600</v>
      </c>
      <c r="E59" s="123">
        <v>5.78</v>
      </c>
      <c r="H59" s="7">
        <v>60</v>
      </c>
      <c r="I59" s="7">
        <v>25</v>
      </c>
      <c r="J59" s="7">
        <v>0</v>
      </c>
      <c r="K59" s="7">
        <v>3</v>
      </c>
      <c r="L59" s="7">
        <v>188.92500000000001</v>
      </c>
      <c r="M59" s="7">
        <v>207.89999999999998</v>
      </c>
      <c r="N59" s="7">
        <v>7054</v>
      </c>
      <c r="O59" s="21">
        <v>5</v>
      </c>
      <c r="P59" s="21">
        <v>3300</v>
      </c>
      <c r="Q59" s="7">
        <v>3468</v>
      </c>
    </row>
    <row r="60" spans="1:17">
      <c r="A60" s="7">
        <v>6</v>
      </c>
      <c r="B60" s="334" t="s">
        <v>189</v>
      </c>
      <c r="C60" s="335" t="s">
        <v>192</v>
      </c>
      <c r="D60" s="7">
        <v>4782</v>
      </c>
      <c r="E60" s="123">
        <v>2.2200000000000002</v>
      </c>
      <c r="H60" s="7">
        <v>478</v>
      </c>
      <c r="I60" s="7">
        <v>200</v>
      </c>
      <c r="J60" s="7">
        <v>0</v>
      </c>
      <c r="K60" s="7">
        <v>20</v>
      </c>
      <c r="L60" s="7">
        <v>1391.7083333333333</v>
      </c>
      <c r="M60" s="7">
        <v>1534.1666666666665</v>
      </c>
      <c r="N60" s="7">
        <v>2970</v>
      </c>
      <c r="O60" s="21">
        <v>2.0499999999999998</v>
      </c>
      <c r="P60" s="21">
        <v>10783</v>
      </c>
      <c r="Q60" s="7">
        <v>10616.04</v>
      </c>
    </row>
    <row r="61" spans="1:17">
      <c r="A61" s="7">
        <v>6</v>
      </c>
      <c r="B61" s="334" t="s">
        <v>194</v>
      </c>
      <c r="C61" s="335" t="s">
        <v>195</v>
      </c>
      <c r="D61" s="7">
        <v>4782</v>
      </c>
      <c r="E61" s="123">
        <v>2.2200000000000002</v>
      </c>
      <c r="H61" s="7">
        <v>478</v>
      </c>
      <c r="I61" s="7">
        <v>200</v>
      </c>
      <c r="J61" s="7">
        <v>0</v>
      </c>
      <c r="K61" s="7">
        <v>20</v>
      </c>
      <c r="L61" s="7">
        <v>1391.7083333333333</v>
      </c>
      <c r="M61" s="7">
        <v>1534.1666666666665</v>
      </c>
      <c r="N61" s="7">
        <v>666</v>
      </c>
      <c r="O61" s="21">
        <v>2.0499999999999998</v>
      </c>
      <c r="P61" s="21">
        <v>10783</v>
      </c>
      <c r="Q61" s="7">
        <v>10616.04</v>
      </c>
    </row>
    <row r="62" spans="1:17">
      <c r="A62" s="7">
        <v>6</v>
      </c>
      <c r="B62" s="334" t="s">
        <v>196</v>
      </c>
      <c r="C62" s="335" t="s">
        <v>197</v>
      </c>
      <c r="D62" s="7">
        <v>4782</v>
      </c>
      <c r="E62" s="123">
        <v>2.2200000000000002</v>
      </c>
      <c r="H62" s="7">
        <v>478</v>
      </c>
      <c r="I62" s="7">
        <v>200</v>
      </c>
      <c r="J62" s="7">
        <v>0</v>
      </c>
      <c r="K62" s="7">
        <v>20</v>
      </c>
      <c r="L62" s="7">
        <v>1391.7083333333333</v>
      </c>
      <c r="M62" s="7">
        <v>1534.1666666666665</v>
      </c>
      <c r="N62" s="7">
        <v>422</v>
      </c>
      <c r="O62" s="21">
        <v>2.0499999999999998</v>
      </c>
      <c r="P62" s="21">
        <v>10783</v>
      </c>
      <c r="Q62" s="7">
        <v>10616.04</v>
      </c>
    </row>
    <row r="63" spans="1:17">
      <c r="A63" s="7">
        <v>6</v>
      </c>
      <c r="B63" s="334" t="s">
        <v>198</v>
      </c>
      <c r="C63" s="335" t="s">
        <v>199</v>
      </c>
      <c r="D63" s="7">
        <v>4782</v>
      </c>
      <c r="E63" s="123">
        <v>2.2200000000000002</v>
      </c>
      <c r="H63" s="7">
        <v>478</v>
      </c>
      <c r="I63" s="7">
        <v>200</v>
      </c>
      <c r="J63" s="7">
        <v>0</v>
      </c>
      <c r="K63" s="7">
        <v>20</v>
      </c>
      <c r="L63" s="7">
        <v>1391.7083333333333</v>
      </c>
      <c r="M63" s="7">
        <v>1534.1666666666665</v>
      </c>
      <c r="N63" s="7">
        <v>618</v>
      </c>
      <c r="O63" s="21">
        <v>2.0499999999999998</v>
      </c>
      <c r="P63" s="21">
        <v>10783</v>
      </c>
      <c r="Q63" s="7">
        <v>10616.04</v>
      </c>
    </row>
    <row r="64" spans="1:17">
      <c r="A64" s="7">
        <v>7</v>
      </c>
      <c r="B64" s="334" t="s">
        <v>37</v>
      </c>
      <c r="C64" s="335" t="s">
        <v>40</v>
      </c>
      <c r="D64" s="7">
        <v>48</v>
      </c>
      <c r="E64" s="123">
        <v>7.5</v>
      </c>
      <c r="H64" s="7"/>
      <c r="I64" s="7">
        <v>4</v>
      </c>
      <c r="J64" s="7">
        <v>0</v>
      </c>
      <c r="K64" s="7">
        <v>0</v>
      </c>
      <c r="L64" s="7">
        <v>20.16</v>
      </c>
      <c r="M64" s="7">
        <v>23.16</v>
      </c>
      <c r="N64" s="7">
        <v>1386</v>
      </c>
      <c r="O64" s="21">
        <v>5.23</v>
      </c>
      <c r="P64" s="21">
        <v>251.04</v>
      </c>
      <c r="Q64" s="7">
        <v>360</v>
      </c>
    </row>
    <row r="65" spans="1:17">
      <c r="A65" s="7">
        <v>7</v>
      </c>
      <c r="B65" s="334" t="s">
        <v>43</v>
      </c>
      <c r="C65" s="335" t="s">
        <v>44</v>
      </c>
      <c r="D65" s="7">
        <v>48</v>
      </c>
      <c r="E65" s="123">
        <v>7.5</v>
      </c>
      <c r="H65" s="7"/>
      <c r="I65" s="7">
        <v>4</v>
      </c>
      <c r="J65" s="7">
        <v>0</v>
      </c>
      <c r="K65" s="7">
        <v>0</v>
      </c>
      <c r="L65" s="7">
        <v>20.16</v>
      </c>
      <c r="M65" s="7">
        <v>23.16</v>
      </c>
      <c r="N65" s="7">
        <v>1446</v>
      </c>
      <c r="O65" s="21">
        <v>5.23</v>
      </c>
      <c r="P65" s="21">
        <v>251.04</v>
      </c>
      <c r="Q65" s="7">
        <v>360</v>
      </c>
    </row>
    <row r="66" spans="1:17">
      <c r="A66" s="7">
        <v>7</v>
      </c>
      <c r="B66" s="334" t="s">
        <v>45</v>
      </c>
      <c r="C66" s="335" t="s">
        <v>46</v>
      </c>
      <c r="D66" s="7">
        <v>48</v>
      </c>
      <c r="E66" s="123">
        <v>7.5</v>
      </c>
      <c r="H66" s="7"/>
      <c r="I66" s="7">
        <v>4</v>
      </c>
      <c r="J66" s="7">
        <v>0</v>
      </c>
      <c r="K66" s="7">
        <v>0</v>
      </c>
      <c r="L66" s="7">
        <v>20.16</v>
      </c>
      <c r="M66" s="7">
        <v>23.16</v>
      </c>
      <c r="N66" s="7">
        <v>1424</v>
      </c>
      <c r="O66" s="21">
        <v>5.23</v>
      </c>
      <c r="P66" s="21">
        <v>251.04</v>
      </c>
      <c r="Q66" s="7">
        <v>360</v>
      </c>
    </row>
    <row r="67" spans="1:17">
      <c r="A67" s="7">
        <v>7</v>
      </c>
      <c r="B67" s="334" t="s">
        <v>47</v>
      </c>
      <c r="C67" s="335" t="s">
        <v>48</v>
      </c>
      <c r="D67" s="7">
        <v>48</v>
      </c>
      <c r="E67" s="123">
        <v>7.5</v>
      </c>
      <c r="H67" s="7"/>
      <c r="I67" s="7">
        <v>4</v>
      </c>
      <c r="J67" s="7">
        <v>0</v>
      </c>
      <c r="K67" s="7">
        <v>0</v>
      </c>
      <c r="L67" s="7">
        <v>20.16</v>
      </c>
      <c r="M67" s="7">
        <v>23.16</v>
      </c>
      <c r="N67" s="7">
        <v>1184</v>
      </c>
      <c r="O67" s="21">
        <v>5.23</v>
      </c>
      <c r="P67" s="21">
        <v>251.04</v>
      </c>
      <c r="Q67" s="7">
        <v>360</v>
      </c>
    </row>
    <row r="68" spans="1:17">
      <c r="A68" s="7">
        <v>7</v>
      </c>
      <c r="B68" s="334" t="s">
        <v>49</v>
      </c>
      <c r="C68" s="335" t="s">
        <v>51</v>
      </c>
      <c r="D68" s="7">
        <v>48</v>
      </c>
      <c r="E68" s="123">
        <v>7.5</v>
      </c>
      <c r="H68" s="7"/>
      <c r="I68" s="7">
        <v>4</v>
      </c>
      <c r="J68" s="7">
        <v>0</v>
      </c>
      <c r="K68" s="7">
        <v>0</v>
      </c>
      <c r="L68" s="7">
        <v>19.12</v>
      </c>
      <c r="M68" s="7">
        <v>21</v>
      </c>
      <c r="N68" s="7">
        <v>1459</v>
      </c>
      <c r="O68" s="21">
        <v>5.23</v>
      </c>
      <c r="P68" s="21">
        <v>251.04</v>
      </c>
      <c r="Q68" s="7">
        <v>360</v>
      </c>
    </row>
    <row r="69" spans="1:17">
      <c r="A69" s="7">
        <v>7</v>
      </c>
      <c r="B69" s="334" t="s">
        <v>52</v>
      </c>
      <c r="C69" s="335" t="s">
        <v>53</v>
      </c>
      <c r="D69" s="7">
        <v>48</v>
      </c>
      <c r="E69" s="123">
        <v>7.5</v>
      </c>
      <c r="H69" s="7"/>
      <c r="I69" s="7">
        <v>4</v>
      </c>
      <c r="J69" s="7">
        <v>0</v>
      </c>
      <c r="K69" s="7">
        <v>0</v>
      </c>
      <c r="L69" s="7">
        <v>19.12</v>
      </c>
      <c r="M69" s="7">
        <v>21</v>
      </c>
      <c r="N69" s="7">
        <v>1122</v>
      </c>
      <c r="O69" s="21">
        <v>5.23</v>
      </c>
      <c r="P69" s="21">
        <v>251.04</v>
      </c>
      <c r="Q69" s="7">
        <v>360</v>
      </c>
    </row>
    <row r="70" spans="1:17">
      <c r="A70" s="7">
        <v>7</v>
      </c>
      <c r="B70" s="334" t="s">
        <v>54</v>
      </c>
      <c r="C70" s="335" t="s">
        <v>55</v>
      </c>
      <c r="D70" s="7">
        <v>48</v>
      </c>
      <c r="E70" s="123">
        <v>7.5</v>
      </c>
      <c r="H70" s="7"/>
      <c r="I70" s="7">
        <v>4</v>
      </c>
      <c r="J70" s="7">
        <v>0</v>
      </c>
      <c r="K70" s="7">
        <v>0</v>
      </c>
      <c r="L70" s="7">
        <v>19.12</v>
      </c>
      <c r="M70" s="7">
        <v>21</v>
      </c>
      <c r="N70" s="7">
        <v>1460</v>
      </c>
      <c r="O70" s="21">
        <v>5.23</v>
      </c>
      <c r="P70" s="21">
        <v>251.04</v>
      </c>
      <c r="Q70" s="7">
        <v>360</v>
      </c>
    </row>
    <row r="71" spans="1:17">
      <c r="A71" s="7">
        <v>7</v>
      </c>
      <c r="B71" s="334" t="s">
        <v>56</v>
      </c>
      <c r="C71" s="335" t="s">
        <v>57</v>
      </c>
      <c r="D71" s="7">
        <v>48</v>
      </c>
      <c r="E71" s="123">
        <v>7.5</v>
      </c>
      <c r="H71" s="7"/>
      <c r="I71" s="7">
        <v>4</v>
      </c>
      <c r="J71" s="7">
        <v>0</v>
      </c>
      <c r="K71" s="7">
        <v>0</v>
      </c>
      <c r="L71" s="7">
        <v>19.12</v>
      </c>
      <c r="M71" s="7">
        <v>21</v>
      </c>
      <c r="N71" s="7">
        <v>1483</v>
      </c>
      <c r="O71" s="21">
        <v>5.23</v>
      </c>
      <c r="P71" s="21">
        <v>251.04</v>
      </c>
      <c r="Q71" s="7">
        <v>360</v>
      </c>
    </row>
    <row r="72" spans="1:17">
      <c r="A72" s="7">
        <v>7</v>
      </c>
      <c r="B72" s="334" t="s">
        <v>112</v>
      </c>
      <c r="C72" s="335" t="s">
        <v>113</v>
      </c>
      <c r="D72" s="7">
        <v>144</v>
      </c>
      <c r="E72" s="123">
        <v>7.5</v>
      </c>
      <c r="H72" s="7">
        <v>12</v>
      </c>
      <c r="I72" s="7">
        <v>6</v>
      </c>
      <c r="J72" s="7">
        <v>0</v>
      </c>
      <c r="K72" s="7">
        <v>1</v>
      </c>
      <c r="L72" s="7">
        <v>48.879999999999995</v>
      </c>
      <c r="M72" s="7">
        <v>53.495000000000005</v>
      </c>
      <c r="N72" s="7">
        <v>14227</v>
      </c>
      <c r="O72" s="21">
        <v>5</v>
      </c>
      <c r="P72" s="21">
        <v>780</v>
      </c>
      <c r="Q72" s="7">
        <v>1080</v>
      </c>
    </row>
    <row r="73" spans="1:17">
      <c r="A73" s="7">
        <v>7</v>
      </c>
      <c r="B73" s="334" t="s">
        <v>114</v>
      </c>
      <c r="C73" s="335" t="s">
        <v>115</v>
      </c>
      <c r="D73" s="7">
        <v>144</v>
      </c>
      <c r="E73" s="123">
        <v>7.5</v>
      </c>
      <c r="H73" s="7">
        <v>12</v>
      </c>
      <c r="I73" s="7">
        <v>6</v>
      </c>
      <c r="J73" s="7">
        <v>0</v>
      </c>
      <c r="K73" s="7">
        <v>1</v>
      </c>
      <c r="L73" s="7">
        <v>48.879999999999995</v>
      </c>
      <c r="M73" s="7">
        <v>53.495000000000005</v>
      </c>
      <c r="N73" s="7">
        <v>13788</v>
      </c>
      <c r="O73" s="21">
        <v>5</v>
      </c>
      <c r="P73" s="21">
        <v>780</v>
      </c>
      <c r="Q73" s="7">
        <v>1080</v>
      </c>
    </row>
    <row r="74" spans="1:17">
      <c r="A74" s="7">
        <v>7</v>
      </c>
      <c r="B74" s="334" t="s">
        <v>116</v>
      </c>
      <c r="C74" s="335" t="s">
        <v>117</v>
      </c>
      <c r="D74" s="7">
        <v>144</v>
      </c>
      <c r="E74" s="123">
        <v>7.5</v>
      </c>
      <c r="H74" s="7">
        <v>12</v>
      </c>
      <c r="I74" s="7">
        <v>6</v>
      </c>
      <c r="J74" s="7">
        <v>0</v>
      </c>
      <c r="K74" s="7">
        <v>1</v>
      </c>
      <c r="L74" s="7">
        <v>48.879999999999995</v>
      </c>
      <c r="M74" s="7">
        <v>53.495000000000005</v>
      </c>
      <c r="N74" s="7">
        <v>13722</v>
      </c>
      <c r="O74" s="21">
        <v>5</v>
      </c>
      <c r="P74" s="21">
        <v>780</v>
      </c>
      <c r="Q74" s="7">
        <v>1080</v>
      </c>
    </row>
    <row r="75" spans="1:17">
      <c r="A75" s="7">
        <v>7</v>
      </c>
      <c r="B75" s="334" t="s">
        <v>118</v>
      </c>
      <c r="C75" s="335" t="s">
        <v>119</v>
      </c>
      <c r="D75" s="7">
        <v>144</v>
      </c>
      <c r="E75" s="123">
        <v>7.5</v>
      </c>
      <c r="H75" s="7">
        <v>12</v>
      </c>
      <c r="I75" s="7">
        <v>6</v>
      </c>
      <c r="J75" s="7">
        <v>0</v>
      </c>
      <c r="K75" s="7">
        <v>1</v>
      </c>
      <c r="L75" s="7">
        <v>48.879999999999995</v>
      </c>
      <c r="M75" s="7">
        <v>53.495000000000005</v>
      </c>
      <c r="N75" s="7">
        <v>10628</v>
      </c>
      <c r="O75" s="21">
        <v>5</v>
      </c>
      <c r="P75" s="21">
        <v>780</v>
      </c>
      <c r="Q75" s="7">
        <v>1080</v>
      </c>
    </row>
    <row r="76" spans="1:17">
      <c r="A76" s="7">
        <v>7</v>
      </c>
      <c r="B76" s="334" t="s">
        <v>120</v>
      </c>
      <c r="C76" s="335" t="s">
        <v>121</v>
      </c>
      <c r="D76" s="7">
        <v>144</v>
      </c>
      <c r="E76" s="123">
        <v>7.5</v>
      </c>
      <c r="H76" s="7">
        <v>12</v>
      </c>
      <c r="I76" s="7">
        <v>6</v>
      </c>
      <c r="J76" s="7">
        <v>0</v>
      </c>
      <c r="K76" s="7">
        <v>1</v>
      </c>
      <c r="L76" s="7">
        <v>44.655000000000001</v>
      </c>
      <c r="M76" s="7">
        <v>49.14</v>
      </c>
      <c r="N76" s="7">
        <v>10252</v>
      </c>
      <c r="O76" s="21">
        <v>5</v>
      </c>
      <c r="P76" s="21">
        <v>780</v>
      </c>
      <c r="Q76" s="7">
        <v>1080</v>
      </c>
    </row>
    <row r="77" spans="1:17">
      <c r="A77" s="7">
        <v>7</v>
      </c>
      <c r="B77" s="334" t="s">
        <v>122</v>
      </c>
      <c r="C77" s="335" t="s">
        <v>123</v>
      </c>
      <c r="D77" s="7">
        <v>144</v>
      </c>
      <c r="E77" s="123">
        <v>7.5</v>
      </c>
      <c r="H77" s="7">
        <v>12</v>
      </c>
      <c r="I77" s="7">
        <v>6</v>
      </c>
      <c r="J77" s="7">
        <v>0</v>
      </c>
      <c r="K77" s="7">
        <v>1</v>
      </c>
      <c r="L77" s="7">
        <v>44.655000000000001</v>
      </c>
      <c r="M77" s="7">
        <v>49.14</v>
      </c>
      <c r="N77" s="7">
        <v>12150</v>
      </c>
      <c r="O77" s="21">
        <v>5</v>
      </c>
      <c r="P77" s="21">
        <v>780</v>
      </c>
      <c r="Q77" s="7">
        <v>1080</v>
      </c>
    </row>
    <row r="78" spans="1:17">
      <c r="A78" s="7">
        <v>7</v>
      </c>
      <c r="B78" s="334" t="s">
        <v>124</v>
      </c>
      <c r="C78" s="335" t="s">
        <v>125</v>
      </c>
      <c r="D78" s="7">
        <v>144</v>
      </c>
      <c r="E78" s="123">
        <v>7.5</v>
      </c>
      <c r="H78" s="7">
        <v>12</v>
      </c>
      <c r="I78" s="7">
        <v>6</v>
      </c>
      <c r="J78" s="7">
        <v>0</v>
      </c>
      <c r="K78" s="7">
        <v>1</v>
      </c>
      <c r="L78" s="7">
        <v>44.655000000000001</v>
      </c>
      <c r="M78" s="7">
        <v>49.14</v>
      </c>
      <c r="N78" s="7">
        <v>7454</v>
      </c>
      <c r="O78" s="21">
        <v>5</v>
      </c>
      <c r="P78" s="21">
        <v>780</v>
      </c>
      <c r="Q78" s="7">
        <v>1080</v>
      </c>
    </row>
    <row r="79" spans="1:17">
      <c r="A79" s="7">
        <v>7</v>
      </c>
      <c r="B79" s="334" t="s">
        <v>126</v>
      </c>
      <c r="C79" s="335" t="s">
        <v>127</v>
      </c>
      <c r="D79" s="7">
        <v>144</v>
      </c>
      <c r="E79" s="123">
        <v>7.5</v>
      </c>
      <c r="H79" s="7">
        <v>12</v>
      </c>
      <c r="I79" s="7">
        <v>6</v>
      </c>
      <c r="J79" s="7">
        <v>0</v>
      </c>
      <c r="K79" s="7">
        <v>1</v>
      </c>
      <c r="L79" s="7">
        <v>44.655000000000001</v>
      </c>
      <c r="M79" s="7">
        <v>49.14</v>
      </c>
      <c r="N79" s="7">
        <v>7054</v>
      </c>
      <c r="O79" s="21">
        <v>5</v>
      </c>
      <c r="P79" s="21">
        <v>780</v>
      </c>
      <c r="Q79" s="7">
        <v>1080</v>
      </c>
    </row>
    <row r="80" spans="1:17">
      <c r="A80" s="7">
        <v>7</v>
      </c>
      <c r="B80" s="334" t="s">
        <v>128</v>
      </c>
      <c r="C80" s="335" t="s">
        <v>130</v>
      </c>
      <c r="D80" s="7">
        <v>72</v>
      </c>
      <c r="E80" s="123">
        <v>15.55</v>
      </c>
      <c r="H80" s="7">
        <v>6</v>
      </c>
      <c r="I80" s="7">
        <v>3</v>
      </c>
      <c r="J80" s="7">
        <v>0</v>
      </c>
      <c r="K80" s="7">
        <v>1</v>
      </c>
      <c r="L80" s="7">
        <v>30.810000000000002</v>
      </c>
      <c r="M80" s="7">
        <v>32.175000000000004</v>
      </c>
      <c r="N80" s="7">
        <v>10191</v>
      </c>
      <c r="O80" s="21">
        <v>11.68</v>
      </c>
      <c r="P80" s="21">
        <v>911.04</v>
      </c>
      <c r="Q80" s="7">
        <v>1119.6000000000001</v>
      </c>
    </row>
    <row r="81" spans="1:17">
      <c r="A81" s="7">
        <v>7</v>
      </c>
      <c r="B81" s="334" t="s">
        <v>131</v>
      </c>
      <c r="C81" s="335" t="s">
        <v>132</v>
      </c>
      <c r="D81" s="7">
        <v>72</v>
      </c>
      <c r="E81" s="123">
        <v>15.55</v>
      </c>
      <c r="H81" s="7">
        <v>6</v>
      </c>
      <c r="I81" s="7">
        <v>3</v>
      </c>
      <c r="J81" s="7">
        <v>0</v>
      </c>
      <c r="K81" s="7">
        <v>1</v>
      </c>
      <c r="L81" s="7">
        <v>30.810000000000002</v>
      </c>
      <c r="M81" s="7">
        <v>32.175000000000004</v>
      </c>
      <c r="N81" s="7">
        <v>3179</v>
      </c>
      <c r="O81" s="21">
        <v>11.68</v>
      </c>
      <c r="P81" s="21">
        <v>911.04</v>
      </c>
      <c r="Q81" s="7">
        <v>1119.6000000000001</v>
      </c>
    </row>
    <row r="82" spans="1:17">
      <c r="A82" s="7">
        <v>7</v>
      </c>
      <c r="B82" s="334" t="s">
        <v>133</v>
      </c>
      <c r="C82" s="335" t="s">
        <v>134</v>
      </c>
      <c r="D82" s="7">
        <v>72</v>
      </c>
      <c r="E82" s="123">
        <v>15.55</v>
      </c>
      <c r="H82" s="7">
        <v>6</v>
      </c>
      <c r="I82" s="7">
        <v>3</v>
      </c>
      <c r="J82" s="7">
        <v>0</v>
      </c>
      <c r="K82" s="7">
        <v>1</v>
      </c>
      <c r="L82" s="7">
        <v>30.810000000000002</v>
      </c>
      <c r="M82" s="7">
        <v>32.175000000000004</v>
      </c>
      <c r="N82" s="7">
        <v>3355</v>
      </c>
      <c r="O82" s="21">
        <v>11.68</v>
      </c>
      <c r="P82" s="21">
        <v>911.04</v>
      </c>
      <c r="Q82" s="7">
        <v>1119.6000000000001</v>
      </c>
    </row>
    <row r="83" spans="1:17">
      <c r="A83" s="7">
        <v>7</v>
      </c>
      <c r="B83" s="334" t="s">
        <v>135</v>
      </c>
      <c r="C83" s="335" t="s">
        <v>136</v>
      </c>
      <c r="D83" s="7">
        <v>72</v>
      </c>
      <c r="E83" s="123">
        <v>15.55</v>
      </c>
      <c r="H83" s="7">
        <v>6</v>
      </c>
      <c r="I83" s="7">
        <v>3</v>
      </c>
      <c r="J83" s="7">
        <v>0</v>
      </c>
      <c r="K83" s="7">
        <v>1</v>
      </c>
      <c r="L83" s="7">
        <v>30.810000000000002</v>
      </c>
      <c r="M83" s="7">
        <v>32.175000000000004</v>
      </c>
      <c r="N83" s="7">
        <v>7535</v>
      </c>
      <c r="O83" s="21">
        <v>11.68</v>
      </c>
      <c r="P83" s="21">
        <v>911.04</v>
      </c>
      <c r="Q83" s="7">
        <v>1119.6000000000001</v>
      </c>
    </row>
    <row r="84" spans="1:17">
      <c r="A84" s="7">
        <v>7</v>
      </c>
      <c r="B84" s="334" t="s">
        <v>137</v>
      </c>
      <c r="C84" s="335" t="s">
        <v>138</v>
      </c>
      <c r="D84" s="7">
        <v>72</v>
      </c>
      <c r="E84" s="123">
        <v>15.55</v>
      </c>
      <c r="H84" s="7">
        <v>6</v>
      </c>
      <c r="I84" s="7">
        <v>3</v>
      </c>
      <c r="J84" s="7">
        <v>0</v>
      </c>
      <c r="K84" s="7">
        <v>1</v>
      </c>
      <c r="L84" s="7">
        <v>29.639999999999997</v>
      </c>
      <c r="M84" s="7">
        <v>30.875</v>
      </c>
      <c r="N84" s="7">
        <v>2489</v>
      </c>
      <c r="O84" s="21">
        <v>11.68</v>
      </c>
      <c r="P84" s="21">
        <v>911.04</v>
      </c>
      <c r="Q84" s="7">
        <v>1119.6000000000001</v>
      </c>
    </row>
    <row r="85" spans="1:17">
      <c r="A85" s="7">
        <v>7</v>
      </c>
      <c r="B85" s="334" t="s">
        <v>139</v>
      </c>
      <c r="C85" s="335" t="s">
        <v>140</v>
      </c>
      <c r="D85" s="7">
        <v>72</v>
      </c>
      <c r="E85" s="123">
        <v>15.55</v>
      </c>
      <c r="H85" s="7">
        <v>6</v>
      </c>
      <c r="I85" s="7">
        <v>3</v>
      </c>
      <c r="J85" s="7">
        <v>0</v>
      </c>
      <c r="K85" s="7">
        <v>1</v>
      </c>
      <c r="L85" s="7">
        <v>29.639999999999997</v>
      </c>
      <c r="M85" s="7">
        <v>30.875</v>
      </c>
      <c r="N85" s="7">
        <v>2200</v>
      </c>
      <c r="O85" s="21">
        <v>11.68</v>
      </c>
      <c r="P85" s="21">
        <v>911.04</v>
      </c>
      <c r="Q85" s="7">
        <v>1119.6000000000001</v>
      </c>
    </row>
    <row r="86" spans="1:17">
      <c r="A86" s="7">
        <v>7</v>
      </c>
      <c r="B86" s="334" t="s">
        <v>141</v>
      </c>
      <c r="C86" s="335" t="s">
        <v>142</v>
      </c>
      <c r="D86" s="7">
        <v>72</v>
      </c>
      <c r="E86" s="123">
        <v>15.55</v>
      </c>
      <c r="H86" s="7">
        <v>6</v>
      </c>
      <c r="I86" s="7">
        <v>3</v>
      </c>
      <c r="J86" s="7">
        <v>0</v>
      </c>
      <c r="K86" s="7">
        <v>1</v>
      </c>
      <c r="L86" s="7">
        <v>29.639999999999997</v>
      </c>
      <c r="M86" s="7">
        <v>30.875</v>
      </c>
      <c r="N86" s="7">
        <v>3633</v>
      </c>
      <c r="O86" s="21">
        <v>11.68</v>
      </c>
      <c r="P86" s="21">
        <v>911.04</v>
      </c>
      <c r="Q86" s="7">
        <v>1119.6000000000001</v>
      </c>
    </row>
    <row r="87" spans="1:17">
      <c r="A87" s="7">
        <v>7</v>
      </c>
      <c r="B87" s="334" t="s">
        <v>143</v>
      </c>
      <c r="C87" s="335" t="s">
        <v>144</v>
      </c>
      <c r="D87" s="7">
        <v>72</v>
      </c>
      <c r="E87" s="123">
        <v>15.55</v>
      </c>
      <c r="H87" s="7">
        <v>6</v>
      </c>
      <c r="I87" s="7">
        <v>3</v>
      </c>
      <c r="J87" s="7">
        <v>0</v>
      </c>
      <c r="K87" s="7">
        <v>1</v>
      </c>
      <c r="L87" s="7">
        <v>29.639999999999997</v>
      </c>
      <c r="M87" s="7">
        <v>30.875</v>
      </c>
      <c r="N87" s="7">
        <v>4303</v>
      </c>
      <c r="O87" s="21">
        <v>11.68</v>
      </c>
      <c r="P87" s="21">
        <v>911.04</v>
      </c>
      <c r="Q87" s="7">
        <v>1119.6000000000001</v>
      </c>
    </row>
    <row r="88" spans="1:17">
      <c r="A88" s="7">
        <v>7</v>
      </c>
      <c r="B88" s="334" t="s">
        <v>189</v>
      </c>
      <c r="C88" s="335" t="s">
        <v>192</v>
      </c>
      <c r="D88" s="7">
        <v>72</v>
      </c>
      <c r="E88" s="123">
        <v>2.5</v>
      </c>
      <c r="H88" s="7"/>
      <c r="I88" s="7">
        <v>3</v>
      </c>
      <c r="J88" s="7">
        <v>0</v>
      </c>
      <c r="K88" s="7">
        <v>0</v>
      </c>
      <c r="L88" s="7">
        <v>19.049999999999997</v>
      </c>
      <c r="M88" s="7">
        <v>21</v>
      </c>
      <c r="N88" s="7">
        <v>2970</v>
      </c>
      <c r="O88" s="21">
        <v>2.0499999999999998</v>
      </c>
      <c r="P88" s="21">
        <v>147.6</v>
      </c>
      <c r="Q88" s="7">
        <v>180</v>
      </c>
    </row>
    <row r="89" spans="1:17">
      <c r="A89" s="7">
        <v>7</v>
      </c>
      <c r="B89" s="334" t="s">
        <v>194</v>
      </c>
      <c r="C89" s="335" t="s">
        <v>195</v>
      </c>
      <c r="D89" s="7">
        <v>72</v>
      </c>
      <c r="E89" s="123">
        <v>2.5</v>
      </c>
      <c r="H89" s="7"/>
      <c r="I89" s="7">
        <v>3</v>
      </c>
      <c r="J89" s="7">
        <v>0</v>
      </c>
      <c r="K89" s="7">
        <v>0</v>
      </c>
      <c r="L89" s="7">
        <v>19.049999999999997</v>
      </c>
      <c r="M89" s="7">
        <v>21</v>
      </c>
      <c r="N89" s="7">
        <v>666</v>
      </c>
      <c r="O89" s="21">
        <v>2.0499999999999998</v>
      </c>
      <c r="P89" s="21">
        <v>147.6</v>
      </c>
      <c r="Q89" s="7">
        <v>180</v>
      </c>
    </row>
    <row r="90" spans="1:17">
      <c r="A90" s="7">
        <v>7</v>
      </c>
      <c r="B90" s="334" t="s">
        <v>196</v>
      </c>
      <c r="C90" s="335" t="s">
        <v>197</v>
      </c>
      <c r="D90" s="7">
        <v>72</v>
      </c>
      <c r="E90" s="123">
        <v>2.5</v>
      </c>
      <c r="H90" s="7"/>
      <c r="I90" s="7">
        <v>3</v>
      </c>
      <c r="J90" s="7">
        <v>0</v>
      </c>
      <c r="K90" s="7">
        <v>0</v>
      </c>
      <c r="L90" s="7">
        <v>19.049999999999997</v>
      </c>
      <c r="M90" s="7">
        <v>21</v>
      </c>
      <c r="N90" s="7">
        <v>422</v>
      </c>
      <c r="O90" s="21">
        <v>2.0499999999999998</v>
      </c>
      <c r="P90" s="21">
        <v>147.6</v>
      </c>
      <c r="Q90" s="7">
        <v>180</v>
      </c>
    </row>
    <row r="91" spans="1:17">
      <c r="A91" s="7">
        <v>7</v>
      </c>
      <c r="B91" s="334" t="s">
        <v>198</v>
      </c>
      <c r="C91" s="335" t="s">
        <v>199</v>
      </c>
      <c r="D91" s="7">
        <v>72</v>
      </c>
      <c r="E91" s="123">
        <v>2.5</v>
      </c>
      <c r="H91" s="7"/>
      <c r="I91" s="7">
        <v>3</v>
      </c>
      <c r="J91" s="7">
        <v>0</v>
      </c>
      <c r="K91" s="7">
        <v>0</v>
      </c>
      <c r="L91" s="7">
        <v>19.049999999999997</v>
      </c>
      <c r="M91" s="7">
        <v>21</v>
      </c>
      <c r="N91" s="7">
        <v>618</v>
      </c>
      <c r="O91" s="21">
        <v>2.0499999999999998</v>
      </c>
      <c r="P91" s="21">
        <v>147.6</v>
      </c>
      <c r="Q91" s="7">
        <v>180</v>
      </c>
    </row>
    <row r="92" spans="1:17">
      <c r="A92" s="7">
        <v>8</v>
      </c>
      <c r="B92" s="334" t="s">
        <v>37</v>
      </c>
      <c r="C92" s="335" t="s">
        <v>40</v>
      </c>
      <c r="D92" s="7">
        <v>960</v>
      </c>
      <c r="E92" s="123">
        <v>5.79</v>
      </c>
      <c r="H92" s="7">
        <v>3</v>
      </c>
      <c r="I92" s="7">
        <v>80</v>
      </c>
      <c r="J92" s="7">
        <v>0</v>
      </c>
      <c r="K92" s="7">
        <v>1</v>
      </c>
      <c r="L92" s="7">
        <v>404.46</v>
      </c>
      <c r="M92" s="7">
        <v>464.64749999999998</v>
      </c>
      <c r="N92" s="7">
        <v>1386</v>
      </c>
      <c r="O92" s="21">
        <v>5.23</v>
      </c>
      <c r="P92" s="21">
        <v>5036.49</v>
      </c>
      <c r="Q92" s="7">
        <v>5558.4</v>
      </c>
    </row>
    <row r="93" spans="1:17">
      <c r="A93" s="7">
        <v>8</v>
      </c>
      <c r="B93" s="334" t="s">
        <v>43</v>
      </c>
      <c r="C93" s="335" t="s">
        <v>44</v>
      </c>
      <c r="D93" s="7">
        <v>960</v>
      </c>
      <c r="E93" s="123">
        <v>5.79</v>
      </c>
      <c r="H93" s="7">
        <v>3</v>
      </c>
      <c r="I93" s="7">
        <v>80</v>
      </c>
      <c r="J93" s="7">
        <v>0</v>
      </c>
      <c r="K93" s="7">
        <v>1</v>
      </c>
      <c r="L93" s="7">
        <v>404.46</v>
      </c>
      <c r="M93" s="7">
        <v>464.64749999999998</v>
      </c>
      <c r="N93" s="7">
        <v>1446</v>
      </c>
      <c r="O93" s="21">
        <v>5.23</v>
      </c>
      <c r="P93" s="21">
        <v>5036.49</v>
      </c>
      <c r="Q93" s="7">
        <v>5558.4</v>
      </c>
    </row>
    <row r="94" spans="1:17">
      <c r="A94" s="7">
        <v>8</v>
      </c>
      <c r="B94" s="334" t="s">
        <v>45</v>
      </c>
      <c r="C94" s="335" t="s">
        <v>46</v>
      </c>
      <c r="D94" s="7">
        <v>960</v>
      </c>
      <c r="E94" s="123">
        <v>5.79</v>
      </c>
      <c r="H94" s="7">
        <v>3</v>
      </c>
      <c r="I94" s="7">
        <v>80</v>
      </c>
      <c r="J94" s="7">
        <v>0</v>
      </c>
      <c r="K94" s="7">
        <v>1</v>
      </c>
      <c r="L94" s="7">
        <v>404.46</v>
      </c>
      <c r="M94" s="7">
        <v>464.64749999999998</v>
      </c>
      <c r="N94" s="7">
        <v>1424</v>
      </c>
      <c r="O94" s="21">
        <v>5.23</v>
      </c>
      <c r="P94" s="21">
        <v>5036.49</v>
      </c>
      <c r="Q94" s="7">
        <v>5558.4</v>
      </c>
    </row>
    <row r="95" spans="1:17">
      <c r="A95" s="7">
        <v>8</v>
      </c>
      <c r="B95" s="334" t="s">
        <v>47</v>
      </c>
      <c r="C95" s="335" t="s">
        <v>48</v>
      </c>
      <c r="D95" s="7">
        <v>960</v>
      </c>
      <c r="E95" s="123">
        <v>5.79</v>
      </c>
      <c r="H95" s="7">
        <v>3</v>
      </c>
      <c r="I95" s="7">
        <v>80</v>
      </c>
      <c r="J95" s="7">
        <v>0</v>
      </c>
      <c r="K95" s="7">
        <v>1</v>
      </c>
      <c r="L95" s="7">
        <v>404.46</v>
      </c>
      <c r="M95" s="7">
        <v>464.64749999999998</v>
      </c>
      <c r="N95" s="7">
        <v>1184</v>
      </c>
      <c r="O95" s="21">
        <v>5.23</v>
      </c>
      <c r="P95" s="21">
        <v>5036.49</v>
      </c>
      <c r="Q95" s="7">
        <v>5558.4</v>
      </c>
    </row>
    <row r="96" spans="1:17">
      <c r="A96" s="7">
        <v>8</v>
      </c>
      <c r="B96" s="334" t="s">
        <v>49</v>
      </c>
      <c r="C96" s="335" t="s">
        <v>51</v>
      </c>
      <c r="D96" s="7">
        <v>960</v>
      </c>
      <c r="E96" s="123">
        <v>5.79</v>
      </c>
      <c r="H96" s="7">
        <v>3</v>
      </c>
      <c r="I96" s="7">
        <v>80</v>
      </c>
      <c r="J96" s="7">
        <v>0</v>
      </c>
      <c r="K96" s="7">
        <v>1</v>
      </c>
      <c r="L96" s="7">
        <v>383.59500000000003</v>
      </c>
      <c r="M96" s="7">
        <v>421.3125</v>
      </c>
      <c r="N96" s="7">
        <v>1459</v>
      </c>
      <c r="O96" s="21">
        <v>5.23</v>
      </c>
      <c r="P96" s="21">
        <v>5036.49</v>
      </c>
      <c r="Q96" s="7">
        <v>5558.4</v>
      </c>
    </row>
    <row r="97" spans="1:17">
      <c r="A97" s="7">
        <v>8</v>
      </c>
      <c r="B97" s="334" t="s">
        <v>52</v>
      </c>
      <c r="C97" s="335" t="s">
        <v>53</v>
      </c>
      <c r="D97" s="7">
        <v>960</v>
      </c>
      <c r="E97" s="123">
        <v>5.79</v>
      </c>
      <c r="H97" s="7">
        <v>3</v>
      </c>
      <c r="I97" s="7">
        <v>80</v>
      </c>
      <c r="J97" s="7">
        <v>0</v>
      </c>
      <c r="K97" s="7">
        <v>1</v>
      </c>
      <c r="L97" s="7">
        <v>383.59500000000003</v>
      </c>
      <c r="M97" s="7">
        <v>421.3125</v>
      </c>
      <c r="N97" s="7">
        <v>1122</v>
      </c>
      <c r="O97" s="21">
        <v>5.23</v>
      </c>
      <c r="P97" s="21">
        <v>5036.49</v>
      </c>
      <c r="Q97" s="7">
        <v>5558.4</v>
      </c>
    </row>
    <row r="98" spans="1:17">
      <c r="A98" s="7">
        <v>8</v>
      </c>
      <c r="B98" s="334" t="s">
        <v>54</v>
      </c>
      <c r="C98" s="335" t="s">
        <v>55</v>
      </c>
      <c r="D98" s="7">
        <v>960</v>
      </c>
      <c r="E98" s="123">
        <v>5.79</v>
      </c>
      <c r="H98" s="7">
        <v>3</v>
      </c>
      <c r="I98" s="7">
        <v>80</v>
      </c>
      <c r="J98" s="7">
        <v>0</v>
      </c>
      <c r="K98" s="7">
        <v>1</v>
      </c>
      <c r="L98" s="7">
        <v>383.59500000000003</v>
      </c>
      <c r="M98" s="7">
        <v>421.3125</v>
      </c>
      <c r="N98" s="7">
        <v>1460</v>
      </c>
      <c r="O98" s="21">
        <v>5.23</v>
      </c>
      <c r="P98" s="21">
        <v>5036.49</v>
      </c>
      <c r="Q98" s="7">
        <v>5558.4</v>
      </c>
    </row>
    <row r="99" spans="1:17">
      <c r="A99" s="7">
        <v>8</v>
      </c>
      <c r="B99" s="334" t="s">
        <v>56</v>
      </c>
      <c r="C99" s="335" t="s">
        <v>57</v>
      </c>
      <c r="D99" s="7">
        <v>960</v>
      </c>
      <c r="E99" s="123">
        <v>5.79</v>
      </c>
      <c r="H99" s="7">
        <v>3</v>
      </c>
      <c r="I99" s="7">
        <v>80</v>
      </c>
      <c r="J99" s="7">
        <v>0</v>
      </c>
      <c r="K99" s="7">
        <v>1</v>
      </c>
      <c r="L99" s="7">
        <v>383.59500000000003</v>
      </c>
      <c r="M99" s="7">
        <v>421.3125</v>
      </c>
      <c r="N99" s="7">
        <v>1483</v>
      </c>
      <c r="O99" s="21">
        <v>5.23</v>
      </c>
      <c r="P99" s="21">
        <v>5036.49</v>
      </c>
      <c r="Q99" s="7">
        <v>5558.4</v>
      </c>
    </row>
    <row r="100" spans="1:17">
      <c r="A100" s="7">
        <v>8</v>
      </c>
      <c r="B100" s="334" t="s">
        <v>112</v>
      </c>
      <c r="C100" s="335" t="s">
        <v>113</v>
      </c>
      <c r="D100" s="7">
        <v>960</v>
      </c>
      <c r="E100" s="123">
        <v>5.79</v>
      </c>
      <c r="H100" s="7">
        <v>3</v>
      </c>
      <c r="I100" s="7">
        <v>40</v>
      </c>
      <c r="J100" s="7">
        <v>0</v>
      </c>
      <c r="K100" s="7">
        <v>1</v>
      </c>
      <c r="L100" s="7">
        <v>301.74</v>
      </c>
      <c r="M100" s="7">
        <v>330.22874999999999</v>
      </c>
      <c r="N100" s="7">
        <v>14227</v>
      </c>
      <c r="O100" s="21">
        <v>5</v>
      </c>
      <c r="P100" s="21">
        <v>4815</v>
      </c>
      <c r="Q100" s="7">
        <v>5558.4</v>
      </c>
    </row>
    <row r="101" spans="1:17">
      <c r="A101" s="7">
        <v>8</v>
      </c>
      <c r="B101" s="334" t="s">
        <v>114</v>
      </c>
      <c r="C101" s="335" t="s">
        <v>115</v>
      </c>
      <c r="D101" s="7">
        <v>528</v>
      </c>
      <c r="E101" s="123">
        <v>5.79</v>
      </c>
      <c r="H101" s="7">
        <v>3</v>
      </c>
      <c r="I101" s="7">
        <v>22</v>
      </c>
      <c r="J101" s="7">
        <v>0</v>
      </c>
      <c r="K101" s="7">
        <v>1</v>
      </c>
      <c r="L101" s="7">
        <v>166.38</v>
      </c>
      <c r="M101" s="7">
        <v>182.08875</v>
      </c>
      <c r="N101" s="7">
        <v>13788</v>
      </c>
      <c r="O101" s="21">
        <v>5</v>
      </c>
      <c r="P101" s="21">
        <v>2655</v>
      </c>
      <c r="Q101" s="7">
        <v>3057.12</v>
      </c>
    </row>
    <row r="102" spans="1:17">
      <c r="A102" s="7">
        <v>8</v>
      </c>
      <c r="B102" s="334" t="s">
        <v>116</v>
      </c>
      <c r="C102" s="335" t="s">
        <v>117</v>
      </c>
      <c r="D102" s="7">
        <v>960</v>
      </c>
      <c r="E102" s="123">
        <v>5.79</v>
      </c>
      <c r="H102" s="7">
        <v>3</v>
      </c>
      <c r="I102" s="7">
        <v>40</v>
      </c>
      <c r="J102" s="7">
        <v>0</v>
      </c>
      <c r="K102" s="7">
        <v>1</v>
      </c>
      <c r="L102" s="7">
        <v>301.74</v>
      </c>
      <c r="M102" s="7">
        <v>330.22874999999999</v>
      </c>
      <c r="N102" s="7">
        <v>13722</v>
      </c>
      <c r="O102" s="21">
        <v>5</v>
      </c>
      <c r="P102" s="21">
        <v>4815</v>
      </c>
      <c r="Q102" s="7">
        <v>5558.4</v>
      </c>
    </row>
    <row r="103" spans="1:17">
      <c r="A103" s="7">
        <v>8</v>
      </c>
      <c r="B103" s="334" t="s">
        <v>118</v>
      </c>
      <c r="C103" s="335" t="s">
        <v>119</v>
      </c>
      <c r="D103" s="7">
        <v>528</v>
      </c>
      <c r="E103" s="123">
        <v>5.79</v>
      </c>
      <c r="H103" s="7">
        <v>3</v>
      </c>
      <c r="I103" s="7">
        <v>22</v>
      </c>
      <c r="J103" s="7">
        <v>0</v>
      </c>
      <c r="K103" s="7">
        <v>1</v>
      </c>
      <c r="L103" s="7">
        <v>166.38</v>
      </c>
      <c r="M103" s="7">
        <v>182.08875</v>
      </c>
      <c r="N103" s="7">
        <v>10628</v>
      </c>
      <c r="O103" s="21">
        <v>5</v>
      </c>
      <c r="P103" s="21">
        <v>2655</v>
      </c>
      <c r="Q103" s="7">
        <v>3057.12</v>
      </c>
    </row>
    <row r="104" spans="1:17">
      <c r="A104" s="7">
        <v>8</v>
      </c>
      <c r="B104" s="334" t="s">
        <v>120</v>
      </c>
      <c r="C104" s="335" t="s">
        <v>121</v>
      </c>
      <c r="D104" s="7">
        <v>960</v>
      </c>
      <c r="E104" s="123">
        <v>5.79</v>
      </c>
      <c r="H104" s="7">
        <v>3</v>
      </c>
      <c r="I104" s="7">
        <v>40</v>
      </c>
      <c r="J104" s="7">
        <v>0</v>
      </c>
      <c r="K104" s="7">
        <v>1</v>
      </c>
      <c r="L104" s="7">
        <v>275.65875</v>
      </c>
      <c r="M104" s="7">
        <v>303.34499999999997</v>
      </c>
      <c r="N104" s="7">
        <v>10252</v>
      </c>
      <c r="O104" s="21">
        <v>5</v>
      </c>
      <c r="P104" s="21">
        <v>4815</v>
      </c>
      <c r="Q104" s="7">
        <v>5558.4</v>
      </c>
    </row>
    <row r="105" spans="1:17">
      <c r="A105" s="7">
        <v>8</v>
      </c>
      <c r="B105" s="334" t="s">
        <v>122</v>
      </c>
      <c r="C105" s="335" t="s">
        <v>123</v>
      </c>
      <c r="D105" s="7">
        <v>528</v>
      </c>
      <c r="E105" s="123">
        <v>5.79</v>
      </c>
      <c r="H105" s="7">
        <v>3</v>
      </c>
      <c r="I105" s="7">
        <v>22</v>
      </c>
      <c r="J105" s="7">
        <v>0</v>
      </c>
      <c r="K105" s="7">
        <v>1</v>
      </c>
      <c r="L105" s="7">
        <v>151.99875</v>
      </c>
      <c r="M105" s="7">
        <v>167.26499999999999</v>
      </c>
      <c r="N105" s="7">
        <v>12150</v>
      </c>
      <c r="O105" s="21">
        <v>5</v>
      </c>
      <c r="P105" s="21">
        <v>2655</v>
      </c>
      <c r="Q105" s="7">
        <v>3057.12</v>
      </c>
    </row>
    <row r="106" spans="1:17">
      <c r="A106" s="7">
        <v>8</v>
      </c>
      <c r="B106" s="334" t="s">
        <v>124</v>
      </c>
      <c r="C106" s="335" t="s">
        <v>125</v>
      </c>
      <c r="D106" s="7">
        <v>960</v>
      </c>
      <c r="E106" s="123">
        <v>5.79</v>
      </c>
      <c r="H106" s="7">
        <v>3</v>
      </c>
      <c r="I106" s="7">
        <v>40</v>
      </c>
      <c r="J106" s="7">
        <v>0</v>
      </c>
      <c r="K106" s="7">
        <v>1</v>
      </c>
      <c r="L106" s="7">
        <v>275.65875</v>
      </c>
      <c r="M106" s="7">
        <v>303.34499999999997</v>
      </c>
      <c r="N106" s="7">
        <v>7454</v>
      </c>
      <c r="O106" s="21">
        <v>5</v>
      </c>
      <c r="P106" s="21">
        <v>4815</v>
      </c>
      <c r="Q106" s="7">
        <v>5558.4</v>
      </c>
    </row>
    <row r="107" spans="1:17">
      <c r="A107" s="7">
        <v>8</v>
      </c>
      <c r="B107" s="334" t="s">
        <v>126</v>
      </c>
      <c r="C107" s="335" t="s">
        <v>127</v>
      </c>
      <c r="D107" s="7">
        <v>528</v>
      </c>
      <c r="E107" s="123">
        <v>5.79</v>
      </c>
      <c r="H107" s="7">
        <v>3</v>
      </c>
      <c r="I107" s="7">
        <v>22</v>
      </c>
      <c r="J107" s="7">
        <v>0</v>
      </c>
      <c r="K107" s="7">
        <v>1</v>
      </c>
      <c r="L107" s="7">
        <v>151.99875</v>
      </c>
      <c r="M107" s="7">
        <v>167.26499999999999</v>
      </c>
      <c r="N107" s="7">
        <v>7054</v>
      </c>
      <c r="O107" s="21">
        <v>5</v>
      </c>
      <c r="P107" s="21">
        <v>2655</v>
      </c>
      <c r="Q107" s="7">
        <v>3057.12</v>
      </c>
    </row>
    <row r="108" spans="1:17">
      <c r="A108" s="7">
        <v>8</v>
      </c>
      <c r="B108" s="334" t="s">
        <v>128</v>
      </c>
      <c r="C108" s="335" t="s">
        <v>130</v>
      </c>
      <c r="D108" s="7">
        <v>240</v>
      </c>
      <c r="E108" s="123">
        <v>13.2</v>
      </c>
      <c r="H108" s="7">
        <v>3</v>
      </c>
      <c r="I108" s="7">
        <v>10</v>
      </c>
      <c r="J108" s="7">
        <v>0</v>
      </c>
      <c r="K108" s="7">
        <v>1</v>
      </c>
      <c r="L108" s="7">
        <v>95.984999999999999</v>
      </c>
      <c r="M108" s="7">
        <v>100.2375</v>
      </c>
      <c r="N108" s="7">
        <v>10191</v>
      </c>
      <c r="O108" s="21">
        <v>11.68</v>
      </c>
      <c r="P108" s="21">
        <v>2838.24</v>
      </c>
      <c r="Q108" s="7">
        <v>3168</v>
      </c>
    </row>
    <row r="109" spans="1:17">
      <c r="A109" s="7">
        <v>8</v>
      </c>
      <c r="B109" s="334" t="s">
        <v>131</v>
      </c>
      <c r="C109" s="335" t="s">
        <v>132</v>
      </c>
      <c r="D109" s="7">
        <v>240</v>
      </c>
      <c r="E109" s="123">
        <v>13.2</v>
      </c>
      <c r="H109" s="7">
        <v>3</v>
      </c>
      <c r="I109" s="7">
        <v>10</v>
      </c>
      <c r="J109" s="7">
        <v>0</v>
      </c>
      <c r="K109" s="7">
        <v>1</v>
      </c>
      <c r="L109" s="7">
        <v>95.984999999999999</v>
      </c>
      <c r="M109" s="7">
        <v>100.2375</v>
      </c>
      <c r="N109" s="7">
        <v>3179</v>
      </c>
      <c r="O109" s="21">
        <v>11.68</v>
      </c>
      <c r="P109" s="21">
        <v>2838.24</v>
      </c>
      <c r="Q109" s="7">
        <v>3168</v>
      </c>
    </row>
    <row r="110" spans="1:17">
      <c r="A110" s="7">
        <v>8</v>
      </c>
      <c r="B110" s="334" t="s">
        <v>133</v>
      </c>
      <c r="C110" s="335" t="s">
        <v>134</v>
      </c>
      <c r="D110" s="7">
        <v>240</v>
      </c>
      <c r="E110" s="123">
        <v>13.2</v>
      </c>
      <c r="H110" s="7">
        <v>3</v>
      </c>
      <c r="I110" s="7">
        <v>10</v>
      </c>
      <c r="J110" s="7">
        <v>0</v>
      </c>
      <c r="K110" s="7">
        <v>1</v>
      </c>
      <c r="L110" s="7">
        <v>95.984999999999999</v>
      </c>
      <c r="M110" s="7">
        <v>100.2375</v>
      </c>
      <c r="N110" s="7">
        <v>3355</v>
      </c>
      <c r="O110" s="21">
        <v>11.68</v>
      </c>
      <c r="P110" s="21">
        <v>2838.24</v>
      </c>
      <c r="Q110" s="7">
        <v>3168</v>
      </c>
    </row>
    <row r="111" spans="1:17">
      <c r="A111" s="7">
        <v>8</v>
      </c>
      <c r="B111" s="334" t="s">
        <v>135</v>
      </c>
      <c r="C111" s="335" t="s">
        <v>136</v>
      </c>
      <c r="D111" s="7">
        <v>240</v>
      </c>
      <c r="E111" s="123">
        <v>13.2</v>
      </c>
      <c r="H111" s="7">
        <v>3</v>
      </c>
      <c r="I111" s="7">
        <v>10</v>
      </c>
      <c r="J111" s="7">
        <v>0</v>
      </c>
      <c r="K111" s="7">
        <v>1</v>
      </c>
      <c r="L111" s="7">
        <v>95.984999999999999</v>
      </c>
      <c r="M111" s="7">
        <v>100.2375</v>
      </c>
      <c r="N111" s="7">
        <v>7535</v>
      </c>
      <c r="O111" s="21">
        <v>11.68</v>
      </c>
      <c r="P111" s="21">
        <v>2838.24</v>
      </c>
      <c r="Q111" s="7">
        <v>3168</v>
      </c>
    </row>
    <row r="112" spans="1:17">
      <c r="A112" s="7">
        <v>8</v>
      </c>
      <c r="B112" s="334" t="s">
        <v>137</v>
      </c>
      <c r="C112" s="335" t="s">
        <v>138</v>
      </c>
      <c r="D112" s="7">
        <v>240</v>
      </c>
      <c r="E112" s="123">
        <v>13.2</v>
      </c>
      <c r="H112" s="7">
        <v>3</v>
      </c>
      <c r="I112" s="7">
        <v>10</v>
      </c>
      <c r="J112" s="7">
        <v>0</v>
      </c>
      <c r="K112" s="7">
        <v>1</v>
      </c>
      <c r="L112" s="7">
        <v>92.339999999999989</v>
      </c>
      <c r="M112" s="7">
        <v>96.1875</v>
      </c>
      <c r="N112" s="7">
        <v>2489</v>
      </c>
      <c r="O112" s="21">
        <v>11.68</v>
      </c>
      <c r="P112" s="21">
        <v>2838.24</v>
      </c>
      <c r="Q112" s="7">
        <v>3168</v>
      </c>
    </row>
    <row r="113" spans="1:17">
      <c r="A113" s="7">
        <v>8</v>
      </c>
      <c r="B113" s="334" t="s">
        <v>139</v>
      </c>
      <c r="C113" s="335" t="s">
        <v>140</v>
      </c>
      <c r="D113" s="7">
        <v>240</v>
      </c>
      <c r="E113" s="123">
        <v>13.2</v>
      </c>
      <c r="H113" s="7">
        <v>3</v>
      </c>
      <c r="I113" s="7">
        <v>10</v>
      </c>
      <c r="J113" s="7">
        <v>0</v>
      </c>
      <c r="K113" s="7">
        <v>1</v>
      </c>
      <c r="L113" s="7">
        <v>92.339999999999989</v>
      </c>
      <c r="M113" s="7">
        <v>96.1875</v>
      </c>
      <c r="N113" s="7">
        <v>2200</v>
      </c>
      <c r="O113" s="21">
        <v>11.68</v>
      </c>
      <c r="P113" s="21">
        <v>2838.24</v>
      </c>
      <c r="Q113" s="7">
        <v>3168</v>
      </c>
    </row>
    <row r="114" spans="1:17">
      <c r="A114" s="7">
        <v>8</v>
      </c>
      <c r="B114" s="334" t="s">
        <v>141</v>
      </c>
      <c r="C114" s="335" t="s">
        <v>142</v>
      </c>
      <c r="D114" s="7">
        <v>240</v>
      </c>
      <c r="E114" s="123">
        <v>13.2</v>
      </c>
      <c r="H114" s="7">
        <v>3</v>
      </c>
      <c r="I114" s="7">
        <v>10</v>
      </c>
      <c r="J114" s="7">
        <v>0</v>
      </c>
      <c r="K114" s="7">
        <v>1</v>
      </c>
      <c r="L114" s="7">
        <v>92.339999999999989</v>
      </c>
      <c r="M114" s="7">
        <v>96.1875</v>
      </c>
      <c r="N114" s="7">
        <v>3633</v>
      </c>
      <c r="O114" s="21">
        <v>11.68</v>
      </c>
      <c r="P114" s="21">
        <v>2838.24</v>
      </c>
      <c r="Q114" s="7">
        <v>3168</v>
      </c>
    </row>
    <row r="115" spans="1:17">
      <c r="A115" s="7">
        <v>8</v>
      </c>
      <c r="B115" s="334" t="s">
        <v>143</v>
      </c>
      <c r="C115" s="335" t="s">
        <v>144</v>
      </c>
      <c r="D115" s="7">
        <v>240</v>
      </c>
      <c r="E115" s="123">
        <v>13.2</v>
      </c>
      <c r="H115" s="7">
        <v>3</v>
      </c>
      <c r="I115" s="7">
        <v>10</v>
      </c>
      <c r="J115" s="7">
        <v>0</v>
      </c>
      <c r="K115" s="7">
        <v>1</v>
      </c>
      <c r="L115" s="7">
        <v>92.339999999999989</v>
      </c>
      <c r="M115" s="7">
        <v>96.1875</v>
      </c>
      <c r="N115" s="7">
        <v>4303</v>
      </c>
      <c r="O115" s="21">
        <v>11.68</v>
      </c>
      <c r="P115" s="21">
        <v>2838.24</v>
      </c>
      <c r="Q115" s="7">
        <v>3168</v>
      </c>
    </row>
    <row r="116" spans="1:17">
      <c r="A116" s="7">
        <v>10</v>
      </c>
      <c r="B116" s="334" t="s">
        <v>112</v>
      </c>
      <c r="C116" s="335" t="s">
        <v>113</v>
      </c>
      <c r="D116" s="7">
        <v>100</v>
      </c>
      <c r="E116" s="123">
        <v>6</v>
      </c>
      <c r="F116" s="330" t="s">
        <v>13177</v>
      </c>
      <c r="G116" s="123" t="s">
        <v>13178</v>
      </c>
      <c r="H116" s="7">
        <v>5</v>
      </c>
      <c r="I116" s="7">
        <v>5</v>
      </c>
      <c r="J116" s="7">
        <v>1</v>
      </c>
      <c r="K116" s="7">
        <v>1</v>
      </c>
      <c r="L116" s="7">
        <v>36.033299999999997</v>
      </c>
      <c r="M116" s="7">
        <v>39.435400000000001</v>
      </c>
      <c r="N116" s="7">
        <v>14227</v>
      </c>
      <c r="O116" s="21">
        <v>5</v>
      </c>
      <c r="P116" s="21">
        <v>575</v>
      </c>
      <c r="Q116" s="7">
        <v>630</v>
      </c>
    </row>
    <row r="117" spans="1:17">
      <c r="A117" s="7">
        <v>9</v>
      </c>
      <c r="B117" s="334" t="s">
        <v>120</v>
      </c>
      <c r="C117" s="335" t="s">
        <v>121</v>
      </c>
      <c r="D117" s="7">
        <v>96</v>
      </c>
      <c r="E117" s="123">
        <v>6.25</v>
      </c>
      <c r="H117" s="7">
        <v>12</v>
      </c>
      <c r="I117" s="7">
        <v>4</v>
      </c>
      <c r="J117" s="7">
        <v>0</v>
      </c>
      <c r="K117" s="7">
        <v>1</v>
      </c>
      <c r="L117" s="7">
        <v>30.914999999999999</v>
      </c>
      <c r="M117" s="7">
        <v>34.019999999999996</v>
      </c>
      <c r="N117" s="7">
        <v>10252</v>
      </c>
      <c r="O117" s="21">
        <v>5</v>
      </c>
      <c r="P117" s="21">
        <v>540</v>
      </c>
      <c r="Q117" s="7">
        <v>600</v>
      </c>
    </row>
    <row r="118" spans="1:17">
      <c r="A118" s="7">
        <v>9</v>
      </c>
      <c r="B118" s="334" t="s">
        <v>122</v>
      </c>
      <c r="C118" s="335" t="s">
        <v>123</v>
      </c>
      <c r="D118" s="7">
        <v>96</v>
      </c>
      <c r="E118" s="123">
        <v>6.25</v>
      </c>
      <c r="H118" s="7">
        <v>12</v>
      </c>
      <c r="I118" s="7">
        <v>4</v>
      </c>
      <c r="J118" s="7">
        <v>0</v>
      </c>
      <c r="K118" s="7">
        <v>1</v>
      </c>
      <c r="L118" s="7">
        <v>30.914999999999999</v>
      </c>
      <c r="M118" s="7">
        <v>34.019999999999996</v>
      </c>
      <c r="N118" s="7">
        <v>12150</v>
      </c>
      <c r="O118" s="21">
        <v>5</v>
      </c>
      <c r="P118" s="21">
        <v>540</v>
      </c>
      <c r="Q118" s="7">
        <v>600</v>
      </c>
    </row>
    <row r="119" spans="1:17">
      <c r="A119" s="7">
        <v>9</v>
      </c>
      <c r="B119" s="334" t="s">
        <v>124</v>
      </c>
      <c r="C119" s="335" t="s">
        <v>125</v>
      </c>
      <c r="D119" s="7">
        <v>96</v>
      </c>
      <c r="E119" s="123">
        <v>6.25</v>
      </c>
      <c r="H119" s="7">
        <v>12</v>
      </c>
      <c r="I119" s="7">
        <v>4</v>
      </c>
      <c r="J119" s="7">
        <v>0</v>
      </c>
      <c r="K119" s="7">
        <v>1</v>
      </c>
      <c r="L119" s="7">
        <v>30.914999999999999</v>
      </c>
      <c r="M119" s="7">
        <v>34.019999999999996</v>
      </c>
      <c r="N119" s="7">
        <v>7454</v>
      </c>
      <c r="O119" s="21">
        <v>5</v>
      </c>
      <c r="P119" s="21">
        <v>540</v>
      </c>
      <c r="Q119" s="7">
        <v>600</v>
      </c>
    </row>
    <row r="120" spans="1:17">
      <c r="A120" s="7">
        <v>9</v>
      </c>
      <c r="B120" s="334" t="s">
        <v>126</v>
      </c>
      <c r="C120" s="335" t="s">
        <v>127</v>
      </c>
      <c r="D120" s="7">
        <v>96</v>
      </c>
      <c r="E120" s="123">
        <v>6.25</v>
      </c>
      <c r="H120" s="7">
        <v>12</v>
      </c>
      <c r="I120" s="7">
        <v>4</v>
      </c>
      <c r="J120" s="7">
        <v>0</v>
      </c>
      <c r="K120" s="7">
        <v>1</v>
      </c>
      <c r="L120" s="7">
        <v>30.914999999999999</v>
      </c>
      <c r="M120" s="7">
        <v>34.019999999999996</v>
      </c>
      <c r="N120" s="7">
        <v>7054</v>
      </c>
      <c r="O120" s="21">
        <v>5</v>
      </c>
      <c r="P120" s="21">
        <v>540</v>
      </c>
      <c r="Q120" s="7">
        <v>600</v>
      </c>
    </row>
    <row r="121" spans="1:17">
      <c r="E121" s="123"/>
      <c r="H121" s="7"/>
      <c r="L121" s="7"/>
      <c r="M121" s="7"/>
      <c r="N121" s="7"/>
      <c r="O121" s="21"/>
      <c r="P121" s="21"/>
      <c r="Q121" s="7"/>
    </row>
    <row r="122" spans="1:17">
      <c r="E122" s="123"/>
      <c r="H122" s="7"/>
      <c r="L122" s="7"/>
      <c r="M122" s="7"/>
      <c r="N122" s="7"/>
      <c r="O122" s="21"/>
      <c r="P122" s="21"/>
      <c r="Q122" s="7"/>
    </row>
    <row r="123" spans="1:17">
      <c r="E123" s="123"/>
      <c r="H123" s="7"/>
      <c r="L123" s="7"/>
      <c r="M123" s="7"/>
      <c r="N123" s="7"/>
      <c r="O123" s="21"/>
      <c r="P123" s="21"/>
      <c r="Q123" s="7"/>
    </row>
    <row r="124" spans="1:17">
      <c r="E124" s="123"/>
      <c r="H124" s="7"/>
      <c r="L124" s="7"/>
      <c r="M124" s="7"/>
      <c r="N124" s="7"/>
      <c r="O124" s="21"/>
      <c r="P124" s="21"/>
      <c r="Q124" s="7"/>
    </row>
    <row r="125" spans="1:17">
      <c r="E125" s="123"/>
      <c r="H125" s="7"/>
      <c r="L125" s="7"/>
      <c r="M125" s="7"/>
      <c r="N125" s="7"/>
      <c r="O125" s="21"/>
      <c r="P125" s="21"/>
      <c r="Q125" s="7"/>
    </row>
    <row r="126" spans="1:17">
      <c r="E126" s="123"/>
      <c r="H126" s="7"/>
      <c r="L126" s="7"/>
      <c r="M126" s="7"/>
      <c r="N126" s="7"/>
      <c r="O126" s="21"/>
      <c r="P126" s="21"/>
      <c r="Q126" s="7"/>
    </row>
    <row r="127" spans="1:17">
      <c r="E127" s="123"/>
      <c r="H127" s="7"/>
      <c r="L127" s="7"/>
      <c r="M127" s="7"/>
      <c r="N127" s="7"/>
      <c r="O127" s="21"/>
      <c r="P127" s="21"/>
      <c r="Q127" s="7"/>
    </row>
    <row r="128" spans="1:17">
      <c r="E128" s="123"/>
      <c r="H128" s="7"/>
      <c r="L128" s="7"/>
      <c r="M128" s="7"/>
      <c r="N128" s="7"/>
      <c r="O128" s="21"/>
      <c r="P128" s="21"/>
      <c r="Q128" s="7"/>
    </row>
    <row r="129" spans="5:17">
      <c r="E129" s="123"/>
      <c r="H129" s="7"/>
      <c r="L129" s="7"/>
      <c r="M129" s="7"/>
      <c r="N129" s="7"/>
      <c r="O129" s="21"/>
      <c r="P129" s="21"/>
      <c r="Q129" s="7"/>
    </row>
    <row r="130" spans="5:17">
      <c r="E130" s="123"/>
      <c r="H130" s="7"/>
      <c r="L130" s="7"/>
      <c r="M130" s="7"/>
      <c r="N130" s="7"/>
      <c r="O130" s="21"/>
      <c r="P130" s="21"/>
      <c r="Q130" s="7"/>
    </row>
    <row r="131" spans="5:17">
      <c r="E131" s="123"/>
      <c r="H131" s="7"/>
      <c r="L131" s="7"/>
      <c r="M131" s="7"/>
      <c r="N131" s="7"/>
      <c r="O131" s="21"/>
      <c r="P131" s="21"/>
      <c r="Q131" s="7"/>
    </row>
    <row r="132" spans="5:17">
      <c r="E132" s="123"/>
      <c r="H132" s="7"/>
      <c r="L132" s="7"/>
      <c r="M132" s="7"/>
      <c r="N132" s="7"/>
      <c r="O132" s="21"/>
      <c r="P132" s="21"/>
      <c r="Q132" s="7"/>
    </row>
    <row r="133" spans="5:17">
      <c r="E133" s="123"/>
      <c r="H133" s="7"/>
      <c r="L133" s="7"/>
      <c r="M133" s="7"/>
      <c r="N133" s="7"/>
      <c r="O133" s="21"/>
      <c r="P133" s="21"/>
      <c r="Q133" s="7"/>
    </row>
    <row r="134" spans="5:17">
      <c r="E134" s="123"/>
      <c r="H134" s="7"/>
      <c r="L134" s="7"/>
      <c r="M134" s="7"/>
      <c r="N134" s="7"/>
      <c r="O134" s="21"/>
      <c r="P134" s="21"/>
      <c r="Q134" s="7"/>
    </row>
    <row r="135" spans="5:17">
      <c r="E135" s="123"/>
      <c r="H135" s="7"/>
      <c r="L135" s="7"/>
      <c r="M135" s="7"/>
      <c r="N135" s="7"/>
      <c r="O135" s="21"/>
      <c r="P135" s="21"/>
      <c r="Q135" s="7"/>
    </row>
    <row r="136" spans="5:17">
      <c r="E136" s="123"/>
      <c r="H136" s="7"/>
      <c r="L136" s="7"/>
      <c r="M136" s="7"/>
      <c r="N136" s="7"/>
      <c r="O136" s="21"/>
      <c r="P136" s="21"/>
      <c r="Q136" s="7"/>
    </row>
    <row r="137" spans="5:17">
      <c r="E137" s="123"/>
      <c r="H137" s="7"/>
      <c r="L137" s="7"/>
      <c r="M137" s="7"/>
      <c r="N137" s="7"/>
      <c r="O137" s="21"/>
      <c r="P137" s="21"/>
      <c r="Q137" s="7"/>
    </row>
    <row r="138" spans="5:17">
      <c r="E138" s="123"/>
      <c r="H138" s="7"/>
      <c r="L138" s="7"/>
      <c r="M138" s="7"/>
      <c r="N138" s="7"/>
      <c r="O138" s="21"/>
      <c r="P138" s="21"/>
      <c r="Q138" s="7"/>
    </row>
    <row r="139" spans="5:17">
      <c r="E139" s="123"/>
      <c r="H139" s="7"/>
      <c r="L139" s="7"/>
      <c r="M139" s="7"/>
      <c r="N139" s="7"/>
      <c r="O139" s="21"/>
      <c r="P139" s="21"/>
      <c r="Q139" s="7"/>
    </row>
    <row r="140" spans="5:17">
      <c r="E140" s="123"/>
      <c r="H140" s="7"/>
      <c r="L140" s="7"/>
      <c r="M140" s="7"/>
      <c r="N140" s="7"/>
      <c r="O140" s="21"/>
      <c r="P140" s="21"/>
      <c r="Q140" s="7"/>
    </row>
    <row r="141" spans="5:17">
      <c r="E141" s="123"/>
      <c r="H141" s="7"/>
      <c r="L141" s="7"/>
      <c r="M141" s="7"/>
      <c r="N141" s="7"/>
      <c r="O141" s="21"/>
      <c r="P141" s="21"/>
      <c r="Q141" s="7"/>
    </row>
    <row r="142" spans="5:17">
      <c r="E142" s="123"/>
      <c r="H142" s="7"/>
      <c r="L142" s="7"/>
      <c r="M142" s="7"/>
      <c r="N142" s="7"/>
      <c r="O142" s="21"/>
      <c r="P142" s="21"/>
      <c r="Q142" s="7"/>
    </row>
    <row r="143" spans="5:17">
      <c r="E143" s="123"/>
      <c r="H143" s="7"/>
      <c r="L143" s="7"/>
      <c r="M143" s="7"/>
      <c r="N143" s="7"/>
      <c r="O143" s="21"/>
      <c r="P143" s="21"/>
      <c r="Q143" s="7"/>
    </row>
    <row r="144" spans="5:17">
      <c r="E144" s="123"/>
      <c r="H144" s="7"/>
      <c r="L144" s="7"/>
      <c r="M144" s="7"/>
      <c r="N144" s="7"/>
      <c r="O144" s="21"/>
      <c r="P144" s="21"/>
      <c r="Q144" s="7"/>
    </row>
    <row r="145" spans="5:17">
      <c r="E145" s="123"/>
      <c r="H145" s="7"/>
      <c r="L145" s="7"/>
      <c r="M145" s="7"/>
      <c r="N145" s="7"/>
      <c r="O145" s="21"/>
      <c r="P145" s="21"/>
      <c r="Q145" s="7"/>
    </row>
    <row r="146" spans="5:17">
      <c r="E146" s="123"/>
      <c r="H146" s="7"/>
      <c r="L146" s="7"/>
      <c r="M146" s="7"/>
      <c r="N146" s="7"/>
      <c r="O146" s="21"/>
      <c r="P146" s="21"/>
      <c r="Q146" s="7"/>
    </row>
    <row r="147" spans="5:17">
      <c r="E147" s="123"/>
      <c r="H147" s="7"/>
      <c r="L147" s="7"/>
      <c r="M147" s="7"/>
      <c r="N147" s="7"/>
      <c r="O147" s="21"/>
      <c r="P147" s="21"/>
      <c r="Q147" s="7"/>
    </row>
    <row r="148" spans="5:17">
      <c r="E148" s="123"/>
      <c r="H148" s="7"/>
      <c r="L148" s="7"/>
      <c r="M148" s="7"/>
      <c r="N148" s="7"/>
      <c r="O148" s="21"/>
      <c r="P148" s="21"/>
      <c r="Q148" s="7"/>
    </row>
    <row r="149" spans="5:17">
      <c r="E149" s="123"/>
      <c r="H149" s="7"/>
      <c r="L149" s="7"/>
      <c r="M149" s="7"/>
      <c r="N149" s="7"/>
      <c r="O149" s="21"/>
      <c r="P149" s="21"/>
      <c r="Q149" s="7"/>
    </row>
    <row r="150" spans="5:17">
      <c r="E150" s="123"/>
      <c r="H150" s="7"/>
      <c r="L150" s="7"/>
      <c r="M150" s="7"/>
      <c r="N150" s="7"/>
      <c r="O150" s="21"/>
      <c r="P150" s="21"/>
      <c r="Q150" s="7"/>
    </row>
    <row r="151" spans="5:17">
      <c r="E151" s="123"/>
      <c r="H151" s="7"/>
      <c r="L151" s="7"/>
      <c r="M151" s="7"/>
      <c r="N151" s="7"/>
      <c r="O151" s="21"/>
      <c r="P151" s="21"/>
      <c r="Q151" s="7"/>
    </row>
    <row r="152" spans="5:17">
      <c r="E152" s="123"/>
      <c r="H152" s="7"/>
      <c r="L152" s="7"/>
      <c r="M152" s="7"/>
      <c r="N152" s="7"/>
      <c r="O152" s="21"/>
      <c r="P152" s="21"/>
      <c r="Q152" s="7"/>
    </row>
    <row r="153" spans="5:17">
      <c r="E153" s="123"/>
      <c r="H153" s="7"/>
      <c r="L153" s="7"/>
      <c r="M153" s="7"/>
      <c r="N153" s="7"/>
      <c r="O153" s="21"/>
      <c r="P153" s="21"/>
      <c r="Q153" s="7"/>
    </row>
    <row r="154" spans="5:17">
      <c r="E154" s="123"/>
      <c r="H154" s="7"/>
      <c r="L154" s="7"/>
      <c r="M154" s="7"/>
      <c r="N154" s="7"/>
      <c r="O154" s="21"/>
      <c r="P154" s="21"/>
      <c r="Q154" s="7"/>
    </row>
    <row r="155" spans="5:17">
      <c r="E155" s="123"/>
      <c r="H155" s="7"/>
      <c r="L155" s="7"/>
      <c r="M155" s="7"/>
      <c r="N155" s="7"/>
      <c r="O155" s="21"/>
      <c r="P155" s="21"/>
      <c r="Q155" s="7"/>
    </row>
    <row r="156" spans="5:17">
      <c r="E156" s="123"/>
      <c r="H156" s="7"/>
      <c r="L156" s="7"/>
      <c r="M156" s="7"/>
      <c r="N156" s="7"/>
      <c r="O156" s="21"/>
      <c r="P156" s="21"/>
      <c r="Q156" s="7"/>
    </row>
    <row r="157" spans="5:17">
      <c r="E157" s="123"/>
      <c r="H157" s="7"/>
      <c r="L157" s="7"/>
      <c r="M157" s="7"/>
      <c r="N157" s="7"/>
      <c r="O157" s="21"/>
      <c r="P157" s="21"/>
      <c r="Q157" s="7"/>
    </row>
    <row r="158" spans="5:17">
      <c r="E158" s="123"/>
      <c r="H158" s="7"/>
      <c r="L158" s="7"/>
      <c r="M158" s="7"/>
      <c r="N158" s="7"/>
      <c r="O158" s="21"/>
      <c r="P158" s="21"/>
      <c r="Q158" s="7"/>
    </row>
    <row r="159" spans="5:17">
      <c r="E159" s="123"/>
      <c r="H159" s="7"/>
      <c r="L159" s="7"/>
      <c r="M159" s="7"/>
      <c r="N159" s="7"/>
      <c r="O159" s="21"/>
      <c r="P159" s="21"/>
      <c r="Q159" s="7"/>
    </row>
  </sheetData>
  <sortState ref="A2:Q159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AU10"/>
  <sheetViews>
    <sheetView topLeftCell="AB1" workbookViewId="0">
      <pane ySplit="1" topLeftCell="A2" activePane="bottomLeft" state="frozen"/>
      <selection activeCell="AI7" sqref="AI7"/>
      <selection pane="bottomLeft" activeCell="AL8" sqref="AL8"/>
    </sheetView>
  </sheetViews>
  <sheetFormatPr defaultColWidth="9.140625" defaultRowHeight="15"/>
  <cols>
    <col min="1" max="1" width="14.28515625" style="17" customWidth="1"/>
    <col min="2" max="2" width="14.28515625" style="167" customWidth="1"/>
    <col min="3" max="3" width="17" style="17" bestFit="1" customWidth="1"/>
    <col min="4" max="4" width="14.28515625" style="17" customWidth="1"/>
    <col min="5" max="5" width="15.85546875" style="17" customWidth="1"/>
    <col min="6" max="6" width="18.28515625" style="17" customWidth="1"/>
    <col min="7" max="7" width="47" style="17" customWidth="1"/>
    <col min="8" max="8" width="14.28515625" style="21" customWidth="1"/>
    <col min="9" max="9" width="14.28515625" style="7" customWidth="1"/>
    <col min="10" max="11" width="14.28515625" style="21" customWidth="1"/>
    <col min="12" max="13" width="14.28515625" style="331" customWidth="1"/>
    <col min="14" max="14" width="29.5703125" style="1" customWidth="1"/>
    <col min="15" max="15" width="14.7109375" style="1" customWidth="1"/>
    <col min="16" max="17" width="14.28515625" style="20" customWidth="1"/>
    <col min="18" max="18" width="22" style="1" bestFit="1" customWidth="1"/>
    <col min="19" max="19" width="15.7109375" style="1" customWidth="1"/>
    <col min="20" max="20" width="12.140625" customWidth="1"/>
    <col min="21" max="22" width="14.28515625" style="1" customWidth="1"/>
    <col min="23" max="26" width="15.85546875" style="1" customWidth="1"/>
    <col min="27" max="27" width="14.28515625" style="20" customWidth="1"/>
    <col min="28" max="28" width="21.42578125" customWidth="1"/>
    <col min="29" max="29" width="20.85546875" style="20" customWidth="1"/>
    <col min="30" max="30" width="25.42578125" customWidth="1"/>
    <col min="31" max="32" width="21.140625" style="20" customWidth="1"/>
    <col min="33" max="33" width="21.7109375" style="20" customWidth="1"/>
    <col min="34" max="34" width="58.28515625" style="20" customWidth="1"/>
    <col min="35" max="35" width="20.140625" style="20" bestFit="1" customWidth="1"/>
    <col min="36" max="36" width="12.7109375" customWidth="1"/>
    <col min="37" max="37" width="20.85546875" style="20" customWidth="1"/>
    <col min="38" max="38" width="13" customWidth="1"/>
    <col min="39" max="39" width="12.85546875" style="1" customWidth="1"/>
    <col min="40" max="40" width="14.28515625" style="1" customWidth="1"/>
    <col min="42" max="42" width="11.5703125" style="206" bestFit="1" customWidth="1"/>
  </cols>
  <sheetData>
    <row r="1" spans="1:47" s="164" customFormat="1" ht="42" customHeight="1">
      <c r="A1" s="164" t="s">
        <v>498</v>
      </c>
      <c r="B1" s="164" t="s">
        <v>508</v>
      </c>
      <c r="C1" s="164" t="s">
        <v>509</v>
      </c>
      <c r="D1" s="164" t="s">
        <v>256</v>
      </c>
      <c r="E1" s="164" t="s">
        <v>510</v>
      </c>
      <c r="F1" s="164" t="s">
        <v>511</v>
      </c>
      <c r="G1" s="164" t="s">
        <v>255</v>
      </c>
      <c r="H1" s="164" t="s">
        <v>512</v>
      </c>
      <c r="I1" s="329" t="s">
        <v>513</v>
      </c>
      <c r="J1" s="164" t="s">
        <v>514</v>
      </c>
      <c r="K1" s="164" t="s">
        <v>515</v>
      </c>
      <c r="L1" s="328" t="s">
        <v>16</v>
      </c>
      <c r="M1" s="328" t="s">
        <v>17</v>
      </c>
      <c r="N1" s="164" t="s">
        <v>516</v>
      </c>
      <c r="O1" s="164" t="s">
        <v>517</v>
      </c>
      <c r="P1" s="166" t="s">
        <v>518</v>
      </c>
      <c r="Q1" s="166" t="s">
        <v>519</v>
      </c>
      <c r="R1" s="164" t="s">
        <v>520</v>
      </c>
      <c r="S1" s="164" t="s">
        <v>521</v>
      </c>
      <c r="T1" s="164" t="s">
        <v>522</v>
      </c>
      <c r="U1" s="164" t="s">
        <v>523</v>
      </c>
      <c r="V1" s="164" t="s">
        <v>524</v>
      </c>
      <c r="W1" s="164" t="s">
        <v>525</v>
      </c>
      <c r="X1" s="164" t="s">
        <v>526</v>
      </c>
      <c r="Y1" s="164" t="s">
        <v>527</v>
      </c>
      <c r="Z1" s="166" t="s">
        <v>528</v>
      </c>
      <c r="AA1" s="164" t="s">
        <v>529</v>
      </c>
      <c r="AB1" s="164" t="s">
        <v>530</v>
      </c>
      <c r="AC1" s="164" t="s">
        <v>531</v>
      </c>
      <c r="AD1" s="164" t="s">
        <v>532</v>
      </c>
      <c r="AE1" s="164" t="s">
        <v>533</v>
      </c>
      <c r="AF1" s="164" t="s">
        <v>534</v>
      </c>
      <c r="AG1" s="164" t="s">
        <v>535</v>
      </c>
      <c r="AH1" s="164" t="s">
        <v>536</v>
      </c>
      <c r="AI1" s="164" t="s">
        <v>537</v>
      </c>
      <c r="AJ1" s="164" t="s">
        <v>538</v>
      </c>
      <c r="AK1" s="208"/>
      <c r="AU1" s="164">
        <f>COUNTA(orderHistory[order_no])+2</f>
        <v>11</v>
      </c>
    </row>
    <row r="2" spans="1:47">
      <c r="A2" s="1">
        <v>10</v>
      </c>
      <c r="B2" s="207">
        <v>45348</v>
      </c>
      <c r="C2" s="1" t="s">
        <v>260</v>
      </c>
      <c r="D2" s="1" t="s">
        <v>272</v>
      </c>
      <c r="E2" s="1"/>
      <c r="F2" s="1"/>
      <c r="G2" s="1" t="s">
        <v>271</v>
      </c>
      <c r="H2" s="20" t="s">
        <v>13170</v>
      </c>
      <c r="I2" s="332"/>
      <c r="J2" s="20">
        <v>10</v>
      </c>
      <c r="K2" s="20">
        <v>4</v>
      </c>
      <c r="L2" s="352">
        <v>36</v>
      </c>
      <c r="M2" s="352">
        <v>39</v>
      </c>
      <c r="R2" s="20" t="s">
        <v>544</v>
      </c>
      <c r="S2" s="20" t="s">
        <v>545</v>
      </c>
      <c r="T2" s="1"/>
      <c r="U2" s="207"/>
      <c r="V2" s="1" t="s">
        <v>270</v>
      </c>
      <c r="W2" s="207"/>
      <c r="X2" s="207" t="b">
        <v>0</v>
      </c>
      <c r="Y2" s="20">
        <v>575</v>
      </c>
      <c r="Z2" s="20">
        <v>630</v>
      </c>
      <c r="AA2" s="20">
        <v>55</v>
      </c>
      <c r="AB2" s="20"/>
      <c r="AD2" s="20"/>
      <c r="AJ2" s="20"/>
      <c r="AR2" s="206"/>
      <c r="AS2" s="206"/>
    </row>
    <row r="3" spans="1:47">
      <c r="A3" s="1">
        <v>9</v>
      </c>
      <c r="B3" s="207">
        <v>45348</v>
      </c>
      <c r="C3" s="1" t="s">
        <v>297</v>
      </c>
      <c r="D3" s="1" t="s">
        <v>303</v>
      </c>
      <c r="E3" s="1">
        <v>0</v>
      </c>
      <c r="F3" s="1">
        <v>0</v>
      </c>
      <c r="G3" s="1" t="s">
        <v>285</v>
      </c>
      <c r="H3" s="20" t="s">
        <v>13170</v>
      </c>
      <c r="I3" s="332">
        <v>0</v>
      </c>
      <c r="J3" s="20">
        <v>10</v>
      </c>
      <c r="K3" s="20">
        <v>4</v>
      </c>
      <c r="L3" s="352">
        <v>124</v>
      </c>
      <c r="M3" s="352">
        <v>136</v>
      </c>
      <c r="N3" s="1">
        <v>0</v>
      </c>
      <c r="O3" s="1">
        <v>0</v>
      </c>
      <c r="P3" s="20">
        <v>0</v>
      </c>
      <c r="Q3" s="20" t="b">
        <v>0</v>
      </c>
      <c r="R3" s="20" t="s">
        <v>540</v>
      </c>
      <c r="S3" s="20" t="s">
        <v>543</v>
      </c>
      <c r="T3" s="1">
        <v>0</v>
      </c>
      <c r="U3" s="207">
        <v>0</v>
      </c>
      <c r="V3" s="1" t="s">
        <v>270</v>
      </c>
      <c r="W3" s="207"/>
      <c r="X3" s="207" t="b">
        <v>0</v>
      </c>
      <c r="Y3" s="20">
        <v>2160</v>
      </c>
      <c r="Z3" s="20">
        <v>2400</v>
      </c>
      <c r="AA3" s="20">
        <v>240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J3" s="20"/>
      <c r="AR3" s="206"/>
      <c r="AS3" s="206"/>
    </row>
    <row r="4" spans="1:47">
      <c r="A4" s="1">
        <v>8</v>
      </c>
      <c r="B4" s="207">
        <v>45347</v>
      </c>
      <c r="C4" s="1" t="s">
        <v>423</v>
      </c>
      <c r="D4" s="1" t="s">
        <v>303</v>
      </c>
      <c r="E4" s="1">
        <v>0</v>
      </c>
      <c r="F4" s="1">
        <v>0</v>
      </c>
      <c r="G4" s="1" t="s">
        <v>271</v>
      </c>
      <c r="H4" s="20" t="s">
        <v>13170</v>
      </c>
      <c r="I4" s="332">
        <v>0</v>
      </c>
      <c r="J4" s="20">
        <v>10</v>
      </c>
      <c r="K4" s="20">
        <v>4</v>
      </c>
      <c r="L4" s="352">
        <v>5697</v>
      </c>
      <c r="M4" s="352">
        <v>6295</v>
      </c>
      <c r="N4" s="1">
        <v>0</v>
      </c>
      <c r="O4" s="1">
        <v>0</v>
      </c>
      <c r="P4" s="20">
        <v>0</v>
      </c>
      <c r="Q4" s="20" t="b">
        <v>0</v>
      </c>
      <c r="R4" s="20" t="s">
        <v>540</v>
      </c>
      <c r="S4" s="20" t="s">
        <v>543</v>
      </c>
      <c r="T4" s="1">
        <v>0</v>
      </c>
      <c r="U4" s="207">
        <v>0</v>
      </c>
      <c r="V4" s="1" t="s">
        <v>429</v>
      </c>
      <c r="W4" s="207"/>
      <c r="X4" s="207" t="b">
        <v>0</v>
      </c>
      <c r="Y4" s="20">
        <v>92877.84</v>
      </c>
      <c r="Z4" s="20">
        <v>104273.28</v>
      </c>
      <c r="AA4" s="20">
        <v>11395.44</v>
      </c>
      <c r="AB4" s="20">
        <v>0</v>
      </c>
      <c r="AC4" s="20">
        <v>0</v>
      </c>
      <c r="AD4" s="20">
        <v>0</v>
      </c>
      <c r="AE4" s="20">
        <v>0</v>
      </c>
      <c r="AF4" s="20">
        <v>0</v>
      </c>
      <c r="AG4" s="20">
        <v>0</v>
      </c>
      <c r="AJ4" s="20"/>
      <c r="AR4" s="206"/>
      <c r="AS4" s="206"/>
    </row>
    <row r="5" spans="1:47">
      <c r="A5" s="1">
        <v>4</v>
      </c>
      <c r="B5" s="207">
        <v>45536</v>
      </c>
      <c r="C5" s="1" t="s">
        <v>297</v>
      </c>
      <c r="D5" s="1" t="s">
        <v>303</v>
      </c>
      <c r="E5" s="1">
        <v>0</v>
      </c>
      <c r="F5" s="1">
        <v>200</v>
      </c>
      <c r="G5" s="1" t="s">
        <v>285</v>
      </c>
      <c r="H5" s="20" t="s">
        <v>539</v>
      </c>
      <c r="I5" s="332">
        <v>2</v>
      </c>
      <c r="J5" s="20">
        <v>10</v>
      </c>
      <c r="K5" s="20">
        <v>4</v>
      </c>
      <c r="L5" s="352">
        <v>1532</v>
      </c>
      <c r="M5" s="352">
        <v>1640</v>
      </c>
      <c r="N5" s="1">
        <v>0</v>
      </c>
      <c r="O5" s="1">
        <v>0</v>
      </c>
      <c r="P5" s="20">
        <v>0</v>
      </c>
      <c r="Q5" s="20" t="b">
        <v>0</v>
      </c>
      <c r="R5" s="20" t="s">
        <v>540</v>
      </c>
      <c r="S5" s="20" t="s">
        <v>541</v>
      </c>
      <c r="T5" s="1">
        <v>421</v>
      </c>
      <c r="U5" s="207">
        <v>45569</v>
      </c>
      <c r="V5" s="1" t="s">
        <v>270</v>
      </c>
      <c r="W5" s="207"/>
      <c r="X5" s="207" t="b">
        <v>1</v>
      </c>
      <c r="Y5" s="20">
        <v>35530.720000000001</v>
      </c>
      <c r="Z5" s="20">
        <v>44022</v>
      </c>
      <c r="AA5" s="20">
        <v>8491.2800000000007</v>
      </c>
      <c r="AB5" s="20">
        <v>0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I5" s="20" t="s">
        <v>542</v>
      </c>
      <c r="AJ5" s="20" t="b">
        <v>0</v>
      </c>
      <c r="AR5" s="206"/>
      <c r="AS5" s="206"/>
    </row>
    <row r="6" spans="1:47">
      <c r="A6" s="1">
        <v>7</v>
      </c>
      <c r="B6" s="207">
        <v>45287</v>
      </c>
      <c r="C6" s="1" t="s">
        <v>415</v>
      </c>
      <c r="D6" s="1" t="s">
        <v>303</v>
      </c>
      <c r="E6" s="1">
        <v>0</v>
      </c>
      <c r="F6" s="1">
        <v>122</v>
      </c>
      <c r="G6" s="1" t="s">
        <v>13171</v>
      </c>
      <c r="H6" s="20" t="s">
        <v>13170</v>
      </c>
      <c r="I6" s="332">
        <v>2</v>
      </c>
      <c r="J6" s="20">
        <v>10</v>
      </c>
      <c r="K6" s="20">
        <v>4</v>
      </c>
      <c r="L6" s="352">
        <v>849</v>
      </c>
      <c r="M6" s="352">
        <v>923</v>
      </c>
      <c r="N6" s="1">
        <v>0</v>
      </c>
      <c r="O6" s="1">
        <v>0</v>
      </c>
      <c r="P6" s="20">
        <v>0</v>
      </c>
      <c r="Q6" s="20" t="b">
        <v>0</v>
      </c>
      <c r="R6" s="20" t="s">
        <v>546</v>
      </c>
      <c r="S6" s="20" t="s">
        <v>547</v>
      </c>
      <c r="T6" s="1">
        <v>0</v>
      </c>
      <c r="U6" s="207">
        <v>0</v>
      </c>
      <c r="W6" s="207"/>
      <c r="X6" s="207" t="b">
        <v>1</v>
      </c>
      <c r="Y6" s="20">
        <v>16127.04</v>
      </c>
      <c r="Z6" s="20">
        <v>21196.799999999999</v>
      </c>
      <c r="AA6" s="20">
        <v>5069.76</v>
      </c>
      <c r="AB6" s="20">
        <v>0</v>
      </c>
      <c r="AC6" s="20">
        <v>0</v>
      </c>
      <c r="AD6" s="20">
        <v>0</v>
      </c>
      <c r="AE6" s="20">
        <v>0</v>
      </c>
      <c r="AF6" s="20">
        <v>0</v>
      </c>
      <c r="AG6" s="20">
        <v>0</v>
      </c>
      <c r="AJ6" s="20"/>
      <c r="AR6" s="206"/>
      <c r="AS6" s="206"/>
    </row>
    <row r="7" spans="1:47">
      <c r="A7" s="1">
        <v>6</v>
      </c>
      <c r="B7" s="207">
        <v>45346</v>
      </c>
      <c r="C7" s="1" t="s">
        <v>333</v>
      </c>
      <c r="D7" s="1" t="s">
        <v>272</v>
      </c>
      <c r="E7" s="1">
        <v>0</v>
      </c>
      <c r="F7" s="1">
        <v>2392</v>
      </c>
      <c r="G7" s="1" t="s">
        <v>271</v>
      </c>
      <c r="H7" s="20" t="s">
        <v>13170</v>
      </c>
      <c r="I7" s="332">
        <v>500</v>
      </c>
      <c r="J7" s="20">
        <v>10</v>
      </c>
      <c r="K7" s="20">
        <v>4</v>
      </c>
      <c r="L7" s="352">
        <v>50530</v>
      </c>
      <c r="M7" s="352">
        <v>56094</v>
      </c>
      <c r="N7" s="1">
        <v>0</v>
      </c>
      <c r="O7" s="1">
        <v>0</v>
      </c>
      <c r="P7" s="20">
        <v>0</v>
      </c>
      <c r="Q7" s="20" t="b">
        <v>0</v>
      </c>
      <c r="R7" s="20" t="s">
        <v>546</v>
      </c>
      <c r="S7" s="20" t="s">
        <v>547</v>
      </c>
      <c r="T7" s="1">
        <v>0</v>
      </c>
      <c r="U7" s="207">
        <v>0</v>
      </c>
      <c r="V7" s="1" t="s">
        <v>342</v>
      </c>
      <c r="W7" s="207"/>
      <c r="X7" s="207" t="b">
        <v>1</v>
      </c>
      <c r="Y7" s="20">
        <v>655132</v>
      </c>
      <c r="Z7" s="20">
        <v>667328.16</v>
      </c>
      <c r="AA7" s="20">
        <v>12196.16</v>
      </c>
      <c r="AB7" s="20">
        <v>0</v>
      </c>
      <c r="AC7" s="20">
        <v>0</v>
      </c>
      <c r="AD7" s="20">
        <v>0</v>
      </c>
      <c r="AE7" s="20">
        <v>0</v>
      </c>
      <c r="AF7" s="20">
        <v>0</v>
      </c>
      <c r="AG7" s="20">
        <v>0</v>
      </c>
      <c r="AJ7" s="20"/>
      <c r="AR7" s="206"/>
      <c r="AS7" s="206"/>
    </row>
    <row r="8" spans="1:47">
      <c r="A8" s="1">
        <v>5</v>
      </c>
      <c r="B8" s="207">
        <v>45231</v>
      </c>
      <c r="C8" s="1" t="s">
        <v>423</v>
      </c>
      <c r="D8" s="1" t="s">
        <v>303</v>
      </c>
      <c r="E8" s="1">
        <v>0</v>
      </c>
      <c r="F8" s="1">
        <v>1001</v>
      </c>
      <c r="G8" s="1" t="s">
        <v>13171</v>
      </c>
      <c r="H8" s="20" t="s">
        <v>13170</v>
      </c>
      <c r="I8" s="332">
        <v>19</v>
      </c>
      <c r="J8" s="20">
        <v>10</v>
      </c>
      <c r="K8" s="20">
        <v>4</v>
      </c>
      <c r="L8" s="352">
        <v>2554</v>
      </c>
      <c r="M8" s="352">
        <v>2883</v>
      </c>
      <c r="N8" s="1">
        <v>0</v>
      </c>
      <c r="O8" s="1">
        <v>0</v>
      </c>
      <c r="P8" s="20">
        <v>0</v>
      </c>
      <c r="Q8" s="20" t="b">
        <v>0</v>
      </c>
      <c r="R8" s="20" t="s">
        <v>546</v>
      </c>
      <c r="S8" s="20" t="s">
        <v>547</v>
      </c>
      <c r="T8" s="1">
        <v>516</v>
      </c>
      <c r="U8" s="207">
        <v>45282</v>
      </c>
      <c r="W8" s="207"/>
      <c r="X8" s="207" t="b">
        <v>1</v>
      </c>
      <c r="Y8" s="20">
        <v>35085.96</v>
      </c>
      <c r="Z8" s="20">
        <v>39464.639999999999</v>
      </c>
      <c r="AA8" s="20">
        <v>4378.68</v>
      </c>
      <c r="AB8" s="20">
        <v>0</v>
      </c>
      <c r="AC8" s="20">
        <v>0</v>
      </c>
      <c r="AD8" s="20">
        <v>0</v>
      </c>
      <c r="AE8" s="20">
        <v>0</v>
      </c>
      <c r="AF8" s="20">
        <v>0</v>
      </c>
      <c r="AG8" s="20">
        <v>0</v>
      </c>
      <c r="AJ8" s="20"/>
      <c r="AR8" s="206"/>
      <c r="AS8" s="206"/>
    </row>
    <row r="9" spans="1:47">
      <c r="A9" s="1">
        <v>3</v>
      </c>
      <c r="B9" s="207">
        <v>45047</v>
      </c>
      <c r="C9" s="1" t="s">
        <v>286</v>
      </c>
      <c r="D9" s="1" t="s">
        <v>272</v>
      </c>
      <c r="E9" s="1">
        <v>0</v>
      </c>
      <c r="F9" s="1">
        <v>165</v>
      </c>
      <c r="G9" s="1" t="s">
        <v>285</v>
      </c>
      <c r="H9" s="20" t="s">
        <v>13170</v>
      </c>
      <c r="I9" s="332">
        <v>5</v>
      </c>
      <c r="J9" s="20">
        <v>10</v>
      </c>
      <c r="K9" s="20">
        <v>4</v>
      </c>
      <c r="L9" s="352">
        <v>0</v>
      </c>
      <c r="M9" s="352">
        <v>0</v>
      </c>
      <c r="N9" s="1">
        <v>0</v>
      </c>
      <c r="O9" s="1">
        <v>0</v>
      </c>
      <c r="P9" s="20">
        <v>0</v>
      </c>
      <c r="Q9" s="20" t="b">
        <v>0</v>
      </c>
      <c r="R9" s="20" t="s">
        <v>546</v>
      </c>
      <c r="S9" s="20" t="s">
        <v>547</v>
      </c>
      <c r="T9" s="1">
        <v>182</v>
      </c>
      <c r="U9" s="207">
        <v>45058</v>
      </c>
      <c r="V9" s="1" t="s">
        <v>270</v>
      </c>
      <c r="W9" s="207"/>
      <c r="X9" s="207" t="b">
        <v>1</v>
      </c>
      <c r="Y9" s="20">
        <v>0</v>
      </c>
      <c r="Z9" s="20">
        <v>0</v>
      </c>
      <c r="AA9" s="20">
        <v>0</v>
      </c>
      <c r="AB9" s="20">
        <v>0</v>
      </c>
      <c r="AC9" s="20">
        <v>0</v>
      </c>
      <c r="AD9" s="20">
        <v>0</v>
      </c>
      <c r="AE9" s="20">
        <v>0</v>
      </c>
      <c r="AF9" s="20">
        <v>0</v>
      </c>
      <c r="AG9" s="20">
        <v>0</v>
      </c>
      <c r="AI9" s="20" t="s">
        <v>548</v>
      </c>
      <c r="AJ9" s="20" t="b">
        <v>1</v>
      </c>
      <c r="AR9" s="206"/>
      <c r="AS9" s="206"/>
    </row>
    <row r="10" spans="1:47">
      <c r="A10" s="1">
        <v>1</v>
      </c>
      <c r="B10" s="207">
        <v>45200</v>
      </c>
      <c r="C10" s="1" t="s">
        <v>260</v>
      </c>
      <c r="D10" s="1" t="s">
        <v>272</v>
      </c>
      <c r="E10" s="1">
        <v>0</v>
      </c>
      <c r="F10" s="1">
        <v>1040</v>
      </c>
      <c r="G10" s="1" t="s">
        <v>271</v>
      </c>
      <c r="H10" s="20" t="s">
        <v>13170</v>
      </c>
      <c r="I10" s="332">
        <v>20</v>
      </c>
      <c r="J10" s="20">
        <v>10</v>
      </c>
      <c r="K10" s="20">
        <v>4</v>
      </c>
      <c r="L10" s="352">
        <v>0</v>
      </c>
      <c r="M10" s="352">
        <v>0</v>
      </c>
      <c r="N10" s="1">
        <v>0</v>
      </c>
      <c r="O10" s="1">
        <v>0</v>
      </c>
      <c r="P10" s="20">
        <v>0</v>
      </c>
      <c r="Q10" s="20" t="b">
        <v>0</v>
      </c>
      <c r="R10" s="20" t="s">
        <v>546</v>
      </c>
      <c r="S10" s="20" t="s">
        <v>547</v>
      </c>
      <c r="T10" s="1">
        <v>423</v>
      </c>
      <c r="U10" s="207">
        <v>45203</v>
      </c>
      <c r="V10" s="1" t="s">
        <v>270</v>
      </c>
      <c r="W10" s="207"/>
      <c r="X10" s="207" t="b">
        <v>1</v>
      </c>
      <c r="Y10" s="20">
        <v>46392.12</v>
      </c>
      <c r="Z10" s="20">
        <v>49884</v>
      </c>
      <c r="AA10" s="20">
        <v>3491.88</v>
      </c>
      <c r="AB10" s="20">
        <v>0</v>
      </c>
      <c r="AC10" s="20">
        <v>0</v>
      </c>
      <c r="AD10" s="20">
        <v>0</v>
      </c>
      <c r="AE10" s="20">
        <v>0</v>
      </c>
      <c r="AF10" s="20">
        <v>0</v>
      </c>
      <c r="AG10" s="20">
        <v>0</v>
      </c>
      <c r="AI10" s="20" t="s">
        <v>548</v>
      </c>
      <c r="AJ10" s="20" t="b">
        <v>1</v>
      </c>
      <c r="AR10" s="206"/>
      <c r="AS10" s="206"/>
    </row>
  </sheetData>
  <sortState ref="A4:T4">
    <sortCondition descending="1" ref="B3:B4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A5" sqref="A5"/>
    </sheetView>
  </sheetViews>
  <sheetFormatPr defaultColWidth="9.140625" defaultRowHeight="15"/>
  <cols>
    <col min="1" max="1" width="14.28515625" style="17" customWidth="1"/>
    <col min="2" max="2" width="14.28515625" style="167" customWidth="1"/>
    <col min="3" max="3" width="17" style="17" bestFit="1" customWidth="1"/>
    <col min="4" max="4" width="14.28515625" style="17" customWidth="1"/>
    <col min="5" max="5" width="15.85546875" style="17" customWidth="1"/>
    <col min="6" max="6" width="18.28515625" style="17" customWidth="1"/>
    <col min="7" max="7" width="44.85546875" style="17" bestFit="1" customWidth="1"/>
    <col min="8" max="10" width="14.28515625" style="21" customWidth="1"/>
    <col min="11" max="11" width="15.42578125" style="21" customWidth="1"/>
    <col min="12" max="13" width="14.28515625" style="21" customWidth="1"/>
    <col min="14" max="14" width="29.5703125" style="1" customWidth="1"/>
    <col min="15" max="15" width="14.7109375" style="1" customWidth="1"/>
    <col min="16" max="17" width="14.28515625" style="20" customWidth="1"/>
    <col min="18" max="18" width="15.7109375" style="1" customWidth="1"/>
    <col min="19" max="19" width="12.140625" customWidth="1"/>
    <col min="20" max="21" width="14.28515625" style="1" customWidth="1"/>
    <col min="22" max="25" width="15.85546875" style="1" customWidth="1"/>
    <col min="26" max="27" width="14.28515625" style="20" customWidth="1"/>
    <col min="28" max="28" width="21.140625" style="20" customWidth="1"/>
    <col min="29" max="29" width="14.28515625" style="20" customWidth="1"/>
    <col min="30" max="30" width="20.85546875" style="20" customWidth="1"/>
    <col min="31" max="31" width="60.5703125" customWidth="1"/>
    <col min="32" max="32" width="12.85546875" style="1" customWidth="1"/>
    <col min="33" max="33" width="14.28515625" style="1" customWidth="1"/>
    <col min="35" max="35" width="11.5703125" style="206" bestFit="1" customWidth="1"/>
  </cols>
  <sheetData>
    <row r="1" spans="1:35">
      <c r="A1" s="466" t="s">
        <v>505</v>
      </c>
      <c r="B1" s="466"/>
      <c r="C1" s="466"/>
      <c r="D1" s="466"/>
      <c r="E1" s="467" t="s">
        <v>506</v>
      </c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9"/>
      <c r="S1" s="470" t="s">
        <v>507</v>
      </c>
      <c r="T1" s="470"/>
      <c r="U1" s="470"/>
      <c r="V1" s="470"/>
      <c r="W1" s="470"/>
      <c r="X1" s="470"/>
      <c r="Y1" s="470"/>
      <c r="Z1" s="470"/>
      <c r="AA1" s="278"/>
      <c r="AB1" s="278"/>
      <c r="AC1" s="278"/>
      <c r="AD1" s="278"/>
      <c r="AE1" s="1"/>
      <c r="AF1"/>
      <c r="AG1" s="206"/>
      <c r="AI1"/>
    </row>
    <row r="2" spans="1:35" s="164" customFormat="1" ht="42" customHeight="1">
      <c r="A2" s="164" t="s">
        <v>551</v>
      </c>
      <c r="B2" s="208" t="s">
        <v>508</v>
      </c>
      <c r="C2" s="164" t="s">
        <v>509</v>
      </c>
      <c r="D2" s="164" t="s">
        <v>256</v>
      </c>
      <c r="E2" s="164" t="s">
        <v>510</v>
      </c>
      <c r="F2" s="164" t="s">
        <v>511</v>
      </c>
      <c r="G2" s="164" t="s">
        <v>255</v>
      </c>
      <c r="H2" s="164" t="s">
        <v>512</v>
      </c>
      <c r="I2" s="164" t="s">
        <v>513</v>
      </c>
      <c r="J2" s="164" t="s">
        <v>514</v>
      </c>
      <c r="K2" s="164" t="s">
        <v>515</v>
      </c>
      <c r="L2" s="164" t="s">
        <v>16</v>
      </c>
      <c r="M2" s="164" t="s">
        <v>17</v>
      </c>
      <c r="N2" s="164" t="s">
        <v>516</v>
      </c>
      <c r="O2" s="164" t="s">
        <v>517</v>
      </c>
      <c r="P2" s="166" t="s">
        <v>518</v>
      </c>
      <c r="Q2" s="166" t="s">
        <v>519</v>
      </c>
      <c r="R2" s="164" t="s">
        <v>520</v>
      </c>
      <c r="S2" s="164" t="s">
        <v>522</v>
      </c>
      <c r="T2" s="164" t="s">
        <v>523</v>
      </c>
      <c r="U2" s="208" t="s">
        <v>524</v>
      </c>
      <c r="V2" s="164" t="s">
        <v>525</v>
      </c>
      <c r="W2" s="208" t="s">
        <v>526</v>
      </c>
      <c r="X2" s="164" t="s">
        <v>527</v>
      </c>
      <c r="Y2" s="166" t="s">
        <v>528</v>
      </c>
      <c r="Z2" s="164" t="s">
        <v>529</v>
      </c>
      <c r="AA2" s="164" t="s">
        <v>552</v>
      </c>
      <c r="AB2" s="164" t="s">
        <v>553</v>
      </c>
      <c r="AC2" s="164" t="s">
        <v>554</v>
      </c>
      <c r="AD2" s="164" t="s">
        <v>555</v>
      </c>
      <c r="AE2" s="164" t="s">
        <v>536</v>
      </c>
      <c r="AG2" s="208"/>
    </row>
    <row r="3" spans="1:35">
      <c r="A3" s="1">
        <v>20230012</v>
      </c>
      <c r="B3" s="207">
        <v>45365</v>
      </c>
      <c r="C3" s="1" t="s">
        <v>556</v>
      </c>
      <c r="D3" s="1" t="s">
        <v>272</v>
      </c>
      <c r="E3" s="1"/>
      <c r="F3" s="1">
        <v>600</v>
      </c>
      <c r="G3" s="1"/>
      <c r="H3" s="1" t="s">
        <v>557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207"/>
      <c r="U3" s="207"/>
      <c r="V3" s="207"/>
      <c r="W3" s="207"/>
      <c r="X3" s="20"/>
      <c r="Y3" s="20"/>
      <c r="AE3" s="1"/>
      <c r="AF3"/>
      <c r="AG3" s="206"/>
      <c r="AI3"/>
    </row>
    <row r="4" spans="1:35">
      <c r="A4" s="1"/>
      <c r="B4" s="207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207"/>
      <c r="U4" s="207"/>
      <c r="V4" s="207"/>
      <c r="W4" s="207"/>
      <c r="X4" s="20"/>
      <c r="Y4" s="20"/>
      <c r="AE4" s="1"/>
      <c r="AF4"/>
      <c r="AG4" s="206"/>
      <c r="AI4"/>
    </row>
    <row r="5" spans="1:35">
      <c r="A5" s="1"/>
      <c r="B5" s="207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207"/>
      <c r="U5" s="207"/>
      <c r="V5" s="207"/>
      <c r="W5" s="207"/>
      <c r="X5" s="20"/>
      <c r="Y5" s="20"/>
      <c r="AE5" s="1"/>
      <c r="AF5"/>
      <c r="AG5" s="206"/>
      <c r="AI5"/>
    </row>
    <row r="6" spans="1:35">
      <c r="A6" s="1"/>
      <c r="B6" s="207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207"/>
      <c r="U6" s="207"/>
      <c r="V6" s="207"/>
      <c r="W6" s="207"/>
      <c r="X6" s="20"/>
      <c r="Y6" s="20"/>
      <c r="AE6" s="1"/>
      <c r="AF6"/>
      <c r="AG6" s="206"/>
      <c r="AI6"/>
    </row>
    <row r="7" spans="1:35">
      <c r="A7" s="1"/>
      <c r="B7" s="207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207"/>
      <c r="U7" s="207"/>
      <c r="V7" s="207"/>
      <c r="W7" s="207"/>
      <c r="X7" s="20"/>
      <c r="Y7" s="20"/>
      <c r="AE7" s="1"/>
      <c r="AF7"/>
      <c r="AG7" s="206"/>
      <c r="AI7"/>
    </row>
    <row r="8" spans="1:35">
      <c r="A8" s="1"/>
      <c r="B8" s="207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207"/>
      <c r="U8" s="207"/>
      <c r="V8" s="207"/>
      <c r="W8" s="207"/>
      <c r="X8" s="20"/>
      <c r="Y8" s="20"/>
      <c r="AE8" s="1"/>
    </row>
    <row r="9" spans="1:35">
      <c r="A9" s="1"/>
      <c r="B9" s="207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207"/>
      <c r="W9" s="207"/>
    </row>
    <row r="10" spans="1:35">
      <c r="A10" s="1"/>
      <c r="B10" s="207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207"/>
      <c r="W10" s="207"/>
    </row>
    <row r="11" spans="1:35">
      <c r="A11" s="1"/>
      <c r="B11" s="207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207"/>
      <c r="W11" s="207"/>
    </row>
    <row r="12" spans="1:35">
      <c r="A12" s="1"/>
      <c r="B12" s="207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207"/>
      <c r="W12" s="207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>
        <f>COLUMN()</f>
        <v>1</v>
      </c>
      <c r="B17" s="1">
        <f>COLUMN()</f>
        <v>2</v>
      </c>
      <c r="C17" s="1">
        <f>COLUMN()</f>
        <v>3</v>
      </c>
      <c r="D17" s="1">
        <f>COLUMN()</f>
        <v>4</v>
      </c>
      <c r="E17" s="1">
        <f>COLUMN()</f>
        <v>5</v>
      </c>
      <c r="F17" s="1">
        <f>COLUMN()</f>
        <v>6</v>
      </c>
      <c r="G17" s="1">
        <f>COLUMN()</f>
        <v>7</v>
      </c>
      <c r="H17" s="1">
        <f>COLUMN()</f>
        <v>8</v>
      </c>
      <c r="I17" s="1">
        <f>COLUMN()</f>
        <v>9</v>
      </c>
      <c r="J17" s="1">
        <f>COLUMN()</f>
        <v>10</v>
      </c>
      <c r="K17" s="1">
        <f>COLUMN()</f>
        <v>11</v>
      </c>
      <c r="L17" s="1">
        <f>COLUMN()</f>
        <v>12</v>
      </c>
      <c r="M17" s="1">
        <f>COLUMN()</f>
        <v>13</v>
      </c>
      <c r="N17" s="1">
        <f>COLUMN()</f>
        <v>14</v>
      </c>
      <c r="O17" s="1">
        <f>COLUMN()</f>
        <v>15</v>
      </c>
      <c r="P17" s="1">
        <f>COLUMN()</f>
        <v>16</v>
      </c>
      <c r="Q17" s="1">
        <f>COLUMN()</f>
        <v>17</v>
      </c>
      <c r="R17" s="1">
        <f>COLUMN()</f>
        <v>18</v>
      </c>
      <c r="S17" s="1">
        <f>COLUMN()</f>
        <v>19</v>
      </c>
      <c r="T17" s="1">
        <f>COLUMN()</f>
        <v>20</v>
      </c>
      <c r="U17" s="1">
        <f>COLUMN()</f>
        <v>21</v>
      </c>
      <c r="V17" s="1">
        <f>COLUMN()</f>
        <v>22</v>
      </c>
      <c r="W17" s="1">
        <f>COLUMN()</f>
        <v>23</v>
      </c>
      <c r="X17" s="1">
        <f>COLUMN()</f>
        <v>24</v>
      </c>
      <c r="Y17" s="1">
        <f>COLUMN()</f>
        <v>25</v>
      </c>
      <c r="Z17" s="1">
        <f>COLUMN()</f>
        <v>26</v>
      </c>
      <c r="AA17" s="1">
        <f>COLUMN()</f>
        <v>27</v>
      </c>
      <c r="AB17" s="1">
        <f>COLUMN()</f>
        <v>28</v>
      </c>
      <c r="AC17" s="1">
        <f>COLUMN()</f>
        <v>29</v>
      </c>
      <c r="AD17" s="1">
        <f>COLUMN()</f>
        <v>30</v>
      </c>
      <c r="AE17" s="1">
        <f>COLUMN()</f>
        <v>31</v>
      </c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5"/>
  <dimension ref="A1:F9738"/>
  <sheetViews>
    <sheetView topLeftCell="A7723" workbookViewId="0">
      <selection activeCell="A7753" sqref="A7753"/>
    </sheetView>
  </sheetViews>
  <sheetFormatPr defaultRowHeight="15"/>
  <cols>
    <col min="1" max="1" width="12" customWidth="1"/>
    <col min="2" max="2" width="68.140625" bestFit="1" customWidth="1"/>
    <col min="3" max="3" width="8.7109375" bestFit="1" customWidth="1"/>
    <col min="4" max="4" width="12.42578125" customWidth="1"/>
    <col min="5" max="5" width="18.28515625" customWidth="1"/>
    <col min="6" max="6" width="17.42578125" customWidth="1"/>
  </cols>
  <sheetData>
    <row r="1" spans="1:6">
      <c r="A1" t="s">
        <v>558</v>
      </c>
      <c r="B1" t="s">
        <v>559</v>
      </c>
      <c r="C1" t="s">
        <v>560</v>
      </c>
      <c r="D1" s="285" t="s">
        <v>561</v>
      </c>
      <c r="E1" s="286" t="s">
        <v>562</v>
      </c>
      <c r="F1" s="286" t="s">
        <v>563</v>
      </c>
    </row>
    <row r="2" spans="1:6">
      <c r="A2">
        <v>1</v>
      </c>
      <c r="B2" t="s">
        <v>564</v>
      </c>
      <c r="C2" t="s">
        <v>565</v>
      </c>
      <c r="D2" s="285">
        <v>0</v>
      </c>
      <c r="E2" s="286">
        <v>0</v>
      </c>
      <c r="F2" s="286">
        <v>0</v>
      </c>
    </row>
    <row r="3" spans="1:6">
      <c r="A3">
        <v>2</v>
      </c>
      <c r="B3" t="s">
        <v>566</v>
      </c>
      <c r="C3" t="s">
        <v>565</v>
      </c>
      <c r="D3" s="285">
        <v>0</v>
      </c>
      <c r="E3" s="286">
        <v>0.54100000000000004</v>
      </c>
      <c r="F3" s="286">
        <v>0</v>
      </c>
    </row>
    <row r="4" spans="1:6">
      <c r="A4">
        <v>3</v>
      </c>
      <c r="B4" t="s">
        <v>567</v>
      </c>
      <c r="C4" t="s">
        <v>565</v>
      </c>
      <c r="D4" s="285">
        <v>0</v>
      </c>
      <c r="E4" s="286">
        <v>0.48799999999999999</v>
      </c>
      <c r="F4" s="286">
        <v>0</v>
      </c>
    </row>
    <row r="5" spans="1:6">
      <c r="A5">
        <v>4</v>
      </c>
      <c r="B5" t="s">
        <v>568</v>
      </c>
      <c r="C5" t="s">
        <v>565</v>
      </c>
      <c r="D5" s="285">
        <v>0</v>
      </c>
      <c r="E5" s="286">
        <v>0.42899999999999999</v>
      </c>
      <c r="F5" s="286">
        <v>0</v>
      </c>
    </row>
    <row r="6" spans="1:6">
      <c r="A6">
        <v>5</v>
      </c>
      <c r="B6" t="s">
        <v>569</v>
      </c>
      <c r="C6" t="s">
        <v>565</v>
      </c>
      <c r="D6" s="285">
        <v>0</v>
      </c>
      <c r="E6" s="286">
        <v>0.63300000000000001</v>
      </c>
      <c r="F6" s="286">
        <v>0</v>
      </c>
    </row>
    <row r="7" spans="1:6">
      <c r="A7">
        <v>6</v>
      </c>
      <c r="B7" t="s">
        <v>570</v>
      </c>
      <c r="C7" t="s">
        <v>565</v>
      </c>
      <c r="D7" s="285">
        <v>0</v>
      </c>
      <c r="E7" s="286">
        <v>0.42899999999999999</v>
      </c>
      <c r="F7" s="286">
        <v>0</v>
      </c>
    </row>
    <row r="8" spans="1:6">
      <c r="A8">
        <v>7</v>
      </c>
      <c r="B8" t="s">
        <v>571</v>
      </c>
      <c r="C8" t="s">
        <v>565</v>
      </c>
      <c r="D8" s="285">
        <v>0</v>
      </c>
      <c r="E8" s="286">
        <v>0.63300000000000001</v>
      </c>
      <c r="F8" s="286">
        <v>0</v>
      </c>
    </row>
    <row r="9" spans="1:6">
      <c r="A9">
        <v>8</v>
      </c>
      <c r="B9" t="s">
        <v>572</v>
      </c>
      <c r="C9" t="s">
        <v>565</v>
      </c>
      <c r="D9" s="285">
        <v>0</v>
      </c>
      <c r="E9" s="286">
        <v>0.6</v>
      </c>
      <c r="F9" s="286">
        <v>0</v>
      </c>
    </row>
    <row r="10" spans="1:6">
      <c r="A10">
        <v>9</v>
      </c>
      <c r="B10" t="s">
        <v>573</v>
      </c>
      <c r="C10" t="s">
        <v>565</v>
      </c>
      <c r="D10" s="285">
        <v>882</v>
      </c>
      <c r="E10" s="286">
        <v>2.84</v>
      </c>
      <c r="F10" s="286">
        <v>2504.88</v>
      </c>
    </row>
    <row r="11" spans="1:6">
      <c r="A11">
        <v>10</v>
      </c>
      <c r="B11" t="s">
        <v>574</v>
      </c>
      <c r="C11" t="s">
        <v>565</v>
      </c>
      <c r="D11" s="285">
        <v>2166</v>
      </c>
      <c r="E11" s="286">
        <v>3.25</v>
      </c>
      <c r="F11" s="286">
        <v>7039.5</v>
      </c>
    </row>
    <row r="12" spans="1:6">
      <c r="A12">
        <v>11</v>
      </c>
      <c r="B12" t="s">
        <v>575</v>
      </c>
      <c r="C12" t="s">
        <v>565</v>
      </c>
      <c r="D12" s="285">
        <v>510</v>
      </c>
      <c r="E12" s="286">
        <v>5.07</v>
      </c>
      <c r="F12" s="286">
        <v>2585.6999999999998</v>
      </c>
    </row>
    <row r="13" spans="1:6">
      <c r="A13">
        <v>12</v>
      </c>
      <c r="B13" t="s">
        <v>576</v>
      </c>
      <c r="C13" t="s">
        <v>565</v>
      </c>
      <c r="D13" s="285">
        <v>0</v>
      </c>
      <c r="E13" s="286">
        <v>0.6</v>
      </c>
      <c r="F13" s="286">
        <v>0</v>
      </c>
    </row>
    <row r="14" spans="1:6">
      <c r="A14">
        <v>13</v>
      </c>
      <c r="B14" t="s">
        <v>577</v>
      </c>
      <c r="C14" t="s">
        <v>565</v>
      </c>
      <c r="D14" s="285">
        <v>0</v>
      </c>
      <c r="E14" s="286">
        <v>5.8000000000000003E-2</v>
      </c>
      <c r="F14" s="286">
        <v>0</v>
      </c>
    </row>
    <row r="15" spans="1:6">
      <c r="A15">
        <v>14</v>
      </c>
      <c r="B15" t="s">
        <v>578</v>
      </c>
      <c r="C15" t="s">
        <v>565</v>
      </c>
      <c r="D15" s="285">
        <v>210</v>
      </c>
      <c r="E15" s="286">
        <v>4.33</v>
      </c>
      <c r="F15" s="286">
        <v>909.3</v>
      </c>
    </row>
    <row r="16" spans="1:6">
      <c r="A16">
        <v>15</v>
      </c>
      <c r="B16" t="s">
        <v>579</v>
      </c>
      <c r="C16" t="s">
        <v>565</v>
      </c>
      <c r="D16" s="285">
        <v>0</v>
      </c>
      <c r="E16" s="286">
        <v>0.54100000000000004</v>
      </c>
      <c r="F16" s="286">
        <v>0</v>
      </c>
    </row>
    <row r="17" spans="1:6">
      <c r="A17">
        <v>16</v>
      </c>
      <c r="B17" t="s">
        <v>580</v>
      </c>
      <c r="C17" t="s">
        <v>565</v>
      </c>
      <c r="D17" s="285">
        <v>0</v>
      </c>
      <c r="E17" s="286">
        <v>0.54400000000000004</v>
      </c>
      <c r="F17" s="286">
        <v>0</v>
      </c>
    </row>
    <row r="18" spans="1:6">
      <c r="A18">
        <v>17</v>
      </c>
      <c r="B18" t="s">
        <v>581</v>
      </c>
      <c r="C18" t="s">
        <v>565</v>
      </c>
      <c r="D18" s="285">
        <v>0</v>
      </c>
      <c r="E18" s="286">
        <v>1.1930000000000001</v>
      </c>
      <c r="F18" s="286">
        <v>0</v>
      </c>
    </row>
    <row r="19" spans="1:6">
      <c r="A19">
        <v>18</v>
      </c>
      <c r="B19" t="s">
        <v>582</v>
      </c>
      <c r="C19" t="s">
        <v>565</v>
      </c>
      <c r="D19" s="285">
        <v>0</v>
      </c>
      <c r="E19" s="286">
        <v>0.54400000000000004</v>
      </c>
      <c r="F19" s="286">
        <v>0</v>
      </c>
    </row>
    <row r="20" spans="1:6">
      <c r="A20">
        <v>19</v>
      </c>
      <c r="B20" t="s">
        <v>583</v>
      </c>
      <c r="C20" t="s">
        <v>565</v>
      </c>
      <c r="D20" s="285">
        <v>0</v>
      </c>
      <c r="E20" s="286">
        <v>9.4E-2</v>
      </c>
      <c r="F20" s="286">
        <v>0</v>
      </c>
    </row>
    <row r="21" spans="1:6">
      <c r="A21">
        <v>20</v>
      </c>
      <c r="B21" t="s">
        <v>584</v>
      </c>
      <c r="C21" t="s">
        <v>565</v>
      </c>
      <c r="D21" s="285">
        <v>0</v>
      </c>
      <c r="E21" s="286">
        <v>0.42899999999999999</v>
      </c>
      <c r="F21" s="286">
        <v>0</v>
      </c>
    </row>
    <row r="22" spans="1:6">
      <c r="A22">
        <v>21</v>
      </c>
      <c r="B22" t="s">
        <v>585</v>
      </c>
      <c r="C22" t="s">
        <v>565</v>
      </c>
      <c r="D22" s="285">
        <v>0</v>
      </c>
      <c r="E22" s="286">
        <v>0.63300000000000001</v>
      </c>
      <c r="F22" s="286">
        <v>0</v>
      </c>
    </row>
    <row r="23" spans="1:6">
      <c r="A23">
        <v>22</v>
      </c>
      <c r="B23" t="s">
        <v>586</v>
      </c>
      <c r="C23" t="s">
        <v>565</v>
      </c>
      <c r="D23" s="285">
        <v>0</v>
      </c>
      <c r="E23" s="286">
        <v>0.45600000000000002</v>
      </c>
      <c r="F23" s="286">
        <v>0</v>
      </c>
    </row>
    <row r="24" spans="1:6">
      <c r="A24">
        <v>23</v>
      </c>
      <c r="B24" t="s">
        <v>587</v>
      </c>
      <c r="C24" t="s">
        <v>565</v>
      </c>
      <c r="D24" s="285">
        <v>0</v>
      </c>
      <c r="E24" s="286">
        <v>0.6</v>
      </c>
      <c r="F24" s="286">
        <v>0</v>
      </c>
    </row>
    <row r="25" spans="1:6">
      <c r="A25">
        <v>24</v>
      </c>
      <c r="B25" t="s">
        <v>588</v>
      </c>
      <c r="C25" t="s">
        <v>565</v>
      </c>
      <c r="D25" s="285">
        <v>0</v>
      </c>
      <c r="E25" s="286">
        <v>0.57499999999999996</v>
      </c>
      <c r="F25" s="286">
        <v>0</v>
      </c>
    </row>
    <row r="26" spans="1:6">
      <c r="A26">
        <v>25</v>
      </c>
      <c r="B26" t="s">
        <v>589</v>
      </c>
      <c r="C26" t="s">
        <v>565</v>
      </c>
      <c r="D26" s="285">
        <v>0</v>
      </c>
      <c r="E26" s="286">
        <v>1.105</v>
      </c>
      <c r="F26" s="286">
        <v>0</v>
      </c>
    </row>
    <row r="27" spans="1:6">
      <c r="A27">
        <v>26</v>
      </c>
      <c r="B27" t="s">
        <v>590</v>
      </c>
      <c r="C27" t="s">
        <v>565</v>
      </c>
      <c r="D27" s="285">
        <v>0</v>
      </c>
      <c r="E27" s="286">
        <v>115.43</v>
      </c>
      <c r="F27" s="286">
        <v>0</v>
      </c>
    </row>
    <row r="28" spans="1:6">
      <c r="A28">
        <v>27</v>
      </c>
      <c r="B28" t="s">
        <v>591</v>
      </c>
      <c r="C28" t="s">
        <v>565</v>
      </c>
      <c r="D28" s="285">
        <v>0</v>
      </c>
      <c r="E28" s="286">
        <v>0.53700000000000003</v>
      </c>
      <c r="F28" s="286">
        <v>0</v>
      </c>
    </row>
    <row r="29" spans="1:6">
      <c r="A29">
        <v>28</v>
      </c>
      <c r="B29" t="s">
        <v>592</v>
      </c>
      <c r="C29" t="s">
        <v>565</v>
      </c>
      <c r="D29" s="285">
        <v>0</v>
      </c>
      <c r="E29" s="286">
        <v>0.56200000000000006</v>
      </c>
      <c r="F29" s="286">
        <v>0</v>
      </c>
    </row>
    <row r="30" spans="1:6">
      <c r="A30">
        <v>29</v>
      </c>
      <c r="B30" t="s">
        <v>593</v>
      </c>
      <c r="C30" t="s">
        <v>565</v>
      </c>
      <c r="D30" s="285">
        <v>0</v>
      </c>
      <c r="E30" s="286">
        <v>0.53700000000000003</v>
      </c>
      <c r="F30" s="286">
        <v>0</v>
      </c>
    </row>
    <row r="31" spans="1:6">
      <c r="A31">
        <v>30</v>
      </c>
      <c r="B31" t="s">
        <v>594</v>
      </c>
      <c r="C31" t="s">
        <v>565</v>
      </c>
      <c r="D31" s="285">
        <v>0</v>
      </c>
      <c r="E31" s="286">
        <v>0.53700000000000003</v>
      </c>
      <c r="F31" s="286">
        <v>0</v>
      </c>
    </row>
    <row r="32" spans="1:6">
      <c r="A32">
        <v>31</v>
      </c>
      <c r="B32" t="s">
        <v>595</v>
      </c>
      <c r="C32" t="s">
        <v>565</v>
      </c>
      <c r="D32" s="285">
        <v>0</v>
      </c>
      <c r="E32" s="286">
        <v>2.0939999999999999</v>
      </c>
      <c r="F32" s="286">
        <v>0</v>
      </c>
    </row>
    <row r="33" spans="1:6">
      <c r="A33">
        <v>32</v>
      </c>
      <c r="B33" t="s">
        <v>596</v>
      </c>
      <c r="C33" t="s">
        <v>565</v>
      </c>
      <c r="D33" s="285">
        <v>0</v>
      </c>
      <c r="E33" s="286">
        <v>2.3940000000000001</v>
      </c>
      <c r="F33" s="286">
        <v>0</v>
      </c>
    </row>
    <row r="34" spans="1:6">
      <c r="A34">
        <v>33</v>
      </c>
      <c r="B34" t="s">
        <v>597</v>
      </c>
      <c r="C34" t="s">
        <v>565</v>
      </c>
      <c r="D34" s="285">
        <v>0</v>
      </c>
      <c r="E34" s="286">
        <v>9.4E-2</v>
      </c>
      <c r="F34" s="286">
        <v>0</v>
      </c>
    </row>
    <row r="35" spans="1:6">
      <c r="A35">
        <v>34</v>
      </c>
      <c r="B35" t="s">
        <v>598</v>
      </c>
      <c r="C35" t="s">
        <v>565</v>
      </c>
      <c r="D35" s="285">
        <v>0</v>
      </c>
      <c r="E35" s="286">
        <v>2.4940000000000002</v>
      </c>
      <c r="F35" s="286">
        <v>0</v>
      </c>
    </row>
    <row r="36" spans="1:6">
      <c r="A36">
        <v>35</v>
      </c>
      <c r="B36" t="s">
        <v>599</v>
      </c>
      <c r="C36" t="s">
        <v>565</v>
      </c>
      <c r="D36" s="285">
        <v>0</v>
      </c>
      <c r="E36" s="286">
        <v>9.4E-2</v>
      </c>
      <c r="F36" s="286">
        <v>0</v>
      </c>
    </row>
    <row r="37" spans="1:6">
      <c r="A37">
        <v>36</v>
      </c>
      <c r="B37" t="s">
        <v>600</v>
      </c>
      <c r="C37" t="s">
        <v>565</v>
      </c>
      <c r="D37" s="285">
        <v>0</v>
      </c>
      <c r="E37" s="286">
        <v>2.4940000000000002</v>
      </c>
      <c r="F37" s="286">
        <v>0</v>
      </c>
    </row>
    <row r="38" spans="1:6">
      <c r="A38">
        <v>37</v>
      </c>
      <c r="B38" t="s">
        <v>601</v>
      </c>
      <c r="C38" t="s">
        <v>565</v>
      </c>
      <c r="D38" s="285">
        <v>0</v>
      </c>
      <c r="E38" s="286">
        <v>9.4E-2</v>
      </c>
      <c r="F38" s="286">
        <v>0</v>
      </c>
    </row>
    <row r="39" spans="1:6">
      <c r="A39">
        <v>38</v>
      </c>
      <c r="B39" t="s">
        <v>602</v>
      </c>
      <c r="C39" t="s">
        <v>565</v>
      </c>
      <c r="D39" s="285">
        <v>0</v>
      </c>
      <c r="E39" s="286">
        <v>0</v>
      </c>
      <c r="F39" s="286">
        <v>0</v>
      </c>
    </row>
    <row r="40" spans="1:6">
      <c r="A40">
        <v>39</v>
      </c>
      <c r="B40" t="s">
        <v>603</v>
      </c>
      <c r="C40" t="s">
        <v>565</v>
      </c>
      <c r="D40" s="285">
        <v>0</v>
      </c>
      <c r="E40" s="286">
        <v>9.4E-2</v>
      </c>
      <c r="F40" s="286">
        <v>0</v>
      </c>
    </row>
    <row r="41" spans="1:6">
      <c r="A41">
        <v>40</v>
      </c>
      <c r="B41" t="s">
        <v>604</v>
      </c>
      <c r="C41" t="s">
        <v>565</v>
      </c>
      <c r="D41" s="285">
        <v>0</v>
      </c>
      <c r="E41" s="286">
        <v>9.4E-2</v>
      </c>
      <c r="F41" s="286">
        <v>0</v>
      </c>
    </row>
    <row r="42" spans="1:6">
      <c r="A42">
        <v>41</v>
      </c>
      <c r="B42" t="s">
        <v>605</v>
      </c>
      <c r="C42" t="s">
        <v>565</v>
      </c>
      <c r="D42" s="285">
        <v>0</v>
      </c>
      <c r="E42" s="286">
        <v>0.61</v>
      </c>
      <c r="F42" s="286">
        <v>0</v>
      </c>
    </row>
    <row r="43" spans="1:6">
      <c r="A43">
        <v>42</v>
      </c>
      <c r="B43" t="s">
        <v>606</v>
      </c>
      <c r="C43" t="s">
        <v>565</v>
      </c>
      <c r="D43" s="285">
        <v>0</v>
      </c>
      <c r="E43" s="286">
        <v>9.4E-2</v>
      </c>
      <c r="F43" s="286">
        <v>0</v>
      </c>
    </row>
    <row r="44" spans="1:6">
      <c r="A44">
        <v>43</v>
      </c>
      <c r="B44" t="s">
        <v>607</v>
      </c>
      <c r="C44" t="s">
        <v>565</v>
      </c>
      <c r="D44" s="285">
        <v>0</v>
      </c>
      <c r="E44" s="286">
        <v>3.22</v>
      </c>
      <c r="F44" s="286">
        <v>0</v>
      </c>
    </row>
    <row r="45" spans="1:6">
      <c r="A45">
        <v>44</v>
      </c>
      <c r="B45" t="s">
        <v>608</v>
      </c>
      <c r="C45" t="s">
        <v>565</v>
      </c>
      <c r="D45" s="285">
        <v>0</v>
      </c>
      <c r="E45" s="286">
        <v>5.1740000000000004</v>
      </c>
      <c r="F45" s="286">
        <v>0</v>
      </c>
    </row>
    <row r="46" spans="1:6">
      <c r="A46">
        <v>45</v>
      </c>
      <c r="B46" t="s">
        <v>609</v>
      </c>
      <c r="C46" t="s">
        <v>565</v>
      </c>
      <c r="D46" s="285">
        <v>0</v>
      </c>
      <c r="E46" s="286">
        <v>6.22</v>
      </c>
      <c r="F46" s="286">
        <v>0</v>
      </c>
    </row>
    <row r="47" spans="1:6">
      <c r="A47">
        <v>46</v>
      </c>
      <c r="B47" t="s">
        <v>610</v>
      </c>
      <c r="C47" t="s">
        <v>565</v>
      </c>
      <c r="D47" s="285">
        <v>0</v>
      </c>
      <c r="E47" s="286">
        <v>0.502</v>
      </c>
      <c r="F47" s="286">
        <v>0</v>
      </c>
    </row>
    <row r="48" spans="1:6">
      <c r="A48">
        <v>47</v>
      </c>
      <c r="B48" t="s">
        <v>611</v>
      </c>
      <c r="C48" t="s">
        <v>565</v>
      </c>
      <c r="D48" s="285">
        <v>0</v>
      </c>
      <c r="E48" s="286">
        <v>5.4790000000000001</v>
      </c>
      <c r="F48" s="286">
        <v>0</v>
      </c>
    </row>
    <row r="49" spans="1:6">
      <c r="A49">
        <v>48</v>
      </c>
      <c r="B49" t="s">
        <v>612</v>
      </c>
      <c r="C49" t="s">
        <v>565</v>
      </c>
      <c r="D49" s="285">
        <v>7785</v>
      </c>
      <c r="E49" s="286">
        <v>6.9829999999999997</v>
      </c>
      <c r="F49" s="286">
        <v>54362.65</v>
      </c>
    </row>
    <row r="50" spans="1:6">
      <c r="A50">
        <v>49</v>
      </c>
      <c r="B50" t="s">
        <v>613</v>
      </c>
      <c r="C50" t="s">
        <v>565</v>
      </c>
      <c r="D50" s="285">
        <v>0</v>
      </c>
      <c r="E50" s="286">
        <v>5.25</v>
      </c>
      <c r="F50" s="286">
        <v>0</v>
      </c>
    </row>
    <row r="51" spans="1:6">
      <c r="A51">
        <v>50</v>
      </c>
      <c r="B51" t="s">
        <v>614</v>
      </c>
      <c r="C51" t="s">
        <v>565</v>
      </c>
      <c r="D51" s="285">
        <v>0</v>
      </c>
      <c r="E51" s="286">
        <v>5</v>
      </c>
      <c r="F51" s="286">
        <v>0</v>
      </c>
    </row>
    <row r="52" spans="1:6">
      <c r="A52">
        <v>51</v>
      </c>
      <c r="B52" t="s">
        <v>615</v>
      </c>
      <c r="C52" t="s">
        <v>565</v>
      </c>
      <c r="D52" s="285">
        <v>0</v>
      </c>
      <c r="E52" s="286">
        <v>3.589</v>
      </c>
      <c r="F52" s="286">
        <v>0</v>
      </c>
    </row>
    <row r="53" spans="1:6">
      <c r="A53">
        <v>52</v>
      </c>
      <c r="B53" t="s">
        <v>616</v>
      </c>
      <c r="C53" t="s">
        <v>565</v>
      </c>
      <c r="D53" s="285">
        <v>0</v>
      </c>
      <c r="E53" s="286">
        <v>4.46</v>
      </c>
      <c r="F53" s="286">
        <v>0</v>
      </c>
    </row>
    <row r="54" spans="1:6">
      <c r="A54">
        <v>53</v>
      </c>
      <c r="B54" t="s">
        <v>617</v>
      </c>
      <c r="C54" t="s">
        <v>565</v>
      </c>
      <c r="D54" s="285">
        <v>0</v>
      </c>
      <c r="E54" s="286">
        <v>6.2</v>
      </c>
      <c r="F54" s="286">
        <v>0</v>
      </c>
    </row>
    <row r="55" spans="1:6">
      <c r="A55">
        <v>54</v>
      </c>
      <c r="B55" t="s">
        <v>618</v>
      </c>
      <c r="C55" t="s">
        <v>565</v>
      </c>
      <c r="D55" s="285">
        <v>0</v>
      </c>
      <c r="E55" s="286">
        <v>7.2210000000000001</v>
      </c>
      <c r="F55" s="286">
        <v>0</v>
      </c>
    </row>
    <row r="56" spans="1:6">
      <c r="A56">
        <v>55</v>
      </c>
      <c r="B56" t="s">
        <v>619</v>
      </c>
      <c r="C56" t="s">
        <v>565</v>
      </c>
      <c r="D56" s="285">
        <v>0</v>
      </c>
      <c r="E56" s="286">
        <v>5.3609999999999998</v>
      </c>
      <c r="F56" s="286">
        <v>0</v>
      </c>
    </row>
    <row r="57" spans="1:6">
      <c r="A57">
        <v>56</v>
      </c>
      <c r="B57" t="s">
        <v>620</v>
      </c>
      <c r="C57" t="s">
        <v>565</v>
      </c>
      <c r="D57" s="285">
        <v>0</v>
      </c>
      <c r="E57" s="286">
        <v>4.5209999999999999</v>
      </c>
      <c r="F57" s="286">
        <v>0</v>
      </c>
    </row>
    <row r="58" spans="1:6">
      <c r="A58">
        <v>57</v>
      </c>
      <c r="B58" t="s">
        <v>621</v>
      </c>
      <c r="C58" t="s">
        <v>565</v>
      </c>
      <c r="D58" s="285">
        <v>0</v>
      </c>
      <c r="E58" s="286">
        <v>4.7300000000000004</v>
      </c>
      <c r="F58" s="286">
        <v>0</v>
      </c>
    </row>
    <row r="59" spans="1:6">
      <c r="A59">
        <v>58</v>
      </c>
      <c r="B59" t="s">
        <v>622</v>
      </c>
      <c r="C59" t="s">
        <v>565</v>
      </c>
      <c r="D59" s="285">
        <v>114</v>
      </c>
      <c r="E59" s="286">
        <v>4.6970000000000001</v>
      </c>
      <c r="F59" s="286">
        <v>535.45000000000005</v>
      </c>
    </row>
    <row r="60" spans="1:6">
      <c r="A60">
        <v>59</v>
      </c>
      <c r="B60" t="s">
        <v>623</v>
      </c>
      <c r="C60" t="s">
        <v>565</v>
      </c>
      <c r="D60" s="285">
        <v>114</v>
      </c>
      <c r="E60" s="286">
        <v>1.35</v>
      </c>
      <c r="F60" s="286">
        <v>153.9</v>
      </c>
    </row>
    <row r="61" spans="1:6">
      <c r="A61">
        <v>60</v>
      </c>
      <c r="B61" t="s">
        <v>624</v>
      </c>
      <c r="C61" t="s">
        <v>565</v>
      </c>
      <c r="D61" s="285">
        <v>0</v>
      </c>
      <c r="E61" s="286">
        <v>4.13</v>
      </c>
      <c r="F61" s="286">
        <v>0</v>
      </c>
    </row>
    <row r="62" spans="1:6">
      <c r="A62">
        <v>61</v>
      </c>
      <c r="B62" t="s">
        <v>625</v>
      </c>
      <c r="C62" t="s">
        <v>565</v>
      </c>
      <c r="D62" s="285">
        <v>0</v>
      </c>
      <c r="E62" s="286">
        <v>5.125</v>
      </c>
      <c r="F62" s="286">
        <v>0</v>
      </c>
    </row>
    <row r="63" spans="1:6">
      <c r="A63">
        <v>62</v>
      </c>
      <c r="B63" t="s">
        <v>626</v>
      </c>
      <c r="C63" t="s">
        <v>565</v>
      </c>
      <c r="D63" s="285">
        <v>0</v>
      </c>
      <c r="E63" s="286">
        <v>0</v>
      </c>
      <c r="F63" s="286">
        <v>0</v>
      </c>
    </row>
    <row r="64" spans="1:6">
      <c r="A64">
        <v>63</v>
      </c>
      <c r="B64" t="s">
        <v>627</v>
      </c>
      <c r="C64" t="s">
        <v>565</v>
      </c>
      <c r="D64" s="285">
        <v>0</v>
      </c>
      <c r="E64" s="286">
        <v>4.4359999999999999</v>
      </c>
      <c r="F64" s="286">
        <v>0</v>
      </c>
    </row>
    <row r="65" spans="1:6">
      <c r="A65">
        <v>64</v>
      </c>
      <c r="B65" t="s">
        <v>628</v>
      </c>
      <c r="C65" t="s">
        <v>565</v>
      </c>
      <c r="D65" s="285">
        <v>0</v>
      </c>
      <c r="E65" s="286">
        <v>6.7859999999999996</v>
      </c>
      <c r="F65" s="286">
        <v>0</v>
      </c>
    </row>
    <row r="66" spans="1:6">
      <c r="A66">
        <v>65</v>
      </c>
      <c r="B66" t="s">
        <v>629</v>
      </c>
      <c r="C66" t="s">
        <v>565</v>
      </c>
      <c r="D66" s="285">
        <v>0</v>
      </c>
      <c r="E66" s="286">
        <v>3.38</v>
      </c>
      <c r="F66" s="286">
        <v>0</v>
      </c>
    </row>
    <row r="67" spans="1:6">
      <c r="A67">
        <v>69</v>
      </c>
      <c r="B67" t="s">
        <v>630</v>
      </c>
      <c r="C67" t="s">
        <v>565</v>
      </c>
      <c r="D67" s="285">
        <v>300</v>
      </c>
      <c r="E67" s="286">
        <v>7.5039999999999996</v>
      </c>
      <c r="F67" s="286">
        <v>2251.1999999999998</v>
      </c>
    </row>
    <row r="68" spans="1:6">
      <c r="A68">
        <v>71</v>
      </c>
      <c r="B68" t="s">
        <v>631</v>
      </c>
      <c r="C68" t="s">
        <v>565</v>
      </c>
      <c r="D68" s="285">
        <v>0</v>
      </c>
      <c r="E68" s="286">
        <v>5.84</v>
      </c>
      <c r="F68" s="286">
        <v>0</v>
      </c>
    </row>
    <row r="69" spans="1:6">
      <c r="A69">
        <v>72</v>
      </c>
      <c r="B69" t="s">
        <v>632</v>
      </c>
      <c r="C69" t="s">
        <v>565</v>
      </c>
      <c r="D69" s="285">
        <v>30</v>
      </c>
      <c r="E69" s="286">
        <v>9.6329999999999991</v>
      </c>
      <c r="F69" s="286">
        <v>288.99</v>
      </c>
    </row>
    <row r="70" spans="1:6">
      <c r="A70">
        <v>73</v>
      </c>
      <c r="B70" t="s">
        <v>633</v>
      </c>
      <c r="C70" t="s">
        <v>565</v>
      </c>
      <c r="D70" s="285">
        <v>0</v>
      </c>
      <c r="E70" s="286">
        <v>9.0259999999999998</v>
      </c>
      <c r="F70" s="286">
        <v>0</v>
      </c>
    </row>
    <row r="71" spans="1:6">
      <c r="A71">
        <v>74</v>
      </c>
      <c r="B71" t="s">
        <v>634</v>
      </c>
      <c r="C71" t="s">
        <v>565</v>
      </c>
      <c r="D71" s="285">
        <v>0</v>
      </c>
      <c r="E71" s="286">
        <v>8.5459999999999994</v>
      </c>
      <c r="F71" s="286">
        <v>0</v>
      </c>
    </row>
    <row r="72" spans="1:6">
      <c r="A72">
        <v>75</v>
      </c>
      <c r="B72" t="s">
        <v>635</v>
      </c>
      <c r="C72" t="s">
        <v>565</v>
      </c>
      <c r="D72" s="285">
        <v>0</v>
      </c>
      <c r="E72" s="286">
        <v>5.8540000000000001</v>
      </c>
      <c r="F72" s="286">
        <v>0</v>
      </c>
    </row>
    <row r="73" spans="1:6">
      <c r="A73">
        <v>83</v>
      </c>
      <c r="B73" t="s">
        <v>636</v>
      </c>
      <c r="C73" t="s">
        <v>565</v>
      </c>
      <c r="D73" s="285">
        <v>0</v>
      </c>
      <c r="E73" s="286">
        <v>0.51200000000000001</v>
      </c>
      <c r="F73" s="286">
        <v>0</v>
      </c>
    </row>
    <row r="74" spans="1:6">
      <c r="A74">
        <v>84</v>
      </c>
      <c r="B74" t="s">
        <v>637</v>
      </c>
      <c r="C74" t="s">
        <v>565</v>
      </c>
      <c r="D74" s="285">
        <v>0</v>
      </c>
      <c r="E74" s="286">
        <v>1.105</v>
      </c>
      <c r="F74" s="286">
        <v>0</v>
      </c>
    </row>
    <row r="75" spans="1:6">
      <c r="A75">
        <v>85</v>
      </c>
      <c r="B75" t="s">
        <v>638</v>
      </c>
      <c r="C75" t="s">
        <v>565</v>
      </c>
      <c r="D75" s="285">
        <v>0</v>
      </c>
      <c r="E75" s="286">
        <v>0.45600000000000002</v>
      </c>
      <c r="F75" s="286">
        <v>0</v>
      </c>
    </row>
    <row r="76" spans="1:6">
      <c r="A76">
        <v>86</v>
      </c>
      <c r="B76" t="s">
        <v>639</v>
      </c>
      <c r="C76" t="s">
        <v>565</v>
      </c>
      <c r="D76" s="285">
        <v>0</v>
      </c>
      <c r="E76" s="286">
        <v>1.105</v>
      </c>
      <c r="F76" s="286">
        <v>0</v>
      </c>
    </row>
    <row r="77" spans="1:6">
      <c r="A77">
        <v>87</v>
      </c>
      <c r="B77" t="s">
        <v>640</v>
      </c>
      <c r="C77" t="s">
        <v>565</v>
      </c>
      <c r="D77" s="285">
        <v>0</v>
      </c>
      <c r="E77" s="286">
        <v>0.45600000000000002</v>
      </c>
      <c r="F77" s="286">
        <v>0</v>
      </c>
    </row>
    <row r="78" spans="1:6">
      <c r="A78">
        <v>88</v>
      </c>
      <c r="B78" t="s">
        <v>641</v>
      </c>
      <c r="C78" t="s">
        <v>565</v>
      </c>
      <c r="D78" s="285">
        <v>0</v>
      </c>
      <c r="E78" s="286">
        <v>12.896000000000001</v>
      </c>
      <c r="F78" s="286">
        <v>0</v>
      </c>
    </row>
    <row r="79" spans="1:6">
      <c r="A79">
        <v>89</v>
      </c>
      <c r="B79" t="s">
        <v>642</v>
      </c>
      <c r="C79" t="s">
        <v>565</v>
      </c>
      <c r="D79" s="285">
        <v>0</v>
      </c>
      <c r="E79" s="286">
        <v>13.746</v>
      </c>
      <c r="F79" s="286">
        <v>0</v>
      </c>
    </row>
    <row r="80" spans="1:6">
      <c r="A80">
        <v>90</v>
      </c>
      <c r="B80" t="s">
        <v>643</v>
      </c>
      <c r="C80" t="s">
        <v>565</v>
      </c>
      <c r="D80" s="285">
        <v>0</v>
      </c>
      <c r="E80" s="286">
        <v>18.920000000000002</v>
      </c>
      <c r="F80" s="286">
        <v>0</v>
      </c>
    </row>
    <row r="81" spans="1:6">
      <c r="A81">
        <v>91</v>
      </c>
      <c r="B81" t="s">
        <v>644</v>
      </c>
      <c r="C81" t="s">
        <v>565</v>
      </c>
      <c r="D81" s="285">
        <v>0</v>
      </c>
      <c r="E81" s="286">
        <v>15.137</v>
      </c>
      <c r="F81" s="286">
        <v>0</v>
      </c>
    </row>
    <row r="82" spans="1:6">
      <c r="A82">
        <v>92</v>
      </c>
      <c r="B82" t="s">
        <v>645</v>
      </c>
      <c r="C82" t="s">
        <v>565</v>
      </c>
      <c r="D82" s="285">
        <v>0</v>
      </c>
      <c r="E82" s="286">
        <v>19.146000000000001</v>
      </c>
      <c r="F82" s="286">
        <v>0</v>
      </c>
    </row>
    <row r="83" spans="1:6">
      <c r="A83">
        <v>108</v>
      </c>
      <c r="B83" t="s">
        <v>646</v>
      </c>
      <c r="C83" t="s">
        <v>565</v>
      </c>
      <c r="D83" s="285">
        <v>0</v>
      </c>
      <c r="E83" s="286">
        <v>0</v>
      </c>
      <c r="F83" s="286">
        <v>0</v>
      </c>
    </row>
    <row r="84" spans="1:6">
      <c r="A84">
        <v>109</v>
      </c>
      <c r="B84" t="s">
        <v>647</v>
      </c>
      <c r="C84" t="s">
        <v>565</v>
      </c>
      <c r="D84" s="285">
        <v>4683</v>
      </c>
      <c r="E84" s="286">
        <v>5.78</v>
      </c>
      <c r="F84" s="286">
        <v>27067.74</v>
      </c>
    </row>
    <row r="85" spans="1:6">
      <c r="A85">
        <v>110</v>
      </c>
      <c r="B85" t="s">
        <v>648</v>
      </c>
      <c r="C85" t="s">
        <v>565</v>
      </c>
      <c r="D85" s="285">
        <v>0</v>
      </c>
      <c r="E85" s="286">
        <v>6.12</v>
      </c>
      <c r="F85" s="286">
        <v>0</v>
      </c>
    </row>
    <row r="86" spans="1:6">
      <c r="A86">
        <v>111</v>
      </c>
      <c r="B86" t="s">
        <v>649</v>
      </c>
      <c r="C86" t="s">
        <v>565</v>
      </c>
      <c r="D86" s="285">
        <v>0</v>
      </c>
      <c r="E86" s="286">
        <v>2.4940000000000002</v>
      </c>
      <c r="F86" s="286">
        <v>0</v>
      </c>
    </row>
    <row r="87" spans="1:6">
      <c r="A87">
        <v>112</v>
      </c>
      <c r="B87" t="s">
        <v>650</v>
      </c>
      <c r="C87" t="s">
        <v>565</v>
      </c>
      <c r="D87" s="285">
        <v>0</v>
      </c>
      <c r="E87" s="286">
        <v>9.4E-2</v>
      </c>
      <c r="F87" s="286">
        <v>0</v>
      </c>
    </row>
    <row r="88" spans="1:6">
      <c r="A88">
        <v>113</v>
      </c>
      <c r="B88" t="s">
        <v>651</v>
      </c>
      <c r="C88" t="s">
        <v>565</v>
      </c>
      <c r="D88" s="285">
        <v>0</v>
      </c>
      <c r="E88" s="286">
        <v>9.4E-2</v>
      </c>
      <c r="F88" s="286">
        <v>0</v>
      </c>
    </row>
    <row r="89" spans="1:6">
      <c r="A89">
        <v>114</v>
      </c>
      <c r="B89" t="s">
        <v>652</v>
      </c>
      <c r="C89" t="s">
        <v>565</v>
      </c>
      <c r="D89" s="285">
        <v>0</v>
      </c>
      <c r="E89" s="286">
        <v>9.4E-2</v>
      </c>
      <c r="F89" s="286">
        <v>0</v>
      </c>
    </row>
    <row r="90" spans="1:6">
      <c r="A90">
        <v>115</v>
      </c>
      <c r="B90" t="s">
        <v>653</v>
      </c>
      <c r="C90" t="s">
        <v>565</v>
      </c>
      <c r="D90" s="285">
        <v>0</v>
      </c>
      <c r="E90" s="286">
        <v>0.6</v>
      </c>
      <c r="F90" s="286">
        <v>0</v>
      </c>
    </row>
    <row r="91" spans="1:6">
      <c r="A91">
        <v>118</v>
      </c>
      <c r="B91" t="s">
        <v>654</v>
      </c>
      <c r="C91" t="s">
        <v>565</v>
      </c>
      <c r="D91" s="285">
        <v>0</v>
      </c>
      <c r="E91" s="286">
        <v>7.5739999999999998</v>
      </c>
      <c r="F91" s="286">
        <v>0</v>
      </c>
    </row>
    <row r="92" spans="1:6">
      <c r="A92">
        <v>119</v>
      </c>
      <c r="B92" t="s">
        <v>655</v>
      </c>
      <c r="C92" t="s">
        <v>565</v>
      </c>
      <c r="D92" s="285">
        <v>0</v>
      </c>
      <c r="E92" s="286">
        <v>8.94</v>
      </c>
      <c r="F92" s="286">
        <v>0</v>
      </c>
    </row>
    <row r="93" spans="1:6">
      <c r="A93">
        <v>120</v>
      </c>
      <c r="B93" t="s">
        <v>656</v>
      </c>
      <c r="C93" t="s">
        <v>565</v>
      </c>
      <c r="D93" s="285">
        <v>72</v>
      </c>
      <c r="E93" s="286">
        <v>10.48</v>
      </c>
      <c r="F93" s="286">
        <v>754.56</v>
      </c>
    </row>
    <row r="94" spans="1:6">
      <c r="A94">
        <v>121</v>
      </c>
      <c r="B94" t="s">
        <v>657</v>
      </c>
      <c r="C94" t="s">
        <v>565</v>
      </c>
      <c r="D94" s="285">
        <v>0</v>
      </c>
      <c r="E94" s="286">
        <v>11</v>
      </c>
      <c r="F94" s="286">
        <v>0</v>
      </c>
    </row>
    <row r="95" spans="1:6">
      <c r="A95">
        <v>130</v>
      </c>
      <c r="B95" t="s">
        <v>658</v>
      </c>
      <c r="C95" t="s">
        <v>565</v>
      </c>
      <c r="D95" s="285">
        <v>0</v>
      </c>
      <c r="E95" s="286">
        <v>2.907</v>
      </c>
      <c r="F95" s="286">
        <v>0</v>
      </c>
    </row>
    <row r="96" spans="1:6">
      <c r="A96">
        <v>131</v>
      </c>
      <c r="B96" t="s">
        <v>659</v>
      </c>
      <c r="C96" t="s">
        <v>565</v>
      </c>
      <c r="D96" s="285">
        <v>0</v>
      </c>
      <c r="E96" s="286">
        <v>0</v>
      </c>
      <c r="F96" s="286">
        <v>0</v>
      </c>
    </row>
    <row r="97" spans="1:6">
      <c r="A97">
        <v>201</v>
      </c>
      <c r="B97" t="s">
        <v>660</v>
      </c>
      <c r="C97" t="s">
        <v>565</v>
      </c>
      <c r="D97" s="285">
        <v>0</v>
      </c>
      <c r="E97" s="286">
        <v>0.16400000000000001</v>
      </c>
      <c r="F97" s="286">
        <v>0</v>
      </c>
    </row>
    <row r="98" spans="1:6">
      <c r="A98">
        <v>202</v>
      </c>
      <c r="B98" t="s">
        <v>661</v>
      </c>
      <c r="C98" t="s">
        <v>565</v>
      </c>
      <c r="D98" s="285">
        <v>0</v>
      </c>
      <c r="E98" s="286">
        <v>0.27</v>
      </c>
      <c r="F98" s="286">
        <v>0</v>
      </c>
    </row>
    <row r="99" spans="1:6">
      <c r="A99">
        <v>203</v>
      </c>
      <c r="B99" t="s">
        <v>662</v>
      </c>
      <c r="C99" t="s">
        <v>565</v>
      </c>
      <c r="D99" s="285">
        <v>0</v>
      </c>
      <c r="E99" s="286">
        <v>0.35299999999999998</v>
      </c>
      <c r="F99" s="286">
        <v>0</v>
      </c>
    </row>
    <row r="100" spans="1:6">
      <c r="A100">
        <v>204</v>
      </c>
      <c r="B100" t="s">
        <v>663</v>
      </c>
      <c r="C100" t="s">
        <v>565</v>
      </c>
      <c r="D100" s="285">
        <v>2412</v>
      </c>
      <c r="E100" s="286">
        <v>0.23899999999999999</v>
      </c>
      <c r="F100" s="286">
        <v>576.46</v>
      </c>
    </row>
    <row r="101" spans="1:6">
      <c r="A101">
        <v>205</v>
      </c>
      <c r="B101" t="s">
        <v>664</v>
      </c>
      <c r="C101" t="s">
        <v>565</v>
      </c>
      <c r="D101" s="285">
        <v>0</v>
      </c>
      <c r="E101" s="286">
        <v>0.34</v>
      </c>
      <c r="F101" s="286">
        <v>0</v>
      </c>
    </row>
    <row r="102" spans="1:6">
      <c r="A102">
        <v>206</v>
      </c>
      <c r="B102" t="s">
        <v>665</v>
      </c>
      <c r="C102" t="s">
        <v>565</v>
      </c>
      <c r="D102" s="285">
        <v>1212</v>
      </c>
      <c r="E102" s="286">
        <v>0.27</v>
      </c>
      <c r="F102" s="286">
        <v>327.24</v>
      </c>
    </row>
    <row r="103" spans="1:6">
      <c r="A103">
        <v>207</v>
      </c>
      <c r="B103" t="s">
        <v>666</v>
      </c>
      <c r="C103" t="s">
        <v>565</v>
      </c>
      <c r="D103" s="285">
        <v>0</v>
      </c>
      <c r="E103" s="286">
        <v>0.75600000000000001</v>
      </c>
      <c r="F103" s="286">
        <v>0</v>
      </c>
    </row>
    <row r="104" spans="1:6">
      <c r="A104">
        <v>208</v>
      </c>
      <c r="B104" t="s">
        <v>667</v>
      </c>
      <c r="C104" t="s">
        <v>565</v>
      </c>
      <c r="D104" s="285">
        <v>0</v>
      </c>
      <c r="E104" s="286">
        <v>9.8000000000000004E-2</v>
      </c>
      <c r="F104" s="286">
        <v>0</v>
      </c>
    </row>
    <row r="105" spans="1:6">
      <c r="A105">
        <v>209</v>
      </c>
      <c r="B105" t="s">
        <v>668</v>
      </c>
      <c r="C105" t="s">
        <v>565</v>
      </c>
      <c r="D105" s="285">
        <v>0</v>
      </c>
      <c r="E105" s="286">
        <v>0.11799999999999999</v>
      </c>
      <c r="F105" s="286">
        <v>0</v>
      </c>
    </row>
    <row r="106" spans="1:6">
      <c r="A106">
        <v>210</v>
      </c>
      <c r="B106" t="s">
        <v>669</v>
      </c>
      <c r="C106" t="s">
        <v>565</v>
      </c>
      <c r="D106" s="285">
        <v>1242</v>
      </c>
      <c r="E106" s="286">
        <v>0.77500000000000002</v>
      </c>
      <c r="F106" s="286">
        <v>962.55</v>
      </c>
    </row>
    <row r="107" spans="1:6">
      <c r="A107">
        <v>211</v>
      </c>
      <c r="B107" t="s">
        <v>670</v>
      </c>
      <c r="C107" t="s">
        <v>565</v>
      </c>
      <c r="D107" s="285">
        <v>0</v>
      </c>
      <c r="E107" s="286">
        <v>0.3</v>
      </c>
      <c r="F107" s="286">
        <v>0</v>
      </c>
    </row>
    <row r="108" spans="1:6">
      <c r="A108">
        <v>212</v>
      </c>
      <c r="B108" t="s">
        <v>671</v>
      </c>
      <c r="C108" t="s">
        <v>565</v>
      </c>
      <c r="D108" s="285">
        <v>1692</v>
      </c>
      <c r="E108" s="286">
        <v>0.41</v>
      </c>
      <c r="F108" s="286">
        <v>693.72</v>
      </c>
    </row>
    <row r="109" spans="1:6">
      <c r="A109">
        <v>213</v>
      </c>
      <c r="B109" t="s">
        <v>672</v>
      </c>
      <c r="C109" t="s">
        <v>565</v>
      </c>
      <c r="D109" s="285">
        <v>0</v>
      </c>
      <c r="E109" s="286">
        <v>0.12</v>
      </c>
      <c r="F109" s="286">
        <v>0</v>
      </c>
    </row>
    <row r="110" spans="1:6">
      <c r="A110">
        <v>214</v>
      </c>
      <c r="B110" t="s">
        <v>673</v>
      </c>
      <c r="C110" t="s">
        <v>565</v>
      </c>
      <c r="D110" s="285">
        <v>0</v>
      </c>
      <c r="E110" s="286">
        <v>0.17</v>
      </c>
      <c r="F110" s="286">
        <v>0</v>
      </c>
    </row>
    <row r="111" spans="1:6">
      <c r="A111">
        <v>219</v>
      </c>
      <c r="B111" t="s">
        <v>674</v>
      </c>
      <c r="C111" t="s">
        <v>565</v>
      </c>
      <c r="D111" s="285">
        <v>0</v>
      </c>
      <c r="E111" s="286">
        <v>0</v>
      </c>
      <c r="F111" s="286">
        <v>0</v>
      </c>
    </row>
    <row r="112" spans="1:6">
      <c r="A112">
        <v>220</v>
      </c>
      <c r="B112" t="s">
        <v>675</v>
      </c>
      <c r="C112" t="s">
        <v>565</v>
      </c>
      <c r="D112" s="285">
        <v>0</v>
      </c>
      <c r="E112" s="286">
        <v>0.77</v>
      </c>
      <c r="F112" s="286">
        <v>0</v>
      </c>
    </row>
    <row r="113" spans="1:6">
      <c r="A113">
        <v>221</v>
      </c>
      <c r="B113" t="s">
        <v>676</v>
      </c>
      <c r="C113" t="s">
        <v>565</v>
      </c>
      <c r="D113" s="285">
        <v>0</v>
      </c>
      <c r="E113" s="286">
        <v>1.1499999999999999</v>
      </c>
      <c r="F113" s="286">
        <v>0</v>
      </c>
    </row>
    <row r="114" spans="1:6">
      <c r="A114">
        <v>222</v>
      </c>
      <c r="B114" t="s">
        <v>677</v>
      </c>
      <c r="C114" t="s">
        <v>565</v>
      </c>
      <c r="D114" s="285">
        <v>0</v>
      </c>
      <c r="E114" s="286">
        <v>0.49199999999999999</v>
      </c>
      <c r="F114" s="286">
        <v>0</v>
      </c>
    </row>
    <row r="115" spans="1:6">
      <c r="A115">
        <v>223</v>
      </c>
      <c r="B115" t="s">
        <v>678</v>
      </c>
      <c r="C115" t="s">
        <v>679</v>
      </c>
      <c r="D115" s="285">
        <v>0</v>
      </c>
      <c r="E115" s="286">
        <v>0.60699999999999998</v>
      </c>
      <c r="F115" s="286">
        <v>0</v>
      </c>
    </row>
    <row r="116" spans="1:6">
      <c r="A116">
        <v>224</v>
      </c>
      <c r="B116" t="s">
        <v>680</v>
      </c>
      <c r="C116" t="s">
        <v>565</v>
      </c>
      <c r="D116" s="285">
        <v>0</v>
      </c>
      <c r="E116" s="286">
        <v>0.45700000000000002</v>
      </c>
      <c r="F116" s="286">
        <v>0</v>
      </c>
    </row>
    <row r="117" spans="1:6">
      <c r="A117">
        <v>225</v>
      </c>
      <c r="B117" t="s">
        <v>681</v>
      </c>
      <c r="C117" t="s">
        <v>679</v>
      </c>
      <c r="D117" s="285">
        <v>0</v>
      </c>
      <c r="E117" s="286">
        <v>0.36199999999999999</v>
      </c>
      <c r="F117" s="286">
        <v>0</v>
      </c>
    </row>
    <row r="118" spans="1:6">
      <c r="A118">
        <v>226</v>
      </c>
      <c r="B118" t="s">
        <v>682</v>
      </c>
      <c r="C118" t="s">
        <v>565</v>
      </c>
      <c r="D118" s="285">
        <v>0</v>
      </c>
      <c r="E118" s="286">
        <v>1.1000000000000001</v>
      </c>
      <c r="F118" s="286">
        <v>0</v>
      </c>
    </row>
    <row r="119" spans="1:6">
      <c r="A119">
        <v>227</v>
      </c>
      <c r="B119" t="s">
        <v>683</v>
      </c>
      <c r="C119" t="s">
        <v>565</v>
      </c>
      <c r="D119" s="285">
        <v>0</v>
      </c>
      <c r="E119" s="286">
        <v>1.2</v>
      </c>
      <c r="F119" s="286">
        <v>0</v>
      </c>
    </row>
    <row r="120" spans="1:6">
      <c r="A120">
        <v>231</v>
      </c>
      <c r="B120" t="s">
        <v>684</v>
      </c>
      <c r="C120" t="s">
        <v>679</v>
      </c>
      <c r="D120" s="285">
        <v>0</v>
      </c>
      <c r="E120" s="286">
        <v>20.274999999999999</v>
      </c>
      <c r="F120" s="286">
        <v>0</v>
      </c>
    </row>
    <row r="121" spans="1:6">
      <c r="A121">
        <v>232</v>
      </c>
      <c r="B121" t="s">
        <v>685</v>
      </c>
      <c r="C121" t="s">
        <v>565</v>
      </c>
      <c r="D121" s="285">
        <v>0</v>
      </c>
      <c r="E121" s="286">
        <v>0.46</v>
      </c>
      <c r="F121" s="286">
        <v>0</v>
      </c>
    </row>
    <row r="122" spans="1:6">
      <c r="A122">
        <v>233</v>
      </c>
      <c r="B122" t="s">
        <v>686</v>
      </c>
      <c r="C122" t="s">
        <v>679</v>
      </c>
      <c r="D122" s="285">
        <v>240</v>
      </c>
      <c r="E122" s="286">
        <v>0.52300000000000002</v>
      </c>
      <c r="F122" s="286">
        <v>125.52</v>
      </c>
    </row>
    <row r="123" spans="1:6">
      <c r="A123">
        <v>234</v>
      </c>
      <c r="B123" t="s">
        <v>687</v>
      </c>
      <c r="C123" t="s">
        <v>679</v>
      </c>
      <c r="D123" s="285">
        <v>0</v>
      </c>
      <c r="E123" s="286">
        <v>0.52300000000000002</v>
      </c>
      <c r="F123" s="286">
        <v>0</v>
      </c>
    </row>
    <row r="124" spans="1:6">
      <c r="A124">
        <v>235</v>
      </c>
      <c r="B124" t="s">
        <v>688</v>
      </c>
      <c r="C124" t="s">
        <v>679</v>
      </c>
      <c r="D124" s="285">
        <v>0</v>
      </c>
      <c r="E124" s="286">
        <v>0.4</v>
      </c>
      <c r="F124" s="286">
        <v>0</v>
      </c>
    </row>
    <row r="125" spans="1:6">
      <c r="A125">
        <v>237</v>
      </c>
      <c r="B125" t="s">
        <v>689</v>
      </c>
      <c r="C125" t="s">
        <v>565</v>
      </c>
      <c r="D125" s="285">
        <v>0</v>
      </c>
      <c r="E125" s="286">
        <v>0.72899999999999998</v>
      </c>
      <c r="F125" s="286">
        <v>0</v>
      </c>
    </row>
    <row r="126" spans="1:6">
      <c r="A126">
        <v>238</v>
      </c>
      <c r="B126" t="s">
        <v>690</v>
      </c>
      <c r="C126" t="s">
        <v>679</v>
      </c>
      <c r="D126" s="285">
        <v>1110</v>
      </c>
      <c r="E126" s="286">
        <v>0.47</v>
      </c>
      <c r="F126" s="286">
        <v>521.70000000000005</v>
      </c>
    </row>
    <row r="127" spans="1:6">
      <c r="A127">
        <v>239</v>
      </c>
      <c r="B127" t="s">
        <v>691</v>
      </c>
      <c r="C127" t="s">
        <v>679</v>
      </c>
      <c r="D127" s="285">
        <v>0</v>
      </c>
      <c r="E127" s="286">
        <v>0.74</v>
      </c>
      <c r="F127" s="286">
        <v>0</v>
      </c>
    </row>
    <row r="128" spans="1:6">
      <c r="A128">
        <v>240</v>
      </c>
      <c r="B128" t="s">
        <v>692</v>
      </c>
      <c r="C128" t="s">
        <v>565</v>
      </c>
      <c r="D128" s="285">
        <v>0</v>
      </c>
      <c r="E128" s="286">
        <v>2.4329999999999998</v>
      </c>
      <c r="F128" s="286">
        <v>0</v>
      </c>
    </row>
    <row r="129" spans="1:6">
      <c r="A129">
        <v>241</v>
      </c>
      <c r="B129" t="s">
        <v>693</v>
      </c>
      <c r="C129" t="s">
        <v>679</v>
      </c>
      <c r="D129" s="285">
        <v>2832</v>
      </c>
      <c r="E129" s="286">
        <v>0.85499999999999998</v>
      </c>
      <c r="F129" s="286">
        <v>2421.36</v>
      </c>
    </row>
    <row r="130" spans="1:6">
      <c r="A130">
        <v>242</v>
      </c>
      <c r="B130" t="s">
        <v>694</v>
      </c>
      <c r="C130" t="s">
        <v>565</v>
      </c>
      <c r="D130" s="285">
        <v>0</v>
      </c>
      <c r="E130" s="286">
        <v>0.48</v>
      </c>
      <c r="F130" s="286">
        <v>0</v>
      </c>
    </row>
    <row r="131" spans="1:6">
      <c r="A131">
        <v>243</v>
      </c>
      <c r="B131" t="s">
        <v>695</v>
      </c>
      <c r="C131" t="s">
        <v>679</v>
      </c>
      <c r="D131" s="285">
        <v>0</v>
      </c>
      <c r="E131" s="286">
        <v>0.77500000000000002</v>
      </c>
      <c r="F131" s="286">
        <v>0</v>
      </c>
    </row>
    <row r="132" spans="1:6">
      <c r="A132">
        <v>245</v>
      </c>
      <c r="B132" t="s">
        <v>696</v>
      </c>
      <c r="C132" t="s">
        <v>565</v>
      </c>
      <c r="D132" s="285">
        <v>180</v>
      </c>
      <c r="E132" s="286">
        <v>0.82</v>
      </c>
      <c r="F132" s="286">
        <v>147.6</v>
      </c>
    </row>
    <row r="133" spans="1:6">
      <c r="A133">
        <v>246</v>
      </c>
      <c r="B133" t="s">
        <v>697</v>
      </c>
      <c r="C133" t="s">
        <v>565</v>
      </c>
      <c r="D133" s="285">
        <v>156</v>
      </c>
      <c r="E133" s="286">
        <v>2.16</v>
      </c>
      <c r="F133" s="286">
        <v>336.96</v>
      </c>
    </row>
    <row r="134" spans="1:6">
      <c r="A134">
        <v>247</v>
      </c>
      <c r="B134" t="s">
        <v>698</v>
      </c>
      <c r="D134" s="285">
        <v>0</v>
      </c>
      <c r="E134" s="286">
        <v>13.95</v>
      </c>
      <c r="F134" s="286">
        <v>0</v>
      </c>
    </row>
    <row r="135" spans="1:6">
      <c r="A135">
        <v>249</v>
      </c>
      <c r="B135" t="s">
        <v>699</v>
      </c>
      <c r="C135" t="s">
        <v>565</v>
      </c>
      <c r="D135" s="285">
        <v>0</v>
      </c>
      <c r="E135" s="286">
        <v>0.505</v>
      </c>
      <c r="F135" s="286">
        <v>0</v>
      </c>
    </row>
    <row r="136" spans="1:6">
      <c r="A136">
        <v>250</v>
      </c>
      <c r="B136" t="s">
        <v>700</v>
      </c>
      <c r="C136" t="s">
        <v>565</v>
      </c>
      <c r="D136" s="285">
        <v>0</v>
      </c>
      <c r="E136" s="286">
        <v>0.95</v>
      </c>
      <c r="F136" s="286">
        <v>0</v>
      </c>
    </row>
    <row r="137" spans="1:6">
      <c r="A137">
        <v>251</v>
      </c>
      <c r="B137" t="s">
        <v>701</v>
      </c>
      <c r="C137" t="s">
        <v>565</v>
      </c>
      <c r="D137" s="285">
        <v>0</v>
      </c>
      <c r="E137" s="286">
        <v>2.149</v>
      </c>
      <c r="F137" s="286">
        <v>0</v>
      </c>
    </row>
    <row r="138" spans="1:6">
      <c r="A138">
        <v>252</v>
      </c>
      <c r="B138" t="s">
        <v>702</v>
      </c>
      <c r="C138" t="s">
        <v>565</v>
      </c>
      <c r="D138" s="285">
        <v>0</v>
      </c>
      <c r="E138" s="286">
        <v>1.02</v>
      </c>
      <c r="F138" s="286">
        <v>0</v>
      </c>
    </row>
    <row r="139" spans="1:6">
      <c r="A139">
        <v>253</v>
      </c>
      <c r="B139" t="s">
        <v>703</v>
      </c>
      <c r="C139" t="s">
        <v>565</v>
      </c>
      <c r="D139" s="285">
        <v>0</v>
      </c>
      <c r="E139" s="286">
        <v>1.0629999999999999</v>
      </c>
      <c r="F139" s="286">
        <v>0</v>
      </c>
    </row>
    <row r="140" spans="1:6">
      <c r="A140">
        <v>254</v>
      </c>
      <c r="B140" t="s">
        <v>704</v>
      </c>
      <c r="C140" t="s">
        <v>565</v>
      </c>
      <c r="D140" s="285">
        <v>0</v>
      </c>
      <c r="E140" s="286">
        <v>4.1280000000000001</v>
      </c>
      <c r="F140" s="286">
        <v>0</v>
      </c>
    </row>
    <row r="141" spans="1:6">
      <c r="A141">
        <v>255</v>
      </c>
      <c r="B141" t="s">
        <v>705</v>
      </c>
      <c r="C141" t="s">
        <v>679</v>
      </c>
      <c r="D141" s="285">
        <v>0</v>
      </c>
      <c r="E141" s="286">
        <v>0.57999999999999996</v>
      </c>
      <c r="F141" s="286">
        <v>0</v>
      </c>
    </row>
    <row r="142" spans="1:6">
      <c r="A142">
        <v>256</v>
      </c>
      <c r="B142" t="s">
        <v>706</v>
      </c>
      <c r="C142" t="s">
        <v>679</v>
      </c>
      <c r="D142" s="285">
        <v>0</v>
      </c>
      <c r="E142" s="286">
        <v>0.48499999999999999</v>
      </c>
      <c r="F142" s="286">
        <v>0</v>
      </c>
    </row>
    <row r="143" spans="1:6">
      <c r="A143">
        <v>257</v>
      </c>
      <c r="B143" t="s">
        <v>707</v>
      </c>
      <c r="C143" t="s">
        <v>565</v>
      </c>
      <c r="D143" s="285">
        <v>0</v>
      </c>
      <c r="E143" s="286">
        <v>0.45700000000000002</v>
      </c>
      <c r="F143" s="286">
        <v>0</v>
      </c>
    </row>
    <row r="144" spans="1:6">
      <c r="A144">
        <v>258</v>
      </c>
      <c r="B144" t="s">
        <v>708</v>
      </c>
      <c r="C144" t="s">
        <v>565</v>
      </c>
      <c r="D144" s="285">
        <v>0</v>
      </c>
      <c r="E144" s="286">
        <v>1.0860000000000001</v>
      </c>
      <c r="F144" s="286">
        <v>0</v>
      </c>
    </row>
    <row r="145" spans="1:6">
      <c r="A145">
        <v>259</v>
      </c>
      <c r="B145" t="s">
        <v>709</v>
      </c>
      <c r="C145" t="s">
        <v>565</v>
      </c>
      <c r="D145" s="285">
        <v>0</v>
      </c>
      <c r="E145" s="286">
        <v>0.8</v>
      </c>
      <c r="F145" s="286">
        <v>0</v>
      </c>
    </row>
    <row r="146" spans="1:6">
      <c r="A146">
        <v>260</v>
      </c>
      <c r="B146" t="s">
        <v>710</v>
      </c>
      <c r="C146" t="s">
        <v>565</v>
      </c>
      <c r="D146" s="285">
        <v>0</v>
      </c>
      <c r="E146" s="286">
        <v>1.4490000000000001</v>
      </c>
      <c r="F146" s="286">
        <v>0</v>
      </c>
    </row>
    <row r="147" spans="1:6">
      <c r="A147">
        <v>261</v>
      </c>
      <c r="B147" t="s">
        <v>711</v>
      </c>
      <c r="C147" t="s">
        <v>679</v>
      </c>
      <c r="D147" s="285">
        <v>0</v>
      </c>
      <c r="E147" s="286">
        <v>0.57899999999999996</v>
      </c>
      <c r="F147" s="286">
        <v>0</v>
      </c>
    </row>
    <row r="148" spans="1:6">
      <c r="A148">
        <v>262</v>
      </c>
      <c r="B148" t="s">
        <v>712</v>
      </c>
      <c r="C148" t="s">
        <v>565</v>
      </c>
      <c r="D148" s="285">
        <v>0</v>
      </c>
      <c r="E148" s="286">
        <v>1.1499999999999999</v>
      </c>
      <c r="F148" s="286">
        <v>0</v>
      </c>
    </row>
    <row r="149" spans="1:6">
      <c r="A149">
        <v>263</v>
      </c>
      <c r="B149" t="s">
        <v>713</v>
      </c>
      <c r="C149" t="s">
        <v>679</v>
      </c>
      <c r="D149" s="285">
        <v>0</v>
      </c>
      <c r="E149" s="286">
        <v>0.623</v>
      </c>
      <c r="F149" s="286">
        <v>0</v>
      </c>
    </row>
    <row r="150" spans="1:6">
      <c r="A150">
        <v>264</v>
      </c>
      <c r="B150" t="s">
        <v>714</v>
      </c>
      <c r="C150" t="s">
        <v>715</v>
      </c>
      <c r="D150" s="285">
        <v>456</v>
      </c>
      <c r="E150" s="286">
        <v>0.65</v>
      </c>
      <c r="F150" s="286">
        <v>296.39999999999998</v>
      </c>
    </row>
    <row r="151" spans="1:6">
      <c r="A151">
        <v>265</v>
      </c>
      <c r="B151" t="s">
        <v>716</v>
      </c>
      <c r="C151" t="s">
        <v>565</v>
      </c>
      <c r="D151" s="285">
        <v>0</v>
      </c>
      <c r="E151" s="286">
        <v>0.68600000000000005</v>
      </c>
      <c r="F151" s="286">
        <v>0</v>
      </c>
    </row>
    <row r="152" spans="1:6">
      <c r="A152">
        <v>266</v>
      </c>
      <c r="B152" t="s">
        <v>717</v>
      </c>
      <c r="C152" t="s">
        <v>565</v>
      </c>
      <c r="D152" s="285">
        <v>0</v>
      </c>
      <c r="E152" s="286">
        <v>0.65</v>
      </c>
      <c r="F152" s="286">
        <v>0</v>
      </c>
    </row>
    <row r="153" spans="1:6">
      <c r="A153">
        <v>267</v>
      </c>
      <c r="B153" t="s">
        <v>718</v>
      </c>
      <c r="C153" t="s">
        <v>565</v>
      </c>
      <c r="D153" s="285">
        <v>765</v>
      </c>
      <c r="E153" s="286">
        <v>0.79</v>
      </c>
      <c r="F153" s="286">
        <v>604.35</v>
      </c>
    </row>
    <row r="154" spans="1:6">
      <c r="A154">
        <v>268</v>
      </c>
      <c r="B154" t="s">
        <v>719</v>
      </c>
      <c r="C154" t="s">
        <v>679</v>
      </c>
      <c r="D154" s="285">
        <v>0</v>
      </c>
      <c r="E154" s="286">
        <v>0.433</v>
      </c>
      <c r="F154" s="286">
        <v>0</v>
      </c>
    </row>
    <row r="155" spans="1:6">
      <c r="A155">
        <v>269</v>
      </c>
      <c r="B155" t="s">
        <v>720</v>
      </c>
      <c r="C155" t="s">
        <v>565</v>
      </c>
      <c r="D155" s="285">
        <v>0</v>
      </c>
      <c r="E155" s="286">
        <v>0.77700000000000002</v>
      </c>
      <c r="F155" s="286">
        <v>0</v>
      </c>
    </row>
    <row r="156" spans="1:6">
      <c r="A156">
        <v>270</v>
      </c>
      <c r="B156" t="s">
        <v>721</v>
      </c>
      <c r="C156" t="s">
        <v>565</v>
      </c>
      <c r="D156" s="285">
        <v>0</v>
      </c>
      <c r="E156" s="286">
        <v>1.3879999999999999</v>
      </c>
      <c r="F156" s="286">
        <v>0</v>
      </c>
    </row>
    <row r="157" spans="1:6">
      <c r="A157">
        <v>271</v>
      </c>
      <c r="B157" t="s">
        <v>722</v>
      </c>
      <c r="C157" t="s">
        <v>565</v>
      </c>
      <c r="D157" s="285">
        <v>0</v>
      </c>
      <c r="E157" s="286">
        <v>1.6459999999999999</v>
      </c>
      <c r="F157" s="286">
        <v>0</v>
      </c>
    </row>
    <row r="158" spans="1:6">
      <c r="A158">
        <v>272</v>
      </c>
      <c r="B158" t="s">
        <v>723</v>
      </c>
      <c r="C158" t="s">
        <v>565</v>
      </c>
      <c r="D158" s="285">
        <v>0</v>
      </c>
      <c r="E158" s="286">
        <v>1.0660000000000001</v>
      </c>
      <c r="F158" s="286">
        <v>0</v>
      </c>
    </row>
    <row r="159" spans="1:6">
      <c r="A159">
        <v>273</v>
      </c>
      <c r="B159" t="s">
        <v>724</v>
      </c>
      <c r="C159" t="s">
        <v>565</v>
      </c>
      <c r="D159" s="285">
        <v>0</v>
      </c>
      <c r="E159" s="286">
        <v>0.95</v>
      </c>
      <c r="F159" s="286">
        <v>0</v>
      </c>
    </row>
    <row r="160" spans="1:6">
      <c r="A160">
        <v>274</v>
      </c>
      <c r="B160" t="s">
        <v>725</v>
      </c>
      <c r="C160" t="s">
        <v>565</v>
      </c>
      <c r="D160" s="285">
        <v>0</v>
      </c>
      <c r="E160" s="286">
        <v>1.27</v>
      </c>
      <c r="F160" s="286">
        <v>0</v>
      </c>
    </row>
    <row r="161" spans="1:6">
      <c r="A161">
        <v>275</v>
      </c>
      <c r="B161" t="s">
        <v>726</v>
      </c>
      <c r="C161" t="s">
        <v>565</v>
      </c>
      <c r="D161" s="285">
        <v>0</v>
      </c>
      <c r="E161" s="286">
        <v>0.6</v>
      </c>
      <c r="F161" s="286">
        <v>0</v>
      </c>
    </row>
    <row r="162" spans="1:6">
      <c r="A162">
        <v>276</v>
      </c>
      <c r="B162" t="s">
        <v>727</v>
      </c>
      <c r="C162" t="s">
        <v>565</v>
      </c>
      <c r="D162" s="285">
        <v>0</v>
      </c>
      <c r="E162" s="286">
        <v>1.1200000000000001</v>
      </c>
      <c r="F162" s="286">
        <v>0</v>
      </c>
    </row>
    <row r="163" spans="1:6">
      <c r="A163">
        <v>277</v>
      </c>
      <c r="B163" t="s">
        <v>728</v>
      </c>
      <c r="C163" t="s">
        <v>565</v>
      </c>
      <c r="D163" s="285">
        <v>0</v>
      </c>
      <c r="E163" s="286">
        <v>0.56999999999999995</v>
      </c>
      <c r="F163" s="286">
        <v>0</v>
      </c>
    </row>
    <row r="164" spans="1:6">
      <c r="A164">
        <v>278</v>
      </c>
      <c r="B164" t="s">
        <v>729</v>
      </c>
      <c r="C164" t="s">
        <v>565</v>
      </c>
      <c r="D164" s="285">
        <v>0</v>
      </c>
      <c r="E164" s="286">
        <v>0.875</v>
      </c>
      <c r="F164" s="286">
        <v>0</v>
      </c>
    </row>
    <row r="165" spans="1:6">
      <c r="A165">
        <v>279</v>
      </c>
      <c r="B165" t="s">
        <v>730</v>
      </c>
      <c r="C165" t="s">
        <v>565</v>
      </c>
      <c r="D165" s="285">
        <v>0</v>
      </c>
      <c r="E165" s="286">
        <v>0.379</v>
      </c>
      <c r="F165" s="286">
        <v>0</v>
      </c>
    </row>
    <row r="166" spans="1:6">
      <c r="A166">
        <v>280</v>
      </c>
      <c r="B166" t="s">
        <v>731</v>
      </c>
      <c r="C166" t="s">
        <v>565</v>
      </c>
      <c r="D166" s="285">
        <v>0</v>
      </c>
      <c r="E166" s="286">
        <v>0.748</v>
      </c>
      <c r="F166" s="286">
        <v>0</v>
      </c>
    </row>
    <row r="167" spans="1:6">
      <c r="A167">
        <v>281</v>
      </c>
      <c r="B167" t="s">
        <v>732</v>
      </c>
      <c r="C167" t="s">
        <v>565</v>
      </c>
      <c r="D167" s="285">
        <v>0</v>
      </c>
      <c r="E167" s="286">
        <v>0.79</v>
      </c>
      <c r="F167" s="286">
        <v>0</v>
      </c>
    </row>
    <row r="168" spans="1:6">
      <c r="A168">
        <v>282</v>
      </c>
      <c r="B168" t="s">
        <v>733</v>
      </c>
      <c r="C168" t="s">
        <v>565</v>
      </c>
      <c r="D168" s="285">
        <v>540</v>
      </c>
      <c r="E168" s="286">
        <v>0.53</v>
      </c>
      <c r="F168" s="286">
        <v>286.2</v>
      </c>
    </row>
    <row r="169" spans="1:6">
      <c r="A169">
        <v>283</v>
      </c>
      <c r="B169" t="s">
        <v>734</v>
      </c>
      <c r="C169" t="s">
        <v>565</v>
      </c>
      <c r="D169" s="285">
        <v>0</v>
      </c>
      <c r="E169" s="286">
        <v>0.64600000000000002</v>
      </c>
      <c r="F169" s="286">
        <v>0</v>
      </c>
    </row>
    <row r="170" spans="1:6">
      <c r="A170">
        <v>284</v>
      </c>
      <c r="B170" t="s">
        <v>735</v>
      </c>
      <c r="C170" t="s">
        <v>679</v>
      </c>
      <c r="D170" s="285">
        <v>0</v>
      </c>
      <c r="E170" s="286">
        <v>0.37</v>
      </c>
      <c r="F170" s="286">
        <v>0</v>
      </c>
    </row>
    <row r="171" spans="1:6">
      <c r="A171">
        <v>285</v>
      </c>
      <c r="B171" t="s">
        <v>736</v>
      </c>
      <c r="C171" t="s">
        <v>565</v>
      </c>
      <c r="D171" s="285">
        <v>0</v>
      </c>
      <c r="E171" s="286">
        <v>0.99</v>
      </c>
      <c r="F171" s="286">
        <v>0</v>
      </c>
    </row>
    <row r="172" spans="1:6">
      <c r="A172">
        <v>286</v>
      </c>
      <c r="B172" t="s">
        <v>737</v>
      </c>
      <c r="C172" t="s">
        <v>679</v>
      </c>
      <c r="D172" s="285">
        <v>0</v>
      </c>
      <c r="E172" s="286">
        <v>0.63500000000000001</v>
      </c>
      <c r="F172" s="286">
        <v>0</v>
      </c>
    </row>
    <row r="173" spans="1:6">
      <c r="A173">
        <v>287</v>
      </c>
      <c r="B173" t="s">
        <v>738</v>
      </c>
      <c r="C173" t="s">
        <v>565</v>
      </c>
      <c r="D173" s="285">
        <v>0</v>
      </c>
      <c r="E173" s="286">
        <v>0.995</v>
      </c>
      <c r="F173" s="286">
        <v>0</v>
      </c>
    </row>
    <row r="174" spans="1:6">
      <c r="A174">
        <v>288</v>
      </c>
      <c r="B174" t="s">
        <v>739</v>
      </c>
      <c r="C174" t="s">
        <v>565</v>
      </c>
      <c r="D174" s="285">
        <v>0</v>
      </c>
      <c r="E174" s="286">
        <v>6.8</v>
      </c>
      <c r="F174" s="286">
        <v>0</v>
      </c>
    </row>
    <row r="175" spans="1:6">
      <c r="A175">
        <v>296</v>
      </c>
      <c r="B175" t="s">
        <v>740</v>
      </c>
      <c r="C175" t="s">
        <v>679</v>
      </c>
      <c r="D175" s="285">
        <v>0</v>
      </c>
      <c r="E175" s="286">
        <v>0.6</v>
      </c>
      <c r="F175" s="286">
        <v>0</v>
      </c>
    </row>
    <row r="176" spans="1:6">
      <c r="A176">
        <v>298</v>
      </c>
      <c r="B176" t="s">
        <v>741</v>
      </c>
      <c r="C176" t="s">
        <v>679</v>
      </c>
      <c r="D176" s="285">
        <v>0</v>
      </c>
      <c r="E176" s="286">
        <v>1.67</v>
      </c>
      <c r="F176" s="286">
        <v>0</v>
      </c>
    </row>
    <row r="177" spans="1:6">
      <c r="A177">
        <v>299</v>
      </c>
      <c r="B177" t="s">
        <v>742</v>
      </c>
      <c r="C177" t="s">
        <v>565</v>
      </c>
      <c r="D177" s="285">
        <v>0</v>
      </c>
      <c r="E177" s="286">
        <v>28.91</v>
      </c>
      <c r="F177" s="286">
        <v>0</v>
      </c>
    </row>
    <row r="178" spans="1:6">
      <c r="A178">
        <v>300</v>
      </c>
      <c r="B178" t="s">
        <v>743</v>
      </c>
      <c r="C178" t="s">
        <v>565</v>
      </c>
      <c r="D178" s="285">
        <v>0</v>
      </c>
      <c r="E178" s="286">
        <v>16.850000000000001</v>
      </c>
      <c r="F178" s="286">
        <v>0</v>
      </c>
    </row>
    <row r="179" spans="1:6">
      <c r="A179">
        <v>301</v>
      </c>
      <c r="B179" t="s">
        <v>744</v>
      </c>
      <c r="C179" t="s">
        <v>565</v>
      </c>
      <c r="D179" s="285">
        <v>0</v>
      </c>
      <c r="E179" s="286">
        <v>26.19</v>
      </c>
      <c r="F179" s="286">
        <v>0</v>
      </c>
    </row>
    <row r="180" spans="1:6">
      <c r="A180">
        <v>302</v>
      </c>
      <c r="B180" t="s">
        <v>745</v>
      </c>
      <c r="C180" t="s">
        <v>565</v>
      </c>
      <c r="D180" s="285">
        <v>0</v>
      </c>
      <c r="E180" s="286">
        <v>34.159999999999997</v>
      </c>
      <c r="F180" s="286">
        <v>0</v>
      </c>
    </row>
    <row r="181" spans="1:6">
      <c r="A181">
        <v>303</v>
      </c>
      <c r="B181" t="s">
        <v>746</v>
      </c>
      <c r="C181" t="s">
        <v>565</v>
      </c>
      <c r="D181" s="285">
        <v>0</v>
      </c>
      <c r="E181" s="286">
        <v>29.66</v>
      </c>
      <c r="F181" s="286">
        <v>0</v>
      </c>
    </row>
    <row r="182" spans="1:6">
      <c r="A182">
        <v>304</v>
      </c>
      <c r="B182" t="s">
        <v>747</v>
      </c>
      <c r="C182" t="s">
        <v>565</v>
      </c>
      <c r="D182" s="285">
        <v>0</v>
      </c>
      <c r="E182" s="286">
        <v>20.57</v>
      </c>
      <c r="F182" s="286">
        <v>0</v>
      </c>
    </row>
    <row r="183" spans="1:6">
      <c r="A183">
        <v>305</v>
      </c>
      <c r="B183" t="s">
        <v>748</v>
      </c>
      <c r="C183" t="s">
        <v>565</v>
      </c>
      <c r="D183" s="285">
        <v>0</v>
      </c>
      <c r="E183" s="286">
        <v>53.83</v>
      </c>
      <c r="F183" s="286">
        <v>0</v>
      </c>
    </row>
    <row r="184" spans="1:6">
      <c r="A184">
        <v>306</v>
      </c>
      <c r="B184" t="s">
        <v>749</v>
      </c>
      <c r="C184" t="s">
        <v>565</v>
      </c>
      <c r="D184" s="285">
        <v>0</v>
      </c>
      <c r="E184" s="286">
        <v>12.71</v>
      </c>
      <c r="F184" s="286">
        <v>0</v>
      </c>
    </row>
    <row r="185" spans="1:6">
      <c r="A185">
        <v>307</v>
      </c>
      <c r="B185" t="s">
        <v>750</v>
      </c>
      <c r="C185" t="s">
        <v>565</v>
      </c>
      <c r="D185" s="285">
        <v>0</v>
      </c>
      <c r="E185" s="286">
        <v>0.79</v>
      </c>
      <c r="F185" s="286">
        <v>0</v>
      </c>
    </row>
    <row r="186" spans="1:6">
      <c r="A186">
        <v>308</v>
      </c>
      <c r="B186" t="s">
        <v>751</v>
      </c>
      <c r="C186" t="s">
        <v>565</v>
      </c>
      <c r="D186" s="285">
        <v>480</v>
      </c>
      <c r="E186" s="286">
        <v>0.43</v>
      </c>
      <c r="F186" s="286">
        <v>206.4</v>
      </c>
    </row>
    <row r="187" spans="1:6">
      <c r="A187">
        <v>309</v>
      </c>
      <c r="B187" t="s">
        <v>752</v>
      </c>
      <c r="C187" t="s">
        <v>565</v>
      </c>
      <c r="D187" s="285">
        <v>0</v>
      </c>
      <c r="E187" s="286">
        <v>1.07</v>
      </c>
      <c r="F187" s="286">
        <v>0</v>
      </c>
    </row>
    <row r="188" spans="1:6">
      <c r="A188">
        <v>310</v>
      </c>
      <c r="B188" t="s">
        <v>753</v>
      </c>
      <c r="C188" t="s">
        <v>565</v>
      </c>
      <c r="D188" s="285">
        <v>0</v>
      </c>
      <c r="E188" s="286">
        <v>8.1</v>
      </c>
      <c r="F188" s="286">
        <v>0</v>
      </c>
    </row>
    <row r="189" spans="1:6">
      <c r="A189">
        <v>311</v>
      </c>
      <c r="B189" t="s">
        <v>754</v>
      </c>
      <c r="C189" t="s">
        <v>565</v>
      </c>
      <c r="D189" s="285">
        <v>0</v>
      </c>
      <c r="E189" s="286">
        <v>9.41</v>
      </c>
      <c r="F189" s="286">
        <v>0</v>
      </c>
    </row>
    <row r="190" spans="1:6">
      <c r="A190">
        <v>312</v>
      </c>
      <c r="B190" t="s">
        <v>755</v>
      </c>
      <c r="C190" t="s">
        <v>565</v>
      </c>
      <c r="D190" s="285">
        <v>0</v>
      </c>
      <c r="E190" s="286">
        <v>19.2</v>
      </c>
      <c r="F190" s="286">
        <v>0</v>
      </c>
    </row>
    <row r="191" spans="1:6">
      <c r="A191">
        <v>313</v>
      </c>
      <c r="B191" t="s">
        <v>756</v>
      </c>
      <c r="C191" t="s">
        <v>565</v>
      </c>
      <c r="D191" s="285">
        <v>0</v>
      </c>
      <c r="E191" s="286">
        <v>11.02</v>
      </c>
      <c r="F191" s="286">
        <v>0</v>
      </c>
    </row>
    <row r="192" spans="1:6">
      <c r="A192">
        <v>314</v>
      </c>
      <c r="B192" t="s">
        <v>757</v>
      </c>
      <c r="C192" t="s">
        <v>565</v>
      </c>
      <c r="D192" s="285">
        <v>0</v>
      </c>
      <c r="E192" s="286">
        <v>12.69</v>
      </c>
      <c r="F192" s="286">
        <v>0</v>
      </c>
    </row>
    <row r="193" spans="1:6">
      <c r="A193">
        <v>315</v>
      </c>
      <c r="B193" t="s">
        <v>758</v>
      </c>
      <c r="C193" t="s">
        <v>565</v>
      </c>
      <c r="D193" s="285">
        <v>0</v>
      </c>
      <c r="E193" s="286">
        <v>8.8699999999999992</v>
      </c>
      <c r="F193" s="286">
        <v>0</v>
      </c>
    </row>
    <row r="194" spans="1:6">
      <c r="A194">
        <v>316</v>
      </c>
      <c r="B194" t="s">
        <v>759</v>
      </c>
      <c r="C194" t="s">
        <v>565</v>
      </c>
      <c r="D194" s="285">
        <v>0</v>
      </c>
      <c r="E194" s="286">
        <v>41.69</v>
      </c>
      <c r="F194" s="286">
        <v>0</v>
      </c>
    </row>
    <row r="195" spans="1:6">
      <c r="A195">
        <v>317</v>
      </c>
      <c r="B195" t="s">
        <v>760</v>
      </c>
      <c r="C195" t="s">
        <v>565</v>
      </c>
      <c r="D195" s="285">
        <v>0</v>
      </c>
      <c r="E195" s="286">
        <v>6.75</v>
      </c>
      <c r="F195" s="286">
        <v>0</v>
      </c>
    </row>
    <row r="196" spans="1:6">
      <c r="A196">
        <v>318</v>
      </c>
      <c r="B196" t="s">
        <v>761</v>
      </c>
      <c r="C196" t="s">
        <v>565</v>
      </c>
      <c r="D196" s="285">
        <v>0</v>
      </c>
      <c r="E196" s="286">
        <v>34.61</v>
      </c>
      <c r="F196" s="286">
        <v>0</v>
      </c>
    </row>
    <row r="197" spans="1:6">
      <c r="A197">
        <v>319</v>
      </c>
      <c r="B197" t="s">
        <v>762</v>
      </c>
      <c r="C197" t="s">
        <v>565</v>
      </c>
      <c r="D197" s="285">
        <v>0</v>
      </c>
      <c r="E197" s="286">
        <v>20.23</v>
      </c>
      <c r="F197" s="286">
        <v>0</v>
      </c>
    </row>
    <row r="198" spans="1:6">
      <c r="A198">
        <v>320</v>
      </c>
      <c r="B198" t="s">
        <v>763</v>
      </c>
      <c r="C198" t="s">
        <v>565</v>
      </c>
      <c r="D198" s="285">
        <v>0</v>
      </c>
      <c r="E198" s="286">
        <v>64.400000000000006</v>
      </c>
      <c r="F198" s="286">
        <v>0</v>
      </c>
    </row>
    <row r="199" spans="1:6">
      <c r="A199">
        <v>321</v>
      </c>
      <c r="B199" t="s">
        <v>764</v>
      </c>
      <c r="C199" t="s">
        <v>565</v>
      </c>
      <c r="D199" s="285">
        <v>30</v>
      </c>
      <c r="E199" s="286">
        <v>10.5</v>
      </c>
      <c r="F199" s="286">
        <v>315</v>
      </c>
    </row>
    <row r="200" spans="1:6">
      <c r="A200">
        <v>322</v>
      </c>
      <c r="B200" t="s">
        <v>765</v>
      </c>
      <c r="C200" t="s">
        <v>565</v>
      </c>
      <c r="D200" s="285">
        <v>0</v>
      </c>
      <c r="E200" s="286">
        <v>10.5</v>
      </c>
      <c r="F200" s="286">
        <v>0</v>
      </c>
    </row>
    <row r="201" spans="1:6">
      <c r="A201">
        <v>323</v>
      </c>
      <c r="B201" t="s">
        <v>766</v>
      </c>
      <c r="C201" t="s">
        <v>565</v>
      </c>
      <c r="D201" s="285">
        <v>0</v>
      </c>
      <c r="E201" s="286">
        <v>7.4</v>
      </c>
      <c r="F201" s="286">
        <v>0</v>
      </c>
    </row>
    <row r="202" spans="1:6">
      <c r="A202">
        <v>324</v>
      </c>
      <c r="B202" t="s">
        <v>767</v>
      </c>
      <c r="C202" t="s">
        <v>565</v>
      </c>
      <c r="D202" s="285">
        <v>0</v>
      </c>
      <c r="E202" s="286">
        <v>16.431000000000001</v>
      </c>
      <c r="F202" s="286">
        <v>0</v>
      </c>
    </row>
    <row r="203" spans="1:6">
      <c r="A203">
        <v>325</v>
      </c>
      <c r="B203" t="s">
        <v>768</v>
      </c>
      <c r="C203" t="s">
        <v>565</v>
      </c>
      <c r="D203" s="285">
        <v>0</v>
      </c>
      <c r="E203" s="286">
        <v>2.5990000000000002</v>
      </c>
      <c r="F203" s="286">
        <v>0</v>
      </c>
    </row>
    <row r="204" spans="1:6">
      <c r="A204">
        <v>326</v>
      </c>
      <c r="B204" t="s">
        <v>769</v>
      </c>
      <c r="C204" t="s">
        <v>565</v>
      </c>
      <c r="D204" s="285">
        <v>0</v>
      </c>
      <c r="E204" s="286">
        <v>11.164999999999999</v>
      </c>
      <c r="F204" s="286">
        <v>0</v>
      </c>
    </row>
    <row r="205" spans="1:6">
      <c r="A205">
        <v>327</v>
      </c>
      <c r="B205" t="s">
        <v>770</v>
      </c>
      <c r="C205" t="s">
        <v>565</v>
      </c>
      <c r="D205" s="285">
        <v>222</v>
      </c>
      <c r="E205" s="286">
        <v>3.4820000000000002</v>
      </c>
      <c r="F205" s="286">
        <v>773</v>
      </c>
    </row>
    <row r="206" spans="1:6">
      <c r="A206">
        <v>328</v>
      </c>
      <c r="B206" t="s">
        <v>771</v>
      </c>
      <c r="C206" t="s">
        <v>565</v>
      </c>
      <c r="D206" s="285">
        <v>0</v>
      </c>
      <c r="E206" s="286">
        <v>164</v>
      </c>
      <c r="F206" s="286">
        <v>0</v>
      </c>
    </row>
    <row r="207" spans="1:6">
      <c r="A207">
        <v>329</v>
      </c>
      <c r="B207" t="s">
        <v>772</v>
      </c>
      <c r="C207" t="s">
        <v>565</v>
      </c>
      <c r="D207" s="285">
        <v>0</v>
      </c>
      <c r="E207" s="286">
        <v>8.3699999999999992</v>
      </c>
      <c r="F207" s="286">
        <v>0</v>
      </c>
    </row>
    <row r="208" spans="1:6">
      <c r="A208">
        <v>330</v>
      </c>
      <c r="B208" t="s">
        <v>773</v>
      </c>
      <c r="C208" t="s">
        <v>565</v>
      </c>
      <c r="D208" s="285">
        <v>0</v>
      </c>
      <c r="E208" s="286">
        <v>20.25</v>
      </c>
      <c r="F208" s="286">
        <v>0</v>
      </c>
    </row>
    <row r="209" spans="1:6">
      <c r="A209">
        <v>331</v>
      </c>
      <c r="B209" t="s">
        <v>774</v>
      </c>
      <c r="C209" t="s">
        <v>565</v>
      </c>
      <c r="D209" s="285">
        <v>0</v>
      </c>
      <c r="E209" s="286">
        <v>29</v>
      </c>
      <c r="F209" s="286">
        <v>0</v>
      </c>
    </row>
    <row r="210" spans="1:6">
      <c r="A210">
        <v>332</v>
      </c>
      <c r="B210" t="s">
        <v>775</v>
      </c>
      <c r="C210" t="s">
        <v>565</v>
      </c>
      <c r="D210" s="285">
        <v>0</v>
      </c>
      <c r="E210" s="286">
        <v>21.5</v>
      </c>
      <c r="F210" s="286">
        <v>0</v>
      </c>
    </row>
    <row r="211" spans="1:6">
      <c r="A211">
        <v>333</v>
      </c>
      <c r="B211" t="s">
        <v>776</v>
      </c>
      <c r="C211" t="s">
        <v>565</v>
      </c>
      <c r="D211" s="285">
        <v>0</v>
      </c>
      <c r="E211" s="286">
        <v>7.58</v>
      </c>
      <c r="F211" s="286">
        <v>0</v>
      </c>
    </row>
    <row r="212" spans="1:6">
      <c r="A212">
        <v>334</v>
      </c>
      <c r="B212" t="s">
        <v>777</v>
      </c>
      <c r="C212" t="s">
        <v>565</v>
      </c>
      <c r="D212" s="285">
        <v>0</v>
      </c>
      <c r="E212" s="286">
        <v>35.945999999999998</v>
      </c>
      <c r="F212" s="286">
        <v>0</v>
      </c>
    </row>
    <row r="213" spans="1:6">
      <c r="A213">
        <v>335</v>
      </c>
      <c r="B213" t="s">
        <v>778</v>
      </c>
      <c r="C213" t="s">
        <v>565</v>
      </c>
      <c r="D213" s="285">
        <v>0</v>
      </c>
      <c r="E213" s="286">
        <v>18.3</v>
      </c>
      <c r="F213" s="286">
        <v>0</v>
      </c>
    </row>
    <row r="214" spans="1:6">
      <c r="A214">
        <v>336</v>
      </c>
      <c r="B214" t="s">
        <v>779</v>
      </c>
      <c r="C214" t="s">
        <v>565</v>
      </c>
      <c r="D214" s="285">
        <v>0</v>
      </c>
      <c r="E214" s="286">
        <v>9.5</v>
      </c>
      <c r="F214" s="286">
        <v>0</v>
      </c>
    </row>
    <row r="215" spans="1:6">
      <c r="A215">
        <v>337</v>
      </c>
      <c r="B215" t="s">
        <v>780</v>
      </c>
      <c r="C215" t="s">
        <v>565</v>
      </c>
      <c r="D215" s="285">
        <v>0</v>
      </c>
      <c r="E215" s="286">
        <v>6.48</v>
      </c>
      <c r="F215" s="286">
        <v>0</v>
      </c>
    </row>
    <row r="216" spans="1:6">
      <c r="A216">
        <v>338</v>
      </c>
      <c r="B216" t="s">
        <v>781</v>
      </c>
      <c r="C216" t="s">
        <v>565</v>
      </c>
      <c r="D216" s="285">
        <v>0</v>
      </c>
      <c r="E216" s="286">
        <v>98.85</v>
      </c>
      <c r="F216" s="286">
        <v>0</v>
      </c>
    </row>
    <row r="217" spans="1:6">
      <c r="A217">
        <v>339</v>
      </c>
      <c r="B217" t="s">
        <v>782</v>
      </c>
      <c r="C217" t="s">
        <v>565</v>
      </c>
      <c r="D217" s="285">
        <v>90</v>
      </c>
      <c r="E217" s="286">
        <v>19.21</v>
      </c>
      <c r="F217" s="286">
        <v>1728.9</v>
      </c>
    </row>
    <row r="218" spans="1:6">
      <c r="A218">
        <v>340</v>
      </c>
      <c r="B218" t="s">
        <v>783</v>
      </c>
      <c r="C218" t="s">
        <v>565</v>
      </c>
      <c r="D218" s="285">
        <v>0</v>
      </c>
      <c r="E218" s="286">
        <v>13.83</v>
      </c>
      <c r="F218" s="286">
        <v>0</v>
      </c>
    </row>
    <row r="219" spans="1:6">
      <c r="A219">
        <v>341</v>
      </c>
      <c r="B219" t="s">
        <v>784</v>
      </c>
      <c r="C219" t="s">
        <v>565</v>
      </c>
      <c r="D219" s="285">
        <v>0</v>
      </c>
      <c r="E219" s="286">
        <v>18.745000000000001</v>
      </c>
      <c r="F219" s="286">
        <v>0</v>
      </c>
    </row>
    <row r="220" spans="1:6">
      <c r="A220">
        <v>343</v>
      </c>
      <c r="B220" t="s">
        <v>785</v>
      </c>
      <c r="C220" t="s">
        <v>565</v>
      </c>
      <c r="D220" s="285">
        <v>0</v>
      </c>
      <c r="E220" s="286">
        <v>13.94</v>
      </c>
      <c r="F220" s="286">
        <v>0</v>
      </c>
    </row>
    <row r="221" spans="1:6">
      <c r="A221">
        <v>344</v>
      </c>
      <c r="B221" t="s">
        <v>786</v>
      </c>
      <c r="C221" t="s">
        <v>565</v>
      </c>
      <c r="D221" s="285">
        <v>0</v>
      </c>
      <c r="E221" s="286">
        <v>11.93</v>
      </c>
      <c r="F221" s="286">
        <v>0</v>
      </c>
    </row>
    <row r="222" spans="1:6">
      <c r="A222">
        <v>345</v>
      </c>
      <c r="B222" t="s">
        <v>787</v>
      </c>
      <c r="C222" t="s">
        <v>565</v>
      </c>
      <c r="D222" s="285">
        <v>18</v>
      </c>
      <c r="E222" s="286">
        <v>23.715</v>
      </c>
      <c r="F222" s="286">
        <v>426.87</v>
      </c>
    </row>
    <row r="223" spans="1:6">
      <c r="A223">
        <v>346</v>
      </c>
      <c r="B223" t="s">
        <v>788</v>
      </c>
      <c r="C223" t="s">
        <v>565</v>
      </c>
      <c r="D223" s="285">
        <v>0</v>
      </c>
      <c r="E223" s="286">
        <v>11.3</v>
      </c>
      <c r="F223" s="286">
        <v>0</v>
      </c>
    </row>
    <row r="224" spans="1:6">
      <c r="A224">
        <v>347</v>
      </c>
      <c r="B224" t="s">
        <v>789</v>
      </c>
      <c r="C224" t="s">
        <v>565</v>
      </c>
      <c r="D224" s="285">
        <v>0</v>
      </c>
      <c r="E224" s="286">
        <v>17.239999999999998</v>
      </c>
      <c r="F224" s="286">
        <v>0</v>
      </c>
    </row>
    <row r="225" spans="1:6">
      <c r="A225">
        <v>348</v>
      </c>
      <c r="B225" t="s">
        <v>790</v>
      </c>
      <c r="C225" t="s">
        <v>565</v>
      </c>
      <c r="D225" s="285">
        <v>0</v>
      </c>
      <c r="E225" s="286">
        <v>3.577</v>
      </c>
      <c r="F225" s="286">
        <v>0</v>
      </c>
    </row>
    <row r="226" spans="1:6">
      <c r="A226">
        <v>349</v>
      </c>
      <c r="B226" t="s">
        <v>791</v>
      </c>
      <c r="C226" t="s">
        <v>565</v>
      </c>
      <c r="D226" s="285">
        <v>0</v>
      </c>
      <c r="E226" s="286">
        <v>4.7460000000000004</v>
      </c>
      <c r="F226" s="286">
        <v>0</v>
      </c>
    </row>
    <row r="227" spans="1:6">
      <c r="A227">
        <v>350</v>
      </c>
      <c r="B227" t="s">
        <v>792</v>
      </c>
      <c r="C227" t="s">
        <v>565</v>
      </c>
      <c r="D227" s="285">
        <v>0</v>
      </c>
      <c r="E227" s="286">
        <v>7.08</v>
      </c>
      <c r="F227" s="286">
        <v>0</v>
      </c>
    </row>
    <row r="228" spans="1:6">
      <c r="A228">
        <v>351</v>
      </c>
      <c r="B228" t="s">
        <v>793</v>
      </c>
      <c r="C228" t="s">
        <v>565</v>
      </c>
      <c r="D228" s="285">
        <v>0</v>
      </c>
      <c r="E228" s="286">
        <v>18.12</v>
      </c>
      <c r="F228" s="286">
        <v>0</v>
      </c>
    </row>
    <row r="229" spans="1:6">
      <c r="A229">
        <v>352</v>
      </c>
      <c r="B229" t="s">
        <v>794</v>
      </c>
      <c r="C229" t="s">
        <v>565</v>
      </c>
      <c r="D229" s="285">
        <v>0</v>
      </c>
      <c r="E229" s="286">
        <v>26.63</v>
      </c>
      <c r="F229" s="286">
        <v>0</v>
      </c>
    </row>
    <row r="230" spans="1:6">
      <c r="A230">
        <v>353</v>
      </c>
      <c r="B230" t="s">
        <v>795</v>
      </c>
      <c r="C230" t="s">
        <v>565</v>
      </c>
      <c r="D230" s="285">
        <v>0</v>
      </c>
      <c r="E230" s="286">
        <v>14.91</v>
      </c>
      <c r="F230" s="286">
        <v>0</v>
      </c>
    </row>
    <row r="231" spans="1:6">
      <c r="A231">
        <v>354</v>
      </c>
      <c r="B231" t="s">
        <v>796</v>
      </c>
      <c r="C231" t="s">
        <v>565</v>
      </c>
      <c r="D231" s="285">
        <v>0</v>
      </c>
      <c r="E231" s="286">
        <v>83.96</v>
      </c>
      <c r="F231" s="286">
        <v>0</v>
      </c>
    </row>
    <row r="232" spans="1:6">
      <c r="A232">
        <v>355</v>
      </c>
      <c r="B232" t="s">
        <v>797</v>
      </c>
      <c r="C232" t="s">
        <v>565</v>
      </c>
      <c r="D232" s="285">
        <v>0</v>
      </c>
      <c r="E232" s="286">
        <v>28.59</v>
      </c>
      <c r="F232" s="286">
        <v>0</v>
      </c>
    </row>
    <row r="233" spans="1:6">
      <c r="A233">
        <v>356</v>
      </c>
      <c r="B233" t="s">
        <v>798</v>
      </c>
      <c r="C233" t="s">
        <v>565</v>
      </c>
      <c r="D233" s="285">
        <v>0</v>
      </c>
      <c r="E233" s="286">
        <v>60.16</v>
      </c>
      <c r="F233" s="286">
        <v>0</v>
      </c>
    </row>
    <row r="234" spans="1:6">
      <c r="A234">
        <v>357</v>
      </c>
      <c r="B234" t="s">
        <v>799</v>
      </c>
      <c r="C234" t="s">
        <v>565</v>
      </c>
      <c r="D234" s="285">
        <v>0</v>
      </c>
      <c r="E234" s="286">
        <v>19.16</v>
      </c>
      <c r="F234" s="286">
        <v>0</v>
      </c>
    </row>
    <row r="235" spans="1:6">
      <c r="A235">
        <v>358</v>
      </c>
      <c r="B235" t="s">
        <v>800</v>
      </c>
      <c r="C235" t="s">
        <v>565</v>
      </c>
      <c r="D235" s="285">
        <v>0</v>
      </c>
      <c r="E235" s="286">
        <v>90.16</v>
      </c>
      <c r="F235" s="286">
        <v>0</v>
      </c>
    </row>
    <row r="236" spans="1:6">
      <c r="A236">
        <v>359</v>
      </c>
      <c r="B236" t="s">
        <v>801</v>
      </c>
      <c r="C236" t="s">
        <v>565</v>
      </c>
      <c r="D236" s="285">
        <v>0</v>
      </c>
      <c r="E236" s="286">
        <v>118.16</v>
      </c>
      <c r="F236" s="286">
        <v>0</v>
      </c>
    </row>
    <row r="237" spans="1:6">
      <c r="A237">
        <v>360</v>
      </c>
      <c r="B237" t="s">
        <v>802</v>
      </c>
      <c r="C237" t="s">
        <v>565</v>
      </c>
      <c r="D237" s="285">
        <v>0</v>
      </c>
      <c r="E237" s="286">
        <v>44.44</v>
      </c>
      <c r="F237" s="286">
        <v>0</v>
      </c>
    </row>
    <row r="238" spans="1:6">
      <c r="A238">
        <v>361</v>
      </c>
      <c r="B238" t="s">
        <v>803</v>
      </c>
      <c r="C238" t="s">
        <v>565</v>
      </c>
      <c r="D238" s="285">
        <v>0</v>
      </c>
      <c r="E238" s="286">
        <v>19.010000000000002</v>
      </c>
      <c r="F238" s="286">
        <v>0</v>
      </c>
    </row>
    <row r="239" spans="1:6">
      <c r="A239">
        <v>362</v>
      </c>
      <c r="B239" t="s">
        <v>804</v>
      </c>
      <c r="C239" t="s">
        <v>565</v>
      </c>
      <c r="D239" s="285">
        <v>0</v>
      </c>
      <c r="E239" s="286">
        <v>31.45</v>
      </c>
      <c r="F239" s="286">
        <v>0</v>
      </c>
    </row>
    <row r="240" spans="1:6">
      <c r="A240">
        <v>363</v>
      </c>
      <c r="B240" t="s">
        <v>805</v>
      </c>
      <c r="C240" t="s">
        <v>565</v>
      </c>
      <c r="D240" s="285">
        <v>0</v>
      </c>
      <c r="E240" s="286">
        <v>48.16</v>
      </c>
      <c r="F240" s="286">
        <v>0</v>
      </c>
    </row>
    <row r="241" spans="1:6">
      <c r="A241">
        <v>364</v>
      </c>
      <c r="B241" t="s">
        <v>806</v>
      </c>
      <c r="C241" t="s">
        <v>565</v>
      </c>
      <c r="D241" s="285">
        <v>0</v>
      </c>
      <c r="E241" s="286">
        <v>218.37</v>
      </c>
      <c r="F241" s="286">
        <v>0</v>
      </c>
    </row>
    <row r="242" spans="1:6">
      <c r="A242">
        <v>365</v>
      </c>
      <c r="B242" t="s">
        <v>807</v>
      </c>
      <c r="C242" t="s">
        <v>565</v>
      </c>
      <c r="D242" s="285">
        <v>0</v>
      </c>
      <c r="E242" s="286">
        <v>28.53</v>
      </c>
      <c r="F242" s="286">
        <v>0</v>
      </c>
    </row>
    <row r="243" spans="1:6">
      <c r="A243">
        <v>366</v>
      </c>
      <c r="B243" t="s">
        <v>808</v>
      </c>
      <c r="C243" t="s">
        <v>565</v>
      </c>
      <c r="D243" s="285">
        <v>366</v>
      </c>
      <c r="E243" s="286">
        <v>26.009</v>
      </c>
      <c r="F243" s="286">
        <v>9519.2900000000009</v>
      </c>
    </row>
    <row r="244" spans="1:6">
      <c r="A244">
        <v>367</v>
      </c>
      <c r="B244" t="s">
        <v>809</v>
      </c>
      <c r="C244" t="s">
        <v>565</v>
      </c>
      <c r="D244" s="285">
        <v>42</v>
      </c>
      <c r="E244" s="286">
        <v>23.7</v>
      </c>
      <c r="F244" s="286">
        <v>995.4</v>
      </c>
    </row>
    <row r="245" spans="1:6">
      <c r="A245">
        <v>368</v>
      </c>
      <c r="B245" t="s">
        <v>810</v>
      </c>
      <c r="C245" t="s">
        <v>565</v>
      </c>
      <c r="D245" s="285">
        <v>21</v>
      </c>
      <c r="E245" s="286">
        <v>12.81</v>
      </c>
      <c r="F245" s="286">
        <v>269.01</v>
      </c>
    </row>
    <row r="246" spans="1:6">
      <c r="A246">
        <v>369</v>
      </c>
      <c r="B246" t="s">
        <v>811</v>
      </c>
      <c r="C246" t="s">
        <v>565</v>
      </c>
      <c r="D246" s="285">
        <v>0</v>
      </c>
      <c r="E246" s="286">
        <v>30.67</v>
      </c>
      <c r="F246" s="286">
        <v>0</v>
      </c>
    </row>
    <row r="247" spans="1:6">
      <c r="A247">
        <v>370</v>
      </c>
      <c r="B247" t="s">
        <v>812</v>
      </c>
      <c r="C247" t="s">
        <v>565</v>
      </c>
      <c r="D247" s="285">
        <v>0</v>
      </c>
      <c r="E247" s="286">
        <v>35.9</v>
      </c>
      <c r="F247" s="286">
        <v>0</v>
      </c>
    </row>
    <row r="248" spans="1:6">
      <c r="A248">
        <v>371</v>
      </c>
      <c r="B248" t="s">
        <v>813</v>
      </c>
      <c r="C248" t="s">
        <v>565</v>
      </c>
      <c r="D248" s="285">
        <v>0</v>
      </c>
      <c r="E248" s="286">
        <v>14.74</v>
      </c>
      <c r="F248" s="286">
        <v>0</v>
      </c>
    </row>
    <row r="249" spans="1:6">
      <c r="A249">
        <v>379</v>
      </c>
      <c r="B249" t="s">
        <v>814</v>
      </c>
      <c r="C249" t="s">
        <v>565</v>
      </c>
      <c r="D249" s="285">
        <v>0</v>
      </c>
      <c r="E249" s="286">
        <v>9.5</v>
      </c>
      <c r="F249" s="286">
        <v>0</v>
      </c>
    </row>
    <row r="250" spans="1:6">
      <c r="A250">
        <v>380</v>
      </c>
      <c r="B250" t="s">
        <v>815</v>
      </c>
      <c r="C250" t="s">
        <v>565</v>
      </c>
      <c r="D250" s="285">
        <v>0</v>
      </c>
      <c r="E250" s="286">
        <v>0</v>
      </c>
      <c r="F250" s="286">
        <v>0</v>
      </c>
    </row>
    <row r="251" spans="1:6">
      <c r="A251">
        <v>385</v>
      </c>
      <c r="B251" t="s">
        <v>816</v>
      </c>
      <c r="C251" t="s">
        <v>565</v>
      </c>
      <c r="D251" s="285">
        <v>0</v>
      </c>
      <c r="E251" s="286">
        <v>7.35</v>
      </c>
      <c r="F251" s="286">
        <v>0</v>
      </c>
    </row>
    <row r="252" spans="1:6">
      <c r="A252">
        <v>386</v>
      </c>
      <c r="B252" t="s">
        <v>817</v>
      </c>
      <c r="C252" t="s">
        <v>565</v>
      </c>
      <c r="D252" s="285">
        <v>0</v>
      </c>
      <c r="E252" s="286">
        <v>12.946999999999999</v>
      </c>
      <c r="F252" s="286">
        <v>0</v>
      </c>
    </row>
    <row r="253" spans="1:6">
      <c r="A253">
        <v>387</v>
      </c>
      <c r="B253" t="s">
        <v>818</v>
      </c>
      <c r="C253" t="s">
        <v>565</v>
      </c>
      <c r="D253" s="285">
        <v>0</v>
      </c>
      <c r="E253" s="286">
        <v>6.1</v>
      </c>
      <c r="F253" s="286">
        <v>0</v>
      </c>
    </row>
    <row r="254" spans="1:6">
      <c r="A254">
        <v>388</v>
      </c>
      <c r="B254" t="s">
        <v>819</v>
      </c>
      <c r="C254" t="s">
        <v>565</v>
      </c>
      <c r="D254" s="285">
        <v>0</v>
      </c>
      <c r="E254" s="286">
        <v>7.84</v>
      </c>
      <c r="F254" s="286">
        <v>0</v>
      </c>
    </row>
    <row r="255" spans="1:6">
      <c r="A255">
        <v>389</v>
      </c>
      <c r="B255" t="s">
        <v>820</v>
      </c>
      <c r="C255" t="s">
        <v>565</v>
      </c>
      <c r="D255" s="285">
        <v>0</v>
      </c>
      <c r="E255" s="286">
        <v>29.65</v>
      </c>
      <c r="F255" s="286">
        <v>0</v>
      </c>
    </row>
    <row r="256" spans="1:6">
      <c r="A256">
        <v>390</v>
      </c>
      <c r="B256" t="s">
        <v>821</v>
      </c>
      <c r="C256" t="s">
        <v>565</v>
      </c>
      <c r="D256" s="285">
        <v>0</v>
      </c>
      <c r="E256" s="286">
        <v>17.8</v>
      </c>
      <c r="F256" s="286">
        <v>0</v>
      </c>
    </row>
    <row r="257" spans="1:6">
      <c r="A257">
        <v>391</v>
      </c>
      <c r="B257" t="s">
        <v>822</v>
      </c>
      <c r="C257" t="s">
        <v>565</v>
      </c>
      <c r="D257" s="285">
        <v>39</v>
      </c>
      <c r="E257" s="286">
        <v>9.18</v>
      </c>
      <c r="F257" s="286">
        <v>358.02</v>
      </c>
    </row>
    <row r="258" spans="1:6">
      <c r="A258">
        <v>392</v>
      </c>
      <c r="B258" t="s">
        <v>823</v>
      </c>
      <c r="C258" t="s">
        <v>565</v>
      </c>
      <c r="D258" s="285">
        <v>0</v>
      </c>
      <c r="E258" s="286">
        <v>14.63</v>
      </c>
      <c r="F258" s="286">
        <v>0</v>
      </c>
    </row>
    <row r="259" spans="1:6">
      <c r="A259">
        <v>393</v>
      </c>
      <c r="B259" t="s">
        <v>824</v>
      </c>
      <c r="C259" t="s">
        <v>565</v>
      </c>
      <c r="D259" s="285">
        <v>6</v>
      </c>
      <c r="E259" s="286">
        <v>52.16</v>
      </c>
      <c r="F259" s="286">
        <v>312.95999999999998</v>
      </c>
    </row>
    <row r="260" spans="1:6">
      <c r="A260">
        <v>394</v>
      </c>
      <c r="B260" t="s">
        <v>825</v>
      </c>
      <c r="C260" t="s">
        <v>565</v>
      </c>
      <c r="D260" s="285">
        <v>0</v>
      </c>
      <c r="E260" s="286">
        <v>11.75</v>
      </c>
      <c r="F260" s="286">
        <v>0</v>
      </c>
    </row>
    <row r="261" spans="1:6">
      <c r="A261">
        <v>395</v>
      </c>
      <c r="B261" t="s">
        <v>826</v>
      </c>
      <c r="C261" t="s">
        <v>565</v>
      </c>
      <c r="D261" s="285">
        <v>0</v>
      </c>
      <c r="E261" s="286">
        <v>23.19</v>
      </c>
      <c r="F261" s="286">
        <v>0</v>
      </c>
    </row>
    <row r="262" spans="1:6">
      <c r="A262">
        <v>396</v>
      </c>
      <c r="B262" t="s">
        <v>827</v>
      </c>
      <c r="C262" t="s">
        <v>565</v>
      </c>
      <c r="D262" s="285">
        <v>0</v>
      </c>
      <c r="E262" s="286">
        <v>0</v>
      </c>
      <c r="F262" s="286">
        <v>0</v>
      </c>
    </row>
    <row r="263" spans="1:6">
      <c r="A263">
        <v>397</v>
      </c>
      <c r="B263" t="s">
        <v>828</v>
      </c>
      <c r="C263" t="s">
        <v>565</v>
      </c>
      <c r="D263" s="285">
        <v>0</v>
      </c>
      <c r="E263" s="286">
        <v>0</v>
      </c>
      <c r="F263" s="286">
        <v>0</v>
      </c>
    </row>
    <row r="264" spans="1:6">
      <c r="A264">
        <v>398</v>
      </c>
      <c r="B264" t="s">
        <v>829</v>
      </c>
      <c r="C264" t="s">
        <v>565</v>
      </c>
      <c r="D264" s="285">
        <v>0</v>
      </c>
      <c r="E264" s="286">
        <v>25.33</v>
      </c>
      <c r="F264" s="286">
        <v>0</v>
      </c>
    </row>
    <row r="265" spans="1:6">
      <c r="A265">
        <v>399</v>
      </c>
      <c r="B265" t="s">
        <v>830</v>
      </c>
      <c r="C265" t="s">
        <v>565</v>
      </c>
      <c r="D265" s="285">
        <v>18</v>
      </c>
      <c r="E265" s="286">
        <v>19.010000000000002</v>
      </c>
      <c r="F265" s="286">
        <v>342.18</v>
      </c>
    </row>
    <row r="266" spans="1:6">
      <c r="A266">
        <v>400</v>
      </c>
      <c r="B266" t="s">
        <v>831</v>
      </c>
      <c r="C266" t="s">
        <v>565</v>
      </c>
      <c r="D266" s="285">
        <v>0</v>
      </c>
      <c r="E266" s="286">
        <v>10.79</v>
      </c>
      <c r="F266" s="286">
        <v>0</v>
      </c>
    </row>
    <row r="267" spans="1:6">
      <c r="A267">
        <v>401</v>
      </c>
      <c r="B267" t="s">
        <v>832</v>
      </c>
      <c r="C267" t="s">
        <v>565</v>
      </c>
      <c r="D267" s="285">
        <v>0</v>
      </c>
      <c r="E267" s="286">
        <v>12.9</v>
      </c>
      <c r="F267" s="286">
        <v>0</v>
      </c>
    </row>
    <row r="268" spans="1:6">
      <c r="A268">
        <v>402</v>
      </c>
      <c r="B268" t="s">
        <v>833</v>
      </c>
      <c r="C268" t="s">
        <v>565</v>
      </c>
      <c r="D268" s="285">
        <v>0</v>
      </c>
      <c r="E268" s="286">
        <v>16.739999999999998</v>
      </c>
      <c r="F268" s="286">
        <v>0</v>
      </c>
    </row>
    <row r="269" spans="1:6">
      <c r="A269">
        <v>403</v>
      </c>
      <c r="B269" t="s">
        <v>834</v>
      </c>
      <c r="C269" t="s">
        <v>565</v>
      </c>
      <c r="D269" s="285">
        <v>0</v>
      </c>
      <c r="E269" s="286">
        <v>21.45</v>
      </c>
      <c r="F269" s="286">
        <v>0</v>
      </c>
    </row>
    <row r="270" spans="1:6">
      <c r="A270">
        <v>404</v>
      </c>
      <c r="B270" t="s">
        <v>835</v>
      </c>
      <c r="C270" t="s">
        <v>565</v>
      </c>
      <c r="D270" s="285">
        <v>0</v>
      </c>
      <c r="E270" s="286">
        <v>15.82</v>
      </c>
      <c r="F270" s="286">
        <v>0</v>
      </c>
    </row>
    <row r="271" spans="1:6">
      <c r="A271">
        <v>405</v>
      </c>
      <c r="B271" t="s">
        <v>836</v>
      </c>
      <c r="C271" t="s">
        <v>565</v>
      </c>
      <c r="D271" s="285">
        <v>0</v>
      </c>
      <c r="E271" s="286">
        <v>50.16</v>
      </c>
      <c r="F271" s="286">
        <v>0</v>
      </c>
    </row>
    <row r="272" spans="1:6">
      <c r="A272">
        <v>406</v>
      </c>
      <c r="B272" t="s">
        <v>837</v>
      </c>
      <c r="C272" t="s">
        <v>565</v>
      </c>
      <c r="D272" s="285">
        <v>0</v>
      </c>
      <c r="E272" s="286">
        <v>38.69</v>
      </c>
      <c r="F272" s="286">
        <v>0</v>
      </c>
    </row>
    <row r="273" spans="1:6">
      <c r="A273">
        <v>407</v>
      </c>
      <c r="B273" t="s">
        <v>838</v>
      </c>
      <c r="C273" t="s">
        <v>565</v>
      </c>
      <c r="D273" s="285">
        <v>0</v>
      </c>
      <c r="E273" s="286">
        <v>8</v>
      </c>
      <c r="F273" s="286">
        <v>0</v>
      </c>
    </row>
    <row r="274" spans="1:6">
      <c r="A274">
        <v>408</v>
      </c>
      <c r="B274" t="s">
        <v>839</v>
      </c>
      <c r="C274" t="s">
        <v>565</v>
      </c>
      <c r="D274" s="285">
        <v>0</v>
      </c>
      <c r="E274" s="286">
        <v>8.85</v>
      </c>
      <c r="F274" s="286">
        <v>0</v>
      </c>
    </row>
    <row r="275" spans="1:6">
      <c r="A275">
        <v>409</v>
      </c>
      <c r="B275" t="s">
        <v>840</v>
      </c>
      <c r="C275" t="s">
        <v>565</v>
      </c>
      <c r="D275" s="285">
        <v>0</v>
      </c>
      <c r="E275" s="286">
        <v>20.7</v>
      </c>
      <c r="F275" s="286">
        <v>0</v>
      </c>
    </row>
    <row r="276" spans="1:6">
      <c r="A276">
        <v>410</v>
      </c>
      <c r="B276" t="s">
        <v>841</v>
      </c>
      <c r="C276" t="s">
        <v>565</v>
      </c>
      <c r="D276" s="285">
        <v>3</v>
      </c>
      <c r="E276" s="286">
        <v>11.25</v>
      </c>
      <c r="F276" s="286">
        <v>33.75</v>
      </c>
    </row>
    <row r="277" spans="1:6">
      <c r="A277">
        <v>411</v>
      </c>
      <c r="B277" t="s">
        <v>842</v>
      </c>
      <c r="C277" t="s">
        <v>565</v>
      </c>
      <c r="D277" s="285">
        <v>84</v>
      </c>
      <c r="E277" s="286">
        <v>8.1199999999999992</v>
      </c>
      <c r="F277" s="286">
        <v>682.08</v>
      </c>
    </row>
    <row r="278" spans="1:6">
      <c r="A278">
        <v>412</v>
      </c>
      <c r="B278" t="s">
        <v>843</v>
      </c>
      <c r="C278" t="s">
        <v>565</v>
      </c>
      <c r="D278" s="285">
        <v>0</v>
      </c>
      <c r="E278" s="286">
        <v>11.8</v>
      </c>
      <c r="F278" s="286">
        <v>0</v>
      </c>
    </row>
    <row r="279" spans="1:6">
      <c r="A279">
        <v>413</v>
      </c>
      <c r="B279" t="s">
        <v>844</v>
      </c>
      <c r="C279" t="s">
        <v>565</v>
      </c>
      <c r="D279" s="285">
        <v>0</v>
      </c>
      <c r="E279" s="286">
        <v>12.2</v>
      </c>
      <c r="F279" s="286">
        <v>0</v>
      </c>
    </row>
    <row r="280" spans="1:6">
      <c r="A280">
        <v>414</v>
      </c>
      <c r="B280" t="s">
        <v>845</v>
      </c>
      <c r="C280" t="s">
        <v>565</v>
      </c>
      <c r="D280" s="285">
        <v>0</v>
      </c>
      <c r="E280" s="286">
        <v>7.6</v>
      </c>
      <c r="F280" s="286">
        <v>0</v>
      </c>
    </row>
    <row r="281" spans="1:6">
      <c r="A281">
        <v>415</v>
      </c>
      <c r="B281" t="s">
        <v>846</v>
      </c>
      <c r="C281" t="s">
        <v>565</v>
      </c>
      <c r="D281" s="285">
        <v>9</v>
      </c>
      <c r="E281" s="286">
        <v>11.9</v>
      </c>
      <c r="F281" s="286">
        <v>107.1</v>
      </c>
    </row>
    <row r="282" spans="1:6">
      <c r="A282">
        <v>416</v>
      </c>
      <c r="B282" t="s">
        <v>847</v>
      </c>
      <c r="C282" t="s">
        <v>565</v>
      </c>
      <c r="D282" s="285">
        <v>23</v>
      </c>
      <c r="E282" s="286">
        <v>9.6</v>
      </c>
      <c r="F282" s="286">
        <v>220.8</v>
      </c>
    </row>
    <row r="283" spans="1:6">
      <c r="A283">
        <v>417</v>
      </c>
      <c r="B283" t="s">
        <v>848</v>
      </c>
      <c r="C283" t="s">
        <v>565</v>
      </c>
      <c r="D283" s="285">
        <v>0</v>
      </c>
      <c r="E283" s="286">
        <v>0</v>
      </c>
      <c r="F283" s="286">
        <v>0</v>
      </c>
    </row>
    <row r="284" spans="1:6">
      <c r="A284">
        <v>418</v>
      </c>
      <c r="B284" t="s">
        <v>849</v>
      </c>
      <c r="C284" t="s">
        <v>565</v>
      </c>
      <c r="D284" s="285">
        <v>0</v>
      </c>
      <c r="E284" s="286">
        <v>4.7</v>
      </c>
      <c r="F284" s="286">
        <v>0</v>
      </c>
    </row>
    <row r="285" spans="1:6">
      <c r="A285">
        <v>419</v>
      </c>
      <c r="B285" t="s">
        <v>850</v>
      </c>
      <c r="C285" t="s">
        <v>565</v>
      </c>
      <c r="D285" s="285">
        <v>0</v>
      </c>
      <c r="E285" s="286">
        <v>4.5069999999999997</v>
      </c>
      <c r="F285" s="286">
        <v>0</v>
      </c>
    </row>
    <row r="286" spans="1:6">
      <c r="A286">
        <v>420</v>
      </c>
      <c r="B286" t="s">
        <v>851</v>
      </c>
      <c r="C286" t="s">
        <v>565</v>
      </c>
      <c r="D286" s="285">
        <v>0</v>
      </c>
      <c r="E286" s="286">
        <v>10.32</v>
      </c>
      <c r="F286" s="286">
        <v>0</v>
      </c>
    </row>
    <row r="287" spans="1:6">
      <c r="A287">
        <v>421</v>
      </c>
      <c r="B287" t="s">
        <v>852</v>
      </c>
      <c r="C287" t="s">
        <v>565</v>
      </c>
      <c r="D287" s="285">
        <v>9</v>
      </c>
      <c r="E287" s="286">
        <v>37.340000000000003</v>
      </c>
      <c r="F287" s="286">
        <v>336.06</v>
      </c>
    </row>
    <row r="288" spans="1:6">
      <c r="A288">
        <v>422</v>
      </c>
      <c r="B288" t="s">
        <v>853</v>
      </c>
      <c r="C288" t="s">
        <v>565</v>
      </c>
      <c r="D288" s="285">
        <v>0</v>
      </c>
      <c r="E288" s="286">
        <v>6.7</v>
      </c>
      <c r="F288" s="286">
        <v>0</v>
      </c>
    </row>
    <row r="289" spans="1:6">
      <c r="A289">
        <v>423</v>
      </c>
      <c r="B289" t="s">
        <v>854</v>
      </c>
      <c r="C289" t="s">
        <v>565</v>
      </c>
      <c r="D289" s="285">
        <v>0</v>
      </c>
      <c r="E289" s="286">
        <v>4.9000000000000004</v>
      </c>
      <c r="F289" s="286">
        <v>0</v>
      </c>
    </row>
    <row r="290" spans="1:6">
      <c r="A290">
        <v>424</v>
      </c>
      <c r="B290" t="s">
        <v>855</v>
      </c>
      <c r="C290" t="s">
        <v>565</v>
      </c>
      <c r="D290" s="285">
        <v>0</v>
      </c>
      <c r="E290" s="286">
        <v>6.6</v>
      </c>
      <c r="F290" s="286">
        <v>0</v>
      </c>
    </row>
    <row r="291" spans="1:6">
      <c r="A291">
        <v>425</v>
      </c>
      <c r="B291" t="s">
        <v>856</v>
      </c>
      <c r="C291" t="s">
        <v>565</v>
      </c>
      <c r="D291" s="285">
        <v>6</v>
      </c>
      <c r="E291" s="286">
        <v>8.75</v>
      </c>
      <c r="F291" s="286">
        <v>52.5</v>
      </c>
    </row>
    <row r="292" spans="1:6">
      <c r="A292">
        <v>426</v>
      </c>
      <c r="B292" t="s">
        <v>857</v>
      </c>
      <c r="C292" t="s">
        <v>565</v>
      </c>
      <c r="D292" s="285">
        <v>0</v>
      </c>
      <c r="E292" s="286">
        <v>9.7469999999999999</v>
      </c>
      <c r="F292" s="286">
        <v>0</v>
      </c>
    </row>
    <row r="293" spans="1:6">
      <c r="A293">
        <v>427</v>
      </c>
      <c r="B293" t="s">
        <v>858</v>
      </c>
      <c r="C293" t="s">
        <v>565</v>
      </c>
      <c r="D293" s="285">
        <v>0</v>
      </c>
      <c r="E293" s="286">
        <v>21.71</v>
      </c>
      <c r="F293" s="286">
        <v>0</v>
      </c>
    </row>
    <row r="294" spans="1:6">
      <c r="A294">
        <v>428</v>
      </c>
      <c r="B294" t="s">
        <v>859</v>
      </c>
      <c r="C294" t="s">
        <v>565</v>
      </c>
      <c r="D294" s="285">
        <v>0</v>
      </c>
      <c r="E294" s="286">
        <v>29.07</v>
      </c>
      <c r="F294" s="286">
        <v>0</v>
      </c>
    </row>
    <row r="295" spans="1:6">
      <c r="A295">
        <v>429</v>
      </c>
      <c r="B295" t="s">
        <v>860</v>
      </c>
      <c r="C295" t="s">
        <v>565</v>
      </c>
      <c r="D295" s="285">
        <v>0</v>
      </c>
      <c r="E295" s="286">
        <v>17.87</v>
      </c>
      <c r="F295" s="286">
        <v>0</v>
      </c>
    </row>
    <row r="296" spans="1:6">
      <c r="A296">
        <v>430</v>
      </c>
      <c r="B296" t="s">
        <v>861</v>
      </c>
      <c r="C296" t="s">
        <v>565</v>
      </c>
      <c r="D296" s="285">
        <v>3</v>
      </c>
      <c r="E296" s="286">
        <v>55.48</v>
      </c>
      <c r="F296" s="286">
        <v>166.44</v>
      </c>
    </row>
    <row r="297" spans="1:6">
      <c r="A297">
        <v>431</v>
      </c>
      <c r="B297" t="s">
        <v>862</v>
      </c>
      <c r="C297" t="s">
        <v>565</v>
      </c>
      <c r="D297" s="285">
        <v>0</v>
      </c>
      <c r="E297" s="286">
        <v>22.95</v>
      </c>
      <c r="F297" s="286">
        <v>0</v>
      </c>
    </row>
    <row r="298" spans="1:6">
      <c r="A298">
        <v>432</v>
      </c>
      <c r="B298" t="s">
        <v>863</v>
      </c>
      <c r="C298" t="s">
        <v>565</v>
      </c>
      <c r="D298" s="285">
        <v>0</v>
      </c>
      <c r="E298" s="286">
        <v>6.6360000000000001</v>
      </c>
      <c r="F298" s="286">
        <v>0</v>
      </c>
    </row>
    <row r="299" spans="1:6">
      <c r="A299">
        <v>433</v>
      </c>
      <c r="B299" t="s">
        <v>864</v>
      </c>
      <c r="C299" t="s">
        <v>565</v>
      </c>
      <c r="D299" s="285">
        <v>0</v>
      </c>
      <c r="E299" s="286">
        <v>1.39</v>
      </c>
      <c r="F299" s="286">
        <v>0</v>
      </c>
    </row>
    <row r="300" spans="1:6">
      <c r="A300">
        <v>434</v>
      </c>
      <c r="B300" t="s">
        <v>865</v>
      </c>
      <c r="C300" t="s">
        <v>565</v>
      </c>
      <c r="D300" s="285">
        <v>0</v>
      </c>
      <c r="E300" s="286">
        <v>3.15</v>
      </c>
      <c r="F300" s="286">
        <v>0</v>
      </c>
    </row>
    <row r="301" spans="1:6">
      <c r="A301">
        <v>435</v>
      </c>
      <c r="B301" t="s">
        <v>866</v>
      </c>
      <c r="C301" t="s">
        <v>565</v>
      </c>
      <c r="D301" s="285">
        <v>0</v>
      </c>
      <c r="E301" s="286">
        <v>12.8</v>
      </c>
      <c r="F301" s="286">
        <v>0</v>
      </c>
    </row>
    <row r="302" spans="1:6">
      <c r="A302">
        <v>436</v>
      </c>
      <c r="B302" t="s">
        <v>867</v>
      </c>
      <c r="C302" t="s">
        <v>565</v>
      </c>
      <c r="D302" s="285">
        <v>45</v>
      </c>
      <c r="E302" s="286">
        <v>11.95</v>
      </c>
      <c r="F302" s="286">
        <v>537.75</v>
      </c>
    </row>
    <row r="303" spans="1:6">
      <c r="A303">
        <v>437</v>
      </c>
      <c r="B303" t="s">
        <v>868</v>
      </c>
      <c r="C303" t="s">
        <v>565</v>
      </c>
      <c r="D303" s="285">
        <v>57</v>
      </c>
      <c r="E303" s="286">
        <v>12.69</v>
      </c>
      <c r="F303" s="286">
        <v>723.33</v>
      </c>
    </row>
    <row r="304" spans="1:6">
      <c r="A304">
        <v>438</v>
      </c>
      <c r="B304" t="s">
        <v>869</v>
      </c>
      <c r="C304" t="s">
        <v>565</v>
      </c>
      <c r="D304" s="285">
        <v>0</v>
      </c>
      <c r="E304" s="286">
        <v>11.606999999999999</v>
      </c>
      <c r="F304" s="286">
        <v>0</v>
      </c>
    </row>
    <row r="305" spans="1:6">
      <c r="A305">
        <v>439</v>
      </c>
      <c r="B305" t="s">
        <v>870</v>
      </c>
      <c r="C305" t="s">
        <v>565</v>
      </c>
      <c r="D305" s="285">
        <v>3</v>
      </c>
      <c r="E305" s="286">
        <v>9.9</v>
      </c>
      <c r="F305" s="286">
        <v>29.7</v>
      </c>
    </row>
    <row r="306" spans="1:6">
      <c r="A306">
        <v>440</v>
      </c>
      <c r="B306" t="s">
        <v>871</v>
      </c>
      <c r="C306" t="s">
        <v>565</v>
      </c>
      <c r="D306" s="285">
        <v>1050</v>
      </c>
      <c r="E306" s="286">
        <v>9.2899999999999991</v>
      </c>
      <c r="F306" s="286">
        <v>9754.5</v>
      </c>
    </row>
    <row r="307" spans="1:6">
      <c r="A307">
        <v>441</v>
      </c>
      <c r="B307" t="s">
        <v>872</v>
      </c>
      <c r="C307" t="s">
        <v>565</v>
      </c>
      <c r="D307" s="285">
        <v>87</v>
      </c>
      <c r="E307" s="286">
        <v>5.01</v>
      </c>
      <c r="F307" s="286">
        <v>435.87</v>
      </c>
    </row>
    <row r="308" spans="1:6">
      <c r="A308">
        <v>442</v>
      </c>
      <c r="B308" t="s">
        <v>873</v>
      </c>
      <c r="C308" t="s">
        <v>565</v>
      </c>
      <c r="D308" s="285">
        <v>0</v>
      </c>
      <c r="E308" s="286">
        <v>20.059999999999999</v>
      </c>
      <c r="F308" s="286">
        <v>0</v>
      </c>
    </row>
    <row r="309" spans="1:6">
      <c r="A309">
        <v>443</v>
      </c>
      <c r="B309" t="s">
        <v>874</v>
      </c>
      <c r="C309" t="s">
        <v>565</v>
      </c>
      <c r="D309" s="285">
        <v>0</v>
      </c>
      <c r="E309" s="286">
        <v>3.8079999999999998</v>
      </c>
      <c r="F309" s="286">
        <v>0</v>
      </c>
    </row>
    <row r="310" spans="1:6">
      <c r="A310">
        <v>444</v>
      </c>
      <c r="B310" t="s">
        <v>875</v>
      </c>
      <c r="C310" t="s">
        <v>565</v>
      </c>
      <c r="D310" s="285">
        <v>0</v>
      </c>
      <c r="E310" s="286">
        <v>35.200000000000003</v>
      </c>
      <c r="F310" s="286">
        <v>0</v>
      </c>
    </row>
    <row r="311" spans="1:6">
      <c r="A311">
        <v>445</v>
      </c>
      <c r="B311" t="s">
        <v>876</v>
      </c>
      <c r="C311" t="s">
        <v>565</v>
      </c>
      <c r="D311" s="285">
        <v>0</v>
      </c>
      <c r="E311" s="286">
        <v>41.62</v>
      </c>
      <c r="F311" s="286">
        <v>0</v>
      </c>
    </row>
    <row r="312" spans="1:6">
      <c r="A312">
        <v>446</v>
      </c>
      <c r="B312" t="s">
        <v>877</v>
      </c>
      <c r="C312" t="s">
        <v>565</v>
      </c>
      <c r="D312" s="285">
        <v>0</v>
      </c>
      <c r="E312" s="286">
        <v>14.32</v>
      </c>
      <c r="F312" s="286">
        <v>0</v>
      </c>
    </row>
    <row r="313" spans="1:6">
      <c r="A313">
        <v>448</v>
      </c>
      <c r="B313" t="s">
        <v>878</v>
      </c>
      <c r="C313" t="s">
        <v>565</v>
      </c>
      <c r="D313" s="285">
        <v>0</v>
      </c>
      <c r="E313" s="286">
        <v>6.93</v>
      </c>
      <c r="F313" s="286">
        <v>0</v>
      </c>
    </row>
    <row r="314" spans="1:6">
      <c r="A314">
        <v>449</v>
      </c>
      <c r="B314" t="s">
        <v>879</v>
      </c>
      <c r="C314" t="s">
        <v>565</v>
      </c>
      <c r="D314" s="285">
        <v>0</v>
      </c>
      <c r="E314" s="286">
        <v>13.58</v>
      </c>
      <c r="F314" s="286">
        <v>0</v>
      </c>
    </row>
    <row r="315" spans="1:6">
      <c r="A315">
        <v>450</v>
      </c>
      <c r="B315" t="s">
        <v>880</v>
      </c>
      <c r="C315" t="s">
        <v>565</v>
      </c>
      <c r="D315" s="285">
        <v>0</v>
      </c>
      <c r="E315" s="286">
        <v>9.5299999999999994</v>
      </c>
      <c r="F315" s="286">
        <v>0</v>
      </c>
    </row>
    <row r="316" spans="1:6">
      <c r="A316">
        <v>451</v>
      </c>
      <c r="B316" t="s">
        <v>881</v>
      </c>
      <c r="C316" t="s">
        <v>565</v>
      </c>
      <c r="D316" s="285">
        <v>0</v>
      </c>
      <c r="E316" s="286">
        <v>6.6680000000000001</v>
      </c>
      <c r="F316" s="286">
        <v>0</v>
      </c>
    </row>
    <row r="317" spans="1:6">
      <c r="A317">
        <v>452</v>
      </c>
      <c r="B317" t="s">
        <v>882</v>
      </c>
      <c r="C317" t="s">
        <v>565</v>
      </c>
      <c r="D317" s="285">
        <v>0</v>
      </c>
      <c r="E317" s="286">
        <v>6.6689999999999996</v>
      </c>
      <c r="F317" s="286">
        <v>0</v>
      </c>
    </row>
    <row r="318" spans="1:6">
      <c r="A318">
        <v>453</v>
      </c>
      <c r="B318" t="s">
        <v>883</v>
      </c>
      <c r="C318" t="s">
        <v>565</v>
      </c>
      <c r="D318" s="285">
        <v>0</v>
      </c>
      <c r="E318" s="286">
        <v>6.4349999999999996</v>
      </c>
      <c r="F318" s="286">
        <v>0</v>
      </c>
    </row>
    <row r="319" spans="1:6">
      <c r="A319">
        <v>454</v>
      </c>
      <c r="B319" t="s">
        <v>884</v>
      </c>
      <c r="C319" t="s">
        <v>565</v>
      </c>
      <c r="D319" s="285">
        <v>0</v>
      </c>
      <c r="E319" s="286">
        <v>7.3289999999999997</v>
      </c>
      <c r="F319" s="286">
        <v>0</v>
      </c>
    </row>
    <row r="320" spans="1:6">
      <c r="A320">
        <v>455</v>
      </c>
      <c r="B320" t="s">
        <v>885</v>
      </c>
      <c r="C320" t="s">
        <v>565</v>
      </c>
      <c r="D320" s="285">
        <v>0</v>
      </c>
      <c r="E320" s="286">
        <v>12.997</v>
      </c>
      <c r="F320" s="286">
        <v>0</v>
      </c>
    </row>
    <row r="321" spans="1:6">
      <c r="A321">
        <v>456</v>
      </c>
      <c r="B321" t="s">
        <v>886</v>
      </c>
      <c r="C321" t="s">
        <v>565</v>
      </c>
      <c r="D321" s="285">
        <v>0</v>
      </c>
      <c r="E321" s="286">
        <v>6.2</v>
      </c>
      <c r="F321" s="286">
        <v>0</v>
      </c>
    </row>
    <row r="322" spans="1:6">
      <c r="A322">
        <v>457</v>
      </c>
      <c r="B322" t="s">
        <v>887</v>
      </c>
      <c r="C322" t="s">
        <v>565</v>
      </c>
      <c r="D322" s="285">
        <v>9</v>
      </c>
      <c r="E322" s="286">
        <v>53.69</v>
      </c>
      <c r="F322" s="286">
        <v>483.21</v>
      </c>
    </row>
    <row r="323" spans="1:6">
      <c r="A323">
        <v>458</v>
      </c>
      <c r="B323" t="s">
        <v>888</v>
      </c>
      <c r="C323" t="s">
        <v>565</v>
      </c>
      <c r="D323" s="285">
        <v>51</v>
      </c>
      <c r="E323" s="286">
        <v>11.95</v>
      </c>
      <c r="F323" s="286">
        <v>609.45000000000005</v>
      </c>
    </row>
    <row r="324" spans="1:6">
      <c r="A324">
        <v>459</v>
      </c>
      <c r="B324" t="s">
        <v>889</v>
      </c>
      <c r="C324" t="s">
        <v>565</v>
      </c>
      <c r="D324" s="285">
        <v>0</v>
      </c>
      <c r="E324" s="286">
        <v>21.46</v>
      </c>
      <c r="F324" s="286">
        <v>0</v>
      </c>
    </row>
    <row r="325" spans="1:6">
      <c r="A325">
        <v>460</v>
      </c>
      <c r="B325" t="s">
        <v>890</v>
      </c>
      <c r="C325" t="s">
        <v>565</v>
      </c>
      <c r="D325" s="285">
        <v>0</v>
      </c>
      <c r="E325" s="286">
        <v>11.85</v>
      </c>
      <c r="F325" s="286">
        <v>0</v>
      </c>
    </row>
    <row r="326" spans="1:6">
      <c r="A326">
        <v>461</v>
      </c>
      <c r="B326" t="s">
        <v>891</v>
      </c>
      <c r="C326" t="s">
        <v>565</v>
      </c>
      <c r="D326" s="285">
        <v>0</v>
      </c>
      <c r="E326" s="286">
        <v>45.66</v>
      </c>
      <c r="F326" s="286">
        <v>0</v>
      </c>
    </row>
    <row r="327" spans="1:6">
      <c r="A327">
        <v>462</v>
      </c>
      <c r="B327" t="s">
        <v>892</v>
      </c>
      <c r="C327" t="s">
        <v>565</v>
      </c>
      <c r="D327" s="285">
        <v>0</v>
      </c>
      <c r="E327" s="286">
        <v>24.4</v>
      </c>
      <c r="F327" s="286">
        <v>0</v>
      </c>
    </row>
    <row r="328" spans="1:6">
      <c r="A328">
        <v>463</v>
      </c>
      <c r="B328" t="s">
        <v>893</v>
      </c>
      <c r="C328" t="s">
        <v>565</v>
      </c>
      <c r="D328" s="285">
        <v>0</v>
      </c>
      <c r="E328" s="286">
        <v>53.62</v>
      </c>
      <c r="F328" s="286">
        <v>0</v>
      </c>
    </row>
    <row r="329" spans="1:6">
      <c r="A329">
        <v>464</v>
      </c>
      <c r="B329" t="s">
        <v>894</v>
      </c>
      <c r="C329" t="s">
        <v>565</v>
      </c>
      <c r="D329" s="285">
        <v>0</v>
      </c>
      <c r="E329" s="286">
        <v>12.4</v>
      </c>
      <c r="F329" s="286">
        <v>0</v>
      </c>
    </row>
    <row r="330" spans="1:6">
      <c r="A330">
        <v>465</v>
      </c>
      <c r="B330" t="s">
        <v>895</v>
      </c>
      <c r="C330" t="s">
        <v>565</v>
      </c>
      <c r="D330" s="285">
        <v>0</v>
      </c>
      <c r="E330" s="286">
        <v>12.29</v>
      </c>
      <c r="F330" s="286">
        <v>0</v>
      </c>
    </row>
    <row r="331" spans="1:6">
      <c r="A331">
        <v>466</v>
      </c>
      <c r="B331" t="s">
        <v>896</v>
      </c>
      <c r="C331" t="s">
        <v>565</v>
      </c>
      <c r="D331" s="285">
        <v>0</v>
      </c>
      <c r="E331" s="286">
        <v>16.873000000000001</v>
      </c>
      <c r="F331" s="286">
        <v>0</v>
      </c>
    </row>
    <row r="332" spans="1:6">
      <c r="A332">
        <v>467</v>
      </c>
      <c r="B332" t="s">
        <v>897</v>
      </c>
      <c r="C332" t="s">
        <v>565</v>
      </c>
      <c r="D332" s="285">
        <v>6</v>
      </c>
      <c r="E332" s="286">
        <v>90</v>
      </c>
      <c r="F332" s="286">
        <v>540</v>
      </c>
    </row>
    <row r="333" spans="1:6">
      <c r="A333">
        <v>468</v>
      </c>
      <c r="B333" t="s">
        <v>898</v>
      </c>
      <c r="C333" t="s">
        <v>565</v>
      </c>
      <c r="D333" s="285">
        <v>0</v>
      </c>
      <c r="E333" s="286">
        <v>34.619999999999997</v>
      </c>
      <c r="F333" s="286">
        <v>0</v>
      </c>
    </row>
    <row r="334" spans="1:6">
      <c r="A334">
        <v>469</v>
      </c>
      <c r="B334" t="s">
        <v>899</v>
      </c>
      <c r="C334" t="s">
        <v>565</v>
      </c>
      <c r="D334" s="285">
        <v>0</v>
      </c>
      <c r="E334" s="286">
        <v>27.62</v>
      </c>
      <c r="F334" s="286">
        <v>0</v>
      </c>
    </row>
    <row r="335" spans="1:6">
      <c r="A335">
        <v>470</v>
      </c>
      <c r="B335" t="s">
        <v>900</v>
      </c>
      <c r="C335" t="s">
        <v>565</v>
      </c>
      <c r="D335" s="285">
        <v>0</v>
      </c>
      <c r="E335" s="286">
        <v>20.62</v>
      </c>
      <c r="F335" s="286">
        <v>0</v>
      </c>
    </row>
    <row r="336" spans="1:6">
      <c r="A336">
        <v>471</v>
      </c>
      <c r="B336" t="s">
        <v>901</v>
      </c>
      <c r="C336" t="s">
        <v>565</v>
      </c>
      <c r="D336" s="285">
        <v>0</v>
      </c>
      <c r="E336" s="286">
        <v>19.95</v>
      </c>
      <c r="F336" s="286">
        <v>0</v>
      </c>
    </row>
    <row r="337" spans="1:6">
      <c r="A337">
        <v>472</v>
      </c>
      <c r="B337" t="s">
        <v>902</v>
      </c>
      <c r="C337" t="s">
        <v>565</v>
      </c>
      <c r="D337" s="285">
        <v>0</v>
      </c>
      <c r="E337" s="286">
        <v>25</v>
      </c>
      <c r="F337" s="286">
        <v>0</v>
      </c>
    </row>
    <row r="338" spans="1:6">
      <c r="A338">
        <v>473</v>
      </c>
      <c r="B338" t="s">
        <v>903</v>
      </c>
      <c r="C338" t="s">
        <v>565</v>
      </c>
      <c r="D338" s="285">
        <v>27</v>
      </c>
      <c r="E338" s="286">
        <v>26.5</v>
      </c>
      <c r="F338" s="286">
        <v>715.5</v>
      </c>
    </row>
    <row r="339" spans="1:6">
      <c r="A339">
        <v>474</v>
      </c>
      <c r="B339" t="s">
        <v>904</v>
      </c>
      <c r="C339" t="s">
        <v>565</v>
      </c>
      <c r="D339" s="285">
        <v>0</v>
      </c>
      <c r="E339" s="286">
        <v>11.29</v>
      </c>
      <c r="F339" s="286">
        <v>0</v>
      </c>
    </row>
    <row r="340" spans="1:6">
      <c r="A340">
        <v>475</v>
      </c>
      <c r="B340" t="s">
        <v>905</v>
      </c>
      <c r="C340" t="s">
        <v>565</v>
      </c>
      <c r="D340" s="285">
        <v>0</v>
      </c>
      <c r="E340" s="286">
        <v>9.9469999999999992</v>
      </c>
      <c r="F340" s="286">
        <v>0</v>
      </c>
    </row>
    <row r="341" spans="1:6">
      <c r="A341">
        <v>476</v>
      </c>
      <c r="B341" t="s">
        <v>906</v>
      </c>
      <c r="C341" t="s">
        <v>565</v>
      </c>
      <c r="D341" s="285">
        <v>0</v>
      </c>
      <c r="E341" s="286">
        <v>18.986000000000001</v>
      </c>
      <c r="F341" s="286">
        <v>0</v>
      </c>
    </row>
    <row r="342" spans="1:6">
      <c r="A342">
        <v>477</v>
      </c>
      <c r="B342" t="s">
        <v>907</v>
      </c>
      <c r="C342" t="s">
        <v>565</v>
      </c>
      <c r="D342" s="285">
        <v>0</v>
      </c>
      <c r="E342" s="286">
        <v>14.52</v>
      </c>
      <c r="F342" s="286">
        <v>0</v>
      </c>
    </row>
    <row r="343" spans="1:6">
      <c r="A343">
        <v>478</v>
      </c>
      <c r="B343" t="s">
        <v>908</v>
      </c>
      <c r="C343" t="s">
        <v>565</v>
      </c>
      <c r="D343" s="285">
        <v>0</v>
      </c>
      <c r="E343" s="286">
        <v>20.66</v>
      </c>
      <c r="F343" s="286">
        <v>0</v>
      </c>
    </row>
    <row r="344" spans="1:6">
      <c r="A344">
        <v>479</v>
      </c>
      <c r="B344" t="s">
        <v>909</v>
      </c>
      <c r="C344" t="s">
        <v>565</v>
      </c>
      <c r="D344" s="285">
        <v>0</v>
      </c>
      <c r="E344" s="286">
        <v>16.29</v>
      </c>
      <c r="F344" s="286">
        <v>0</v>
      </c>
    </row>
    <row r="345" spans="1:6">
      <c r="A345">
        <v>480</v>
      </c>
      <c r="B345" t="s">
        <v>910</v>
      </c>
      <c r="C345" t="s">
        <v>565</v>
      </c>
      <c r="D345" s="285">
        <v>0</v>
      </c>
      <c r="E345" s="286">
        <v>0</v>
      </c>
      <c r="F345" s="286">
        <v>0</v>
      </c>
    </row>
    <row r="346" spans="1:6">
      <c r="A346">
        <v>481</v>
      </c>
      <c r="B346" t="s">
        <v>911</v>
      </c>
      <c r="C346" t="s">
        <v>565</v>
      </c>
      <c r="D346" s="285">
        <v>0</v>
      </c>
      <c r="E346" s="286">
        <v>14.11</v>
      </c>
      <c r="F346" s="286">
        <v>0</v>
      </c>
    </row>
    <row r="347" spans="1:6">
      <c r="A347">
        <v>482</v>
      </c>
      <c r="B347" t="s">
        <v>912</v>
      </c>
      <c r="C347" t="s">
        <v>565</v>
      </c>
      <c r="D347" s="285">
        <v>0</v>
      </c>
      <c r="E347" s="286">
        <v>13.66</v>
      </c>
      <c r="F347" s="286">
        <v>0</v>
      </c>
    </row>
    <row r="348" spans="1:6">
      <c r="A348">
        <v>483</v>
      </c>
      <c r="B348" t="s">
        <v>913</v>
      </c>
      <c r="C348" t="s">
        <v>565</v>
      </c>
      <c r="D348" s="285">
        <v>0</v>
      </c>
      <c r="E348" s="286">
        <v>15</v>
      </c>
      <c r="F348" s="286">
        <v>0</v>
      </c>
    </row>
    <row r="349" spans="1:6">
      <c r="A349">
        <v>484</v>
      </c>
      <c r="B349" t="s">
        <v>914</v>
      </c>
      <c r="C349" t="s">
        <v>565</v>
      </c>
      <c r="D349" s="285">
        <v>0</v>
      </c>
      <c r="E349" s="286">
        <v>17.14</v>
      </c>
      <c r="F349" s="286">
        <v>0</v>
      </c>
    </row>
    <row r="350" spans="1:6">
      <c r="A350">
        <v>485</v>
      </c>
      <c r="B350" t="s">
        <v>915</v>
      </c>
      <c r="C350" t="s">
        <v>565</v>
      </c>
      <c r="D350" s="285">
        <v>0</v>
      </c>
      <c r="E350" s="286">
        <v>18.100000000000001</v>
      </c>
      <c r="F350" s="286">
        <v>0</v>
      </c>
    </row>
    <row r="351" spans="1:6">
      <c r="A351">
        <v>486</v>
      </c>
      <c r="B351" t="s">
        <v>916</v>
      </c>
      <c r="C351" t="s">
        <v>565</v>
      </c>
      <c r="D351" s="285">
        <v>0</v>
      </c>
      <c r="E351" s="286">
        <v>20.087</v>
      </c>
      <c r="F351" s="286">
        <v>0</v>
      </c>
    </row>
    <row r="352" spans="1:6">
      <c r="A352">
        <v>487</v>
      </c>
      <c r="B352" t="s">
        <v>917</v>
      </c>
      <c r="C352" t="s">
        <v>565</v>
      </c>
      <c r="D352" s="285">
        <v>6</v>
      </c>
      <c r="E352" s="286">
        <v>98.28</v>
      </c>
      <c r="F352" s="286">
        <v>589.67999999999995</v>
      </c>
    </row>
    <row r="353" spans="1:6">
      <c r="A353">
        <v>488</v>
      </c>
      <c r="B353" t="s">
        <v>918</v>
      </c>
      <c r="C353" t="s">
        <v>565</v>
      </c>
      <c r="D353" s="285">
        <v>9</v>
      </c>
      <c r="E353" s="286">
        <v>92.415999999999997</v>
      </c>
      <c r="F353" s="286">
        <v>831.74</v>
      </c>
    </row>
    <row r="354" spans="1:6">
      <c r="A354">
        <v>489</v>
      </c>
      <c r="B354" t="s">
        <v>919</v>
      </c>
      <c r="C354" t="s">
        <v>565</v>
      </c>
      <c r="D354" s="285">
        <v>0</v>
      </c>
      <c r="E354" s="286">
        <v>10.45</v>
      </c>
      <c r="F354" s="286">
        <v>0</v>
      </c>
    </row>
    <row r="355" spans="1:6">
      <c r="A355">
        <v>490</v>
      </c>
      <c r="B355" t="s">
        <v>920</v>
      </c>
      <c r="C355" t="s">
        <v>565</v>
      </c>
      <c r="D355" s="285">
        <v>0</v>
      </c>
      <c r="E355" s="286">
        <v>21.12</v>
      </c>
      <c r="F355" s="286">
        <v>0</v>
      </c>
    </row>
    <row r="356" spans="1:6">
      <c r="A356">
        <v>491</v>
      </c>
      <c r="B356" t="s">
        <v>921</v>
      </c>
      <c r="C356" t="s">
        <v>565</v>
      </c>
      <c r="D356" s="285">
        <v>0</v>
      </c>
      <c r="E356" s="286">
        <v>14.58</v>
      </c>
      <c r="F356" s="286">
        <v>0</v>
      </c>
    </row>
    <row r="357" spans="1:6">
      <c r="A357">
        <v>492</v>
      </c>
      <c r="B357" t="s">
        <v>922</v>
      </c>
      <c r="C357" t="s">
        <v>565</v>
      </c>
      <c r="D357" s="285">
        <v>0</v>
      </c>
      <c r="E357" s="286">
        <v>18.62</v>
      </c>
      <c r="F357" s="286">
        <v>0</v>
      </c>
    </row>
    <row r="358" spans="1:6">
      <c r="A358">
        <v>493</v>
      </c>
      <c r="B358" t="s">
        <v>923</v>
      </c>
      <c r="C358" t="s">
        <v>565</v>
      </c>
      <c r="D358" s="285">
        <v>0</v>
      </c>
      <c r="E358" s="286">
        <v>26.79</v>
      </c>
      <c r="F358" s="286">
        <v>0</v>
      </c>
    </row>
    <row r="359" spans="1:6">
      <c r="A359">
        <v>494</v>
      </c>
      <c r="B359" t="s">
        <v>924</v>
      </c>
      <c r="C359" t="s">
        <v>565</v>
      </c>
      <c r="D359" s="285">
        <v>0</v>
      </c>
      <c r="E359" s="286">
        <v>18.62</v>
      </c>
      <c r="F359" s="286">
        <v>0</v>
      </c>
    </row>
    <row r="360" spans="1:6">
      <c r="A360">
        <v>495</v>
      </c>
      <c r="B360" t="s">
        <v>925</v>
      </c>
      <c r="C360" t="s">
        <v>565</v>
      </c>
      <c r="D360" s="285">
        <v>0</v>
      </c>
      <c r="E360" s="286">
        <v>21.62</v>
      </c>
      <c r="F360" s="286">
        <v>0</v>
      </c>
    </row>
    <row r="361" spans="1:6">
      <c r="A361">
        <v>496</v>
      </c>
      <c r="B361" t="s">
        <v>926</v>
      </c>
      <c r="C361" t="s">
        <v>565</v>
      </c>
      <c r="D361" s="285">
        <v>0</v>
      </c>
      <c r="E361" s="286">
        <v>33.17</v>
      </c>
      <c r="F361" s="286">
        <v>0</v>
      </c>
    </row>
    <row r="362" spans="1:6">
      <c r="A362">
        <v>497</v>
      </c>
      <c r="B362" t="s">
        <v>927</v>
      </c>
      <c r="C362" t="s">
        <v>565</v>
      </c>
      <c r="D362" s="285">
        <v>126</v>
      </c>
      <c r="E362" s="286">
        <v>15.75</v>
      </c>
      <c r="F362" s="286">
        <v>1984.5</v>
      </c>
    </row>
    <row r="363" spans="1:6">
      <c r="A363">
        <v>498</v>
      </c>
      <c r="B363" t="s">
        <v>928</v>
      </c>
      <c r="C363" t="s">
        <v>565</v>
      </c>
      <c r="D363" s="285">
        <v>0</v>
      </c>
      <c r="E363" s="286">
        <v>8.32</v>
      </c>
      <c r="F363" s="286">
        <v>0</v>
      </c>
    </row>
    <row r="364" spans="1:6">
      <c r="A364">
        <v>499</v>
      </c>
      <c r="B364" t="s">
        <v>929</v>
      </c>
      <c r="C364" t="s">
        <v>565</v>
      </c>
      <c r="D364" s="285">
        <v>0</v>
      </c>
      <c r="E364" s="286">
        <v>49.51</v>
      </c>
      <c r="F364" s="286">
        <v>0</v>
      </c>
    </row>
    <row r="365" spans="1:6">
      <c r="A365">
        <v>500</v>
      </c>
      <c r="B365" t="s">
        <v>930</v>
      </c>
      <c r="C365" t="s">
        <v>565</v>
      </c>
      <c r="D365" s="285">
        <v>0</v>
      </c>
      <c r="E365" s="286">
        <v>7.62</v>
      </c>
      <c r="F365" s="286">
        <v>0</v>
      </c>
    </row>
    <row r="366" spans="1:6">
      <c r="A366">
        <v>501</v>
      </c>
      <c r="B366" t="s">
        <v>931</v>
      </c>
      <c r="C366" t="s">
        <v>565</v>
      </c>
      <c r="D366" s="285">
        <v>0</v>
      </c>
      <c r="E366" s="286">
        <v>8.49</v>
      </c>
      <c r="F366" s="286">
        <v>0</v>
      </c>
    </row>
    <row r="367" spans="1:6">
      <c r="A367">
        <v>502</v>
      </c>
      <c r="B367" t="s">
        <v>932</v>
      </c>
      <c r="C367" t="s">
        <v>565</v>
      </c>
      <c r="D367" s="285">
        <v>0</v>
      </c>
      <c r="E367" s="286">
        <v>11.12</v>
      </c>
      <c r="F367" s="286">
        <v>0</v>
      </c>
    </row>
    <row r="368" spans="1:6">
      <c r="A368">
        <v>503</v>
      </c>
      <c r="B368" t="s">
        <v>933</v>
      </c>
      <c r="C368" t="s">
        <v>565</v>
      </c>
      <c r="D368" s="285">
        <v>3768</v>
      </c>
      <c r="E368" s="286">
        <v>8.35</v>
      </c>
      <c r="F368" s="286">
        <v>31462.799999999999</v>
      </c>
    </row>
    <row r="369" spans="1:6">
      <c r="A369">
        <v>504</v>
      </c>
      <c r="B369" t="s">
        <v>934</v>
      </c>
      <c r="C369" t="s">
        <v>565</v>
      </c>
      <c r="D369" s="285">
        <v>180</v>
      </c>
      <c r="E369" s="286">
        <v>10.44</v>
      </c>
      <c r="F369" s="286">
        <v>1879.2</v>
      </c>
    </row>
    <row r="370" spans="1:6">
      <c r="A370">
        <v>505</v>
      </c>
      <c r="B370" t="s">
        <v>935</v>
      </c>
      <c r="C370" t="s">
        <v>565</v>
      </c>
      <c r="D370" s="285">
        <v>0</v>
      </c>
      <c r="E370" s="286">
        <v>29.37</v>
      </c>
      <c r="F370" s="286">
        <v>0</v>
      </c>
    </row>
    <row r="371" spans="1:6">
      <c r="A371">
        <v>506</v>
      </c>
      <c r="B371" t="s">
        <v>936</v>
      </c>
      <c r="C371" t="s">
        <v>565</v>
      </c>
      <c r="D371" s="285">
        <v>0</v>
      </c>
      <c r="E371" s="286">
        <v>13.2</v>
      </c>
      <c r="F371" s="286">
        <v>0</v>
      </c>
    </row>
    <row r="372" spans="1:6">
      <c r="A372">
        <v>507</v>
      </c>
      <c r="B372" t="s">
        <v>937</v>
      </c>
      <c r="C372" t="s">
        <v>565</v>
      </c>
      <c r="D372" s="285">
        <v>0</v>
      </c>
      <c r="E372" s="286">
        <v>23.41</v>
      </c>
      <c r="F372" s="286">
        <v>0</v>
      </c>
    </row>
    <row r="373" spans="1:6">
      <c r="A373">
        <v>508</v>
      </c>
      <c r="B373" t="s">
        <v>938</v>
      </c>
      <c r="C373" t="s">
        <v>565</v>
      </c>
      <c r="D373" s="285">
        <v>0</v>
      </c>
      <c r="E373" s="286">
        <v>2.29</v>
      </c>
      <c r="F373" s="286">
        <v>0</v>
      </c>
    </row>
    <row r="374" spans="1:6">
      <c r="A374">
        <v>509</v>
      </c>
      <c r="B374" t="s">
        <v>939</v>
      </c>
      <c r="C374" t="s">
        <v>565</v>
      </c>
      <c r="D374" s="285">
        <v>0</v>
      </c>
      <c r="E374" s="286">
        <v>17.93</v>
      </c>
      <c r="F374" s="286">
        <v>0</v>
      </c>
    </row>
    <row r="375" spans="1:6">
      <c r="A375">
        <v>510</v>
      </c>
      <c r="B375" t="s">
        <v>940</v>
      </c>
      <c r="C375" t="s">
        <v>565</v>
      </c>
      <c r="D375" s="285">
        <v>6</v>
      </c>
      <c r="E375" s="286">
        <v>16.809999999999999</v>
      </c>
      <c r="F375" s="286">
        <v>100.86</v>
      </c>
    </row>
    <row r="376" spans="1:6">
      <c r="A376">
        <v>511</v>
      </c>
      <c r="B376" t="s">
        <v>941</v>
      </c>
      <c r="C376" t="s">
        <v>565</v>
      </c>
      <c r="D376" s="285">
        <v>0</v>
      </c>
      <c r="E376" s="286">
        <v>5.77</v>
      </c>
      <c r="F376" s="286">
        <v>0</v>
      </c>
    </row>
    <row r="377" spans="1:6">
      <c r="A377">
        <v>512</v>
      </c>
      <c r="B377" t="s">
        <v>942</v>
      </c>
      <c r="C377" t="s">
        <v>565</v>
      </c>
      <c r="D377" s="285">
        <v>0</v>
      </c>
      <c r="E377" s="286">
        <v>16.693999999999999</v>
      </c>
      <c r="F377" s="286">
        <v>0</v>
      </c>
    </row>
    <row r="378" spans="1:6">
      <c r="A378">
        <v>513</v>
      </c>
      <c r="B378" t="s">
        <v>943</v>
      </c>
      <c r="C378" t="s">
        <v>565</v>
      </c>
      <c r="D378" s="285">
        <v>0</v>
      </c>
      <c r="E378" s="286">
        <v>18.41</v>
      </c>
      <c r="F378" s="286">
        <v>0</v>
      </c>
    </row>
    <row r="379" spans="1:6">
      <c r="A379">
        <v>514</v>
      </c>
      <c r="B379" t="s">
        <v>944</v>
      </c>
      <c r="C379" t="s">
        <v>565</v>
      </c>
      <c r="D379" s="285">
        <v>6</v>
      </c>
      <c r="E379" s="286">
        <v>17.64</v>
      </c>
      <c r="F379" s="286">
        <v>105.84</v>
      </c>
    </row>
    <row r="380" spans="1:6">
      <c r="A380">
        <v>515</v>
      </c>
      <c r="B380" t="s">
        <v>945</v>
      </c>
      <c r="C380" t="s">
        <v>565</v>
      </c>
      <c r="D380" s="285">
        <v>0</v>
      </c>
      <c r="E380" s="286">
        <v>97.59</v>
      </c>
      <c r="F380" s="286">
        <v>0</v>
      </c>
    </row>
    <row r="381" spans="1:6">
      <c r="A381">
        <v>516</v>
      </c>
      <c r="B381" t="s">
        <v>946</v>
      </c>
      <c r="C381" t="s">
        <v>565</v>
      </c>
      <c r="D381" s="285">
        <v>12</v>
      </c>
      <c r="E381" s="286">
        <v>13.16</v>
      </c>
      <c r="F381" s="286">
        <v>157.91999999999999</v>
      </c>
    </row>
    <row r="382" spans="1:6">
      <c r="A382">
        <v>517</v>
      </c>
      <c r="B382" t="s">
        <v>947</v>
      </c>
      <c r="C382" t="s">
        <v>565</v>
      </c>
      <c r="D382" s="285">
        <v>9</v>
      </c>
      <c r="E382" s="286">
        <v>46.97</v>
      </c>
      <c r="F382" s="286">
        <v>422.73</v>
      </c>
    </row>
    <row r="383" spans="1:6">
      <c r="A383">
        <v>518</v>
      </c>
      <c r="B383" t="s">
        <v>948</v>
      </c>
      <c r="C383" t="s">
        <v>565</v>
      </c>
      <c r="D383" s="285">
        <v>12</v>
      </c>
      <c r="E383" s="286">
        <v>8.4380000000000006</v>
      </c>
      <c r="F383" s="286">
        <v>101.26</v>
      </c>
    </row>
    <row r="384" spans="1:6">
      <c r="A384">
        <v>519</v>
      </c>
      <c r="B384" t="s">
        <v>949</v>
      </c>
      <c r="C384" t="s">
        <v>565</v>
      </c>
      <c r="D384" s="285">
        <v>0</v>
      </c>
      <c r="E384" s="286">
        <v>14.891999999999999</v>
      </c>
      <c r="F384" s="286">
        <v>0</v>
      </c>
    </row>
    <row r="385" spans="1:6">
      <c r="A385">
        <v>520</v>
      </c>
      <c r="B385" t="s">
        <v>950</v>
      </c>
      <c r="C385" t="s">
        <v>565</v>
      </c>
      <c r="D385" s="285">
        <v>12</v>
      </c>
      <c r="E385" s="286">
        <v>7.85</v>
      </c>
      <c r="F385" s="286">
        <v>94.2</v>
      </c>
    </row>
    <row r="386" spans="1:6">
      <c r="A386">
        <v>521</v>
      </c>
      <c r="B386" t="s">
        <v>951</v>
      </c>
      <c r="C386" t="s">
        <v>565</v>
      </c>
      <c r="D386" s="285">
        <v>0</v>
      </c>
      <c r="E386" s="286">
        <v>9.24</v>
      </c>
      <c r="F386" s="286">
        <v>0</v>
      </c>
    </row>
    <row r="387" spans="1:6">
      <c r="A387">
        <v>522</v>
      </c>
      <c r="B387" t="s">
        <v>952</v>
      </c>
      <c r="C387" t="s">
        <v>565</v>
      </c>
      <c r="D387" s="285">
        <v>0</v>
      </c>
      <c r="E387" s="286">
        <v>18.852</v>
      </c>
      <c r="F387" s="286">
        <v>0</v>
      </c>
    </row>
    <row r="388" spans="1:6">
      <c r="A388">
        <v>523</v>
      </c>
      <c r="B388" t="s">
        <v>953</v>
      </c>
      <c r="C388" t="s">
        <v>565</v>
      </c>
      <c r="D388" s="285">
        <v>0</v>
      </c>
      <c r="E388" s="286">
        <v>0.01</v>
      </c>
      <c r="F388" s="286">
        <v>0</v>
      </c>
    </row>
    <row r="389" spans="1:6">
      <c r="A389">
        <v>524</v>
      </c>
      <c r="B389" t="s">
        <v>954</v>
      </c>
      <c r="C389" t="s">
        <v>565</v>
      </c>
      <c r="D389" s="285">
        <v>60</v>
      </c>
      <c r="E389" s="286">
        <v>11.65</v>
      </c>
      <c r="F389" s="286">
        <v>699</v>
      </c>
    </row>
    <row r="390" spans="1:6">
      <c r="A390">
        <v>525</v>
      </c>
      <c r="B390" t="s">
        <v>955</v>
      </c>
      <c r="C390" t="s">
        <v>565</v>
      </c>
      <c r="D390" s="285">
        <v>0</v>
      </c>
      <c r="E390" s="286">
        <v>6.15</v>
      </c>
      <c r="F390" s="286">
        <v>0</v>
      </c>
    </row>
    <row r="391" spans="1:6">
      <c r="A391">
        <v>526</v>
      </c>
      <c r="B391" t="s">
        <v>956</v>
      </c>
      <c r="C391" t="s">
        <v>565</v>
      </c>
      <c r="D391" s="285">
        <v>0</v>
      </c>
      <c r="E391" s="286">
        <v>13.273</v>
      </c>
      <c r="F391" s="286">
        <v>0</v>
      </c>
    </row>
    <row r="392" spans="1:6">
      <c r="A392">
        <v>527</v>
      </c>
      <c r="B392" t="s">
        <v>957</v>
      </c>
      <c r="C392" t="s">
        <v>565</v>
      </c>
      <c r="D392" s="285">
        <v>0</v>
      </c>
      <c r="E392" s="286">
        <v>9.2040000000000006</v>
      </c>
      <c r="F392" s="286">
        <v>0</v>
      </c>
    </row>
    <row r="393" spans="1:6">
      <c r="A393">
        <v>528</v>
      </c>
      <c r="B393" t="s">
        <v>958</v>
      </c>
      <c r="C393" t="s">
        <v>565</v>
      </c>
      <c r="D393" s="285">
        <v>15</v>
      </c>
      <c r="E393" s="286">
        <v>11.83</v>
      </c>
      <c r="F393" s="286">
        <v>177.46</v>
      </c>
    </row>
    <row r="394" spans="1:6">
      <c r="A394">
        <v>529</v>
      </c>
      <c r="B394" t="s">
        <v>959</v>
      </c>
      <c r="C394" t="s">
        <v>565</v>
      </c>
      <c r="D394" s="285">
        <v>0</v>
      </c>
      <c r="E394" s="286">
        <v>7.67</v>
      </c>
      <c r="F394" s="286">
        <v>0</v>
      </c>
    </row>
    <row r="395" spans="1:6">
      <c r="A395">
        <v>530</v>
      </c>
      <c r="B395" t="s">
        <v>960</v>
      </c>
      <c r="C395" t="s">
        <v>565</v>
      </c>
      <c r="D395" s="285">
        <v>138</v>
      </c>
      <c r="E395" s="286">
        <v>10.25</v>
      </c>
      <c r="F395" s="286">
        <v>1414.5</v>
      </c>
    </row>
    <row r="396" spans="1:6">
      <c r="A396">
        <v>531</v>
      </c>
      <c r="B396" t="s">
        <v>961</v>
      </c>
      <c r="C396" t="s">
        <v>565</v>
      </c>
      <c r="D396" s="285">
        <v>33</v>
      </c>
      <c r="E396" s="286">
        <v>7.8</v>
      </c>
      <c r="F396" s="286">
        <v>257.39999999999998</v>
      </c>
    </row>
    <row r="397" spans="1:6">
      <c r="A397">
        <v>532</v>
      </c>
      <c r="B397" t="s">
        <v>962</v>
      </c>
      <c r="C397" t="s">
        <v>565</v>
      </c>
      <c r="D397" s="285">
        <v>0</v>
      </c>
      <c r="E397" s="286">
        <v>22.5</v>
      </c>
      <c r="F397" s="286">
        <v>0</v>
      </c>
    </row>
    <row r="398" spans="1:6">
      <c r="A398">
        <v>533</v>
      </c>
      <c r="B398" t="s">
        <v>963</v>
      </c>
      <c r="C398" t="s">
        <v>565</v>
      </c>
      <c r="D398" s="285">
        <v>75</v>
      </c>
      <c r="E398" s="286">
        <v>11.96</v>
      </c>
      <c r="F398" s="286">
        <v>897</v>
      </c>
    </row>
    <row r="399" spans="1:6">
      <c r="A399">
        <v>534</v>
      </c>
      <c r="B399" t="s">
        <v>964</v>
      </c>
      <c r="C399" t="s">
        <v>565</v>
      </c>
      <c r="D399" s="285">
        <v>0</v>
      </c>
      <c r="E399" s="286">
        <v>21.684999999999999</v>
      </c>
      <c r="F399" s="286">
        <v>0</v>
      </c>
    </row>
    <row r="400" spans="1:6">
      <c r="A400">
        <v>535</v>
      </c>
      <c r="B400" t="s">
        <v>965</v>
      </c>
      <c r="C400" t="s">
        <v>565</v>
      </c>
      <c r="D400" s="285">
        <v>9</v>
      </c>
      <c r="E400" s="286">
        <v>9.65</v>
      </c>
      <c r="F400" s="286">
        <v>86.85</v>
      </c>
    </row>
    <row r="401" spans="1:6">
      <c r="A401">
        <v>536</v>
      </c>
      <c r="B401" t="s">
        <v>966</v>
      </c>
      <c r="C401" t="s">
        <v>565</v>
      </c>
      <c r="D401" s="285">
        <v>0</v>
      </c>
      <c r="E401" s="286">
        <v>8.75</v>
      </c>
      <c r="F401" s="286">
        <v>0</v>
      </c>
    </row>
    <row r="402" spans="1:6">
      <c r="A402">
        <v>537</v>
      </c>
      <c r="B402" t="s">
        <v>967</v>
      </c>
      <c r="C402" t="s">
        <v>565</v>
      </c>
      <c r="D402" s="285">
        <v>24</v>
      </c>
      <c r="E402" s="286">
        <v>12.85</v>
      </c>
      <c r="F402" s="286">
        <v>308.39999999999998</v>
      </c>
    </row>
    <row r="403" spans="1:6">
      <c r="A403">
        <v>538</v>
      </c>
      <c r="B403" t="s">
        <v>968</v>
      </c>
      <c r="C403" t="s">
        <v>565</v>
      </c>
      <c r="D403" s="285">
        <v>12</v>
      </c>
      <c r="E403" s="286">
        <v>9.4</v>
      </c>
      <c r="F403" s="286">
        <v>112.8</v>
      </c>
    </row>
    <row r="404" spans="1:6">
      <c r="A404">
        <v>539</v>
      </c>
      <c r="B404" t="s">
        <v>969</v>
      </c>
      <c r="C404" t="s">
        <v>565</v>
      </c>
      <c r="D404" s="285">
        <v>6</v>
      </c>
      <c r="E404" s="286">
        <v>13.76</v>
      </c>
      <c r="F404" s="286">
        <v>82.56</v>
      </c>
    </row>
    <row r="405" spans="1:6">
      <c r="A405">
        <v>540</v>
      </c>
      <c r="B405" t="s">
        <v>970</v>
      </c>
      <c r="C405" t="s">
        <v>565</v>
      </c>
      <c r="D405" s="285">
        <v>27</v>
      </c>
      <c r="E405" s="286">
        <v>10.8</v>
      </c>
      <c r="F405" s="286">
        <v>291.60000000000002</v>
      </c>
    </row>
    <row r="406" spans="1:6">
      <c r="A406">
        <v>541</v>
      </c>
      <c r="B406" t="s">
        <v>971</v>
      </c>
      <c r="C406" t="s">
        <v>565</v>
      </c>
      <c r="D406" s="285">
        <v>0</v>
      </c>
      <c r="E406" s="286">
        <v>13</v>
      </c>
      <c r="F406" s="286">
        <v>0</v>
      </c>
    </row>
    <row r="407" spans="1:6">
      <c r="A407">
        <v>542</v>
      </c>
      <c r="B407" t="s">
        <v>972</v>
      </c>
      <c r="C407" t="s">
        <v>565</v>
      </c>
      <c r="D407" s="285">
        <v>0</v>
      </c>
      <c r="E407" s="286">
        <v>11.494999999999999</v>
      </c>
      <c r="F407" s="286">
        <v>0</v>
      </c>
    </row>
    <row r="408" spans="1:6">
      <c r="A408">
        <v>543</v>
      </c>
      <c r="B408" t="s">
        <v>973</v>
      </c>
      <c r="C408" t="s">
        <v>565</v>
      </c>
      <c r="D408" s="285">
        <v>0</v>
      </c>
      <c r="E408" s="286">
        <v>0</v>
      </c>
      <c r="F408" s="286">
        <v>0</v>
      </c>
    </row>
    <row r="409" spans="1:6">
      <c r="A409">
        <v>544</v>
      </c>
      <c r="B409" t="s">
        <v>974</v>
      </c>
      <c r="C409" t="s">
        <v>565</v>
      </c>
      <c r="D409" s="285">
        <v>0</v>
      </c>
      <c r="E409" s="286">
        <v>20.786000000000001</v>
      </c>
      <c r="F409" s="286">
        <v>0</v>
      </c>
    </row>
    <row r="410" spans="1:6">
      <c r="A410">
        <v>545</v>
      </c>
      <c r="B410" t="s">
        <v>975</v>
      </c>
      <c r="C410" t="s">
        <v>565</v>
      </c>
      <c r="D410" s="285">
        <v>0</v>
      </c>
      <c r="E410" s="286">
        <v>10.7</v>
      </c>
      <c r="F410" s="286">
        <v>0</v>
      </c>
    </row>
    <row r="411" spans="1:6">
      <c r="A411">
        <v>546</v>
      </c>
      <c r="B411" t="s">
        <v>976</v>
      </c>
      <c r="C411" t="s">
        <v>565</v>
      </c>
      <c r="D411" s="285">
        <v>0</v>
      </c>
      <c r="E411" s="286">
        <v>11.9</v>
      </c>
      <c r="F411" s="286">
        <v>0</v>
      </c>
    </row>
    <row r="412" spans="1:6">
      <c r="A412">
        <v>547</v>
      </c>
      <c r="B412" t="s">
        <v>977</v>
      </c>
      <c r="C412" t="s">
        <v>565</v>
      </c>
      <c r="D412" s="285">
        <v>0</v>
      </c>
      <c r="E412" s="286">
        <v>9.141</v>
      </c>
      <c r="F412" s="286">
        <v>0</v>
      </c>
    </row>
    <row r="413" spans="1:6">
      <c r="A413">
        <v>548</v>
      </c>
      <c r="B413" t="s">
        <v>978</v>
      </c>
      <c r="C413" t="s">
        <v>565</v>
      </c>
      <c r="D413" s="285">
        <v>9</v>
      </c>
      <c r="E413" s="286">
        <v>16.12</v>
      </c>
      <c r="F413" s="286">
        <v>145.08000000000001</v>
      </c>
    </row>
    <row r="414" spans="1:6">
      <c r="A414">
        <v>549</v>
      </c>
      <c r="B414" t="s">
        <v>979</v>
      </c>
      <c r="C414" t="s">
        <v>565</v>
      </c>
      <c r="D414" s="285">
        <v>6</v>
      </c>
      <c r="E414" s="286">
        <v>20.190000000000001</v>
      </c>
      <c r="F414" s="286">
        <v>121.14</v>
      </c>
    </row>
    <row r="415" spans="1:6">
      <c r="A415">
        <v>550</v>
      </c>
      <c r="B415" t="s">
        <v>980</v>
      </c>
      <c r="C415" t="s">
        <v>565</v>
      </c>
      <c r="D415" s="285">
        <v>6</v>
      </c>
      <c r="E415" s="286">
        <v>18.96</v>
      </c>
      <c r="F415" s="286">
        <v>113.76</v>
      </c>
    </row>
    <row r="416" spans="1:6">
      <c r="A416">
        <v>551</v>
      </c>
      <c r="B416" t="s">
        <v>981</v>
      </c>
      <c r="C416" t="s">
        <v>565</v>
      </c>
      <c r="D416" s="285">
        <v>132</v>
      </c>
      <c r="E416" s="286">
        <v>10.7</v>
      </c>
      <c r="F416" s="286">
        <v>1412.4</v>
      </c>
    </row>
    <row r="417" spans="1:6">
      <c r="A417">
        <v>552</v>
      </c>
      <c r="B417" t="s">
        <v>982</v>
      </c>
      <c r="C417" t="s">
        <v>565</v>
      </c>
      <c r="D417" s="285">
        <v>0</v>
      </c>
      <c r="E417" s="286">
        <v>14.22</v>
      </c>
      <c r="F417" s="286">
        <v>0</v>
      </c>
    </row>
    <row r="418" spans="1:6">
      <c r="A418">
        <v>553</v>
      </c>
      <c r="B418" t="s">
        <v>983</v>
      </c>
      <c r="C418" t="s">
        <v>565</v>
      </c>
      <c r="D418" s="285">
        <v>0</v>
      </c>
      <c r="E418" s="286">
        <v>0</v>
      </c>
      <c r="F418" s="286">
        <v>0</v>
      </c>
    </row>
    <row r="419" spans="1:6">
      <c r="A419">
        <v>554</v>
      </c>
      <c r="B419" t="s">
        <v>984</v>
      </c>
      <c r="C419" t="s">
        <v>565</v>
      </c>
      <c r="D419" s="285">
        <v>0</v>
      </c>
      <c r="E419" s="286">
        <v>6.8</v>
      </c>
      <c r="F419" s="286">
        <v>0</v>
      </c>
    </row>
    <row r="420" spans="1:6">
      <c r="A420">
        <v>555</v>
      </c>
      <c r="B420" t="s">
        <v>985</v>
      </c>
      <c r="C420" t="s">
        <v>565</v>
      </c>
      <c r="D420" s="285">
        <v>18</v>
      </c>
      <c r="E420" s="286">
        <v>8.8970000000000002</v>
      </c>
      <c r="F420" s="286">
        <v>160.13999999999999</v>
      </c>
    </row>
    <row r="421" spans="1:6">
      <c r="A421">
        <v>556</v>
      </c>
      <c r="B421" t="s">
        <v>986</v>
      </c>
      <c r="C421" t="s">
        <v>565</v>
      </c>
      <c r="D421" s="285">
        <v>12</v>
      </c>
      <c r="E421" s="286">
        <v>6.4880000000000004</v>
      </c>
      <c r="F421" s="286">
        <v>77.849999999999994</v>
      </c>
    </row>
    <row r="422" spans="1:6">
      <c r="A422">
        <v>557</v>
      </c>
      <c r="B422" t="s">
        <v>987</v>
      </c>
      <c r="C422" t="s">
        <v>565</v>
      </c>
      <c r="D422" s="285">
        <v>33</v>
      </c>
      <c r="E422" s="286">
        <v>8.3010000000000002</v>
      </c>
      <c r="F422" s="286">
        <v>273.93</v>
      </c>
    </row>
    <row r="423" spans="1:6">
      <c r="A423">
        <v>558</v>
      </c>
      <c r="B423" t="s">
        <v>988</v>
      </c>
      <c r="C423" t="s">
        <v>565</v>
      </c>
      <c r="D423" s="285">
        <v>0</v>
      </c>
      <c r="E423" s="286">
        <v>0</v>
      </c>
      <c r="F423" s="286">
        <v>0</v>
      </c>
    </row>
    <row r="424" spans="1:6">
      <c r="A424">
        <v>559</v>
      </c>
      <c r="B424" t="s">
        <v>989</v>
      </c>
      <c r="C424" t="s">
        <v>565</v>
      </c>
      <c r="D424" s="285">
        <v>111</v>
      </c>
      <c r="E424" s="286">
        <v>5.31</v>
      </c>
      <c r="F424" s="286">
        <v>589.41</v>
      </c>
    </row>
    <row r="425" spans="1:6">
      <c r="A425">
        <v>560</v>
      </c>
      <c r="B425" t="s">
        <v>990</v>
      </c>
      <c r="C425" t="s">
        <v>565</v>
      </c>
      <c r="D425" s="285">
        <v>0</v>
      </c>
      <c r="E425" s="286">
        <v>7.4</v>
      </c>
      <c r="F425" s="286">
        <v>0</v>
      </c>
    </row>
    <row r="426" spans="1:6">
      <c r="A426">
        <v>561</v>
      </c>
      <c r="B426" t="s">
        <v>991</v>
      </c>
      <c r="C426" t="s">
        <v>565</v>
      </c>
      <c r="D426" s="285">
        <v>0</v>
      </c>
      <c r="E426" s="286">
        <v>9.6</v>
      </c>
      <c r="F426" s="286">
        <v>0</v>
      </c>
    </row>
    <row r="427" spans="1:6">
      <c r="A427">
        <v>562</v>
      </c>
      <c r="B427" t="s">
        <v>992</v>
      </c>
      <c r="C427" t="s">
        <v>565</v>
      </c>
      <c r="D427" s="285">
        <v>18</v>
      </c>
      <c r="E427" s="286">
        <v>8.4499999999999993</v>
      </c>
      <c r="F427" s="286">
        <v>152.1</v>
      </c>
    </row>
    <row r="428" spans="1:6">
      <c r="A428">
        <v>563</v>
      </c>
      <c r="B428" t="s">
        <v>993</v>
      </c>
      <c r="C428" t="s">
        <v>565</v>
      </c>
      <c r="D428" s="285">
        <v>0</v>
      </c>
      <c r="E428" s="286">
        <v>16.07</v>
      </c>
      <c r="F428" s="286">
        <v>0</v>
      </c>
    </row>
    <row r="429" spans="1:6">
      <c r="A429">
        <v>564</v>
      </c>
      <c r="B429" t="s">
        <v>994</v>
      </c>
      <c r="C429" t="s">
        <v>565</v>
      </c>
      <c r="D429" s="285">
        <v>0</v>
      </c>
      <c r="E429" s="286">
        <v>0</v>
      </c>
      <c r="F429" s="286">
        <v>0</v>
      </c>
    </row>
    <row r="430" spans="1:6">
      <c r="A430">
        <v>565</v>
      </c>
      <c r="B430" t="s">
        <v>995</v>
      </c>
      <c r="C430" t="s">
        <v>565</v>
      </c>
      <c r="D430" s="285">
        <v>0</v>
      </c>
      <c r="E430" s="286">
        <v>13.6</v>
      </c>
      <c r="F430" s="286">
        <v>0</v>
      </c>
    </row>
    <row r="431" spans="1:6">
      <c r="A431">
        <v>566</v>
      </c>
      <c r="B431" t="s">
        <v>996</v>
      </c>
      <c r="C431" t="s">
        <v>565</v>
      </c>
      <c r="D431" s="285">
        <v>0</v>
      </c>
      <c r="E431" s="286">
        <v>2.3090000000000002</v>
      </c>
      <c r="F431" s="286">
        <v>0</v>
      </c>
    </row>
    <row r="432" spans="1:6">
      <c r="A432">
        <v>567</v>
      </c>
      <c r="B432" t="s">
        <v>997</v>
      </c>
      <c r="C432" t="s">
        <v>565</v>
      </c>
      <c r="D432" s="285">
        <v>0</v>
      </c>
      <c r="E432" s="286">
        <v>8.1999999999999993</v>
      </c>
      <c r="F432" s="286">
        <v>0</v>
      </c>
    </row>
    <row r="433" spans="1:6">
      <c r="A433">
        <v>568</v>
      </c>
      <c r="B433" t="s">
        <v>998</v>
      </c>
      <c r="C433" t="s">
        <v>565</v>
      </c>
      <c r="D433" s="285">
        <v>12</v>
      </c>
      <c r="E433" s="286">
        <v>13.848000000000001</v>
      </c>
      <c r="F433" s="286">
        <v>166.18</v>
      </c>
    </row>
    <row r="434" spans="1:6">
      <c r="A434">
        <v>569</v>
      </c>
      <c r="B434" t="s">
        <v>999</v>
      </c>
      <c r="C434" t="s">
        <v>565</v>
      </c>
      <c r="D434" s="285">
        <v>42</v>
      </c>
      <c r="E434" s="286">
        <v>13.66</v>
      </c>
      <c r="F434" s="286">
        <v>573.72</v>
      </c>
    </row>
    <row r="435" spans="1:6">
      <c r="A435">
        <v>570</v>
      </c>
      <c r="B435" t="s">
        <v>1000</v>
      </c>
      <c r="C435" t="s">
        <v>565</v>
      </c>
      <c r="D435" s="285">
        <v>0</v>
      </c>
      <c r="E435" s="286">
        <v>7.29</v>
      </c>
      <c r="F435" s="286">
        <v>0</v>
      </c>
    </row>
    <row r="436" spans="1:6">
      <c r="A436">
        <v>571</v>
      </c>
      <c r="B436" t="s">
        <v>1001</v>
      </c>
      <c r="C436" t="s">
        <v>565</v>
      </c>
      <c r="D436" s="285">
        <v>0</v>
      </c>
      <c r="E436" s="286">
        <v>34.049999999999997</v>
      </c>
      <c r="F436" s="286">
        <v>0</v>
      </c>
    </row>
    <row r="437" spans="1:6">
      <c r="A437">
        <v>572</v>
      </c>
      <c r="B437" t="s">
        <v>1002</v>
      </c>
      <c r="C437" t="s">
        <v>565</v>
      </c>
      <c r="D437" s="285">
        <v>0</v>
      </c>
      <c r="E437" s="286">
        <v>12.77</v>
      </c>
      <c r="F437" s="286">
        <v>0</v>
      </c>
    </row>
    <row r="438" spans="1:6">
      <c r="A438">
        <v>573</v>
      </c>
      <c r="B438" t="s">
        <v>1003</v>
      </c>
      <c r="C438" t="s">
        <v>565</v>
      </c>
      <c r="D438" s="285">
        <v>0</v>
      </c>
      <c r="E438" s="286">
        <v>0</v>
      </c>
      <c r="F438" s="286">
        <v>0</v>
      </c>
    </row>
    <row r="439" spans="1:6">
      <c r="A439">
        <v>574</v>
      </c>
      <c r="B439" t="s">
        <v>1004</v>
      </c>
      <c r="C439" t="s">
        <v>565</v>
      </c>
      <c r="D439" s="285">
        <v>0</v>
      </c>
      <c r="E439" s="286">
        <v>0</v>
      </c>
      <c r="F439" s="286">
        <v>0</v>
      </c>
    </row>
    <row r="440" spans="1:6">
      <c r="A440">
        <v>575</v>
      </c>
      <c r="B440" t="s">
        <v>1005</v>
      </c>
      <c r="C440" t="s">
        <v>565</v>
      </c>
      <c r="D440" s="285">
        <v>0</v>
      </c>
      <c r="E440" s="286">
        <v>26.45</v>
      </c>
      <c r="F440" s="286">
        <v>0</v>
      </c>
    </row>
    <row r="441" spans="1:6">
      <c r="A441">
        <v>576</v>
      </c>
      <c r="B441" t="s">
        <v>1006</v>
      </c>
      <c r="C441" t="s">
        <v>565</v>
      </c>
      <c r="D441" s="285">
        <v>0</v>
      </c>
      <c r="E441" s="286">
        <v>8.3699999999999992</v>
      </c>
      <c r="F441" s="286">
        <v>0</v>
      </c>
    </row>
    <row r="442" spans="1:6">
      <c r="A442">
        <v>577</v>
      </c>
      <c r="B442" t="s">
        <v>1007</v>
      </c>
      <c r="C442" t="s">
        <v>565</v>
      </c>
      <c r="D442" s="285">
        <v>0</v>
      </c>
      <c r="E442" s="286">
        <v>13.09</v>
      </c>
      <c r="F442" s="286">
        <v>0</v>
      </c>
    </row>
    <row r="443" spans="1:6">
      <c r="A443">
        <v>578</v>
      </c>
      <c r="B443" t="s">
        <v>1008</v>
      </c>
      <c r="C443" t="s">
        <v>565</v>
      </c>
      <c r="D443" s="285">
        <v>0</v>
      </c>
      <c r="E443" s="286">
        <v>5.5</v>
      </c>
      <c r="F443" s="286">
        <v>0</v>
      </c>
    </row>
    <row r="444" spans="1:6">
      <c r="A444">
        <v>579</v>
      </c>
      <c r="B444" t="s">
        <v>1009</v>
      </c>
      <c r="C444" t="s">
        <v>565</v>
      </c>
      <c r="D444" s="285">
        <v>0</v>
      </c>
      <c r="E444" s="286">
        <v>5.2</v>
      </c>
      <c r="F444" s="286">
        <v>0</v>
      </c>
    </row>
    <row r="445" spans="1:6">
      <c r="A445">
        <v>580</v>
      </c>
      <c r="B445" t="s">
        <v>1010</v>
      </c>
      <c r="C445" t="s">
        <v>565</v>
      </c>
      <c r="D445" s="285">
        <v>0</v>
      </c>
      <c r="E445" s="286">
        <v>26</v>
      </c>
      <c r="F445" s="286">
        <v>0</v>
      </c>
    </row>
    <row r="446" spans="1:6">
      <c r="A446">
        <v>581</v>
      </c>
      <c r="B446" t="s">
        <v>1011</v>
      </c>
      <c r="C446" t="s">
        <v>565</v>
      </c>
      <c r="D446" s="285">
        <v>0</v>
      </c>
      <c r="E446" s="286">
        <v>18</v>
      </c>
      <c r="F446" s="286">
        <v>0</v>
      </c>
    </row>
    <row r="447" spans="1:6">
      <c r="A447">
        <v>582</v>
      </c>
      <c r="B447" t="s">
        <v>1012</v>
      </c>
      <c r="C447" t="s">
        <v>565</v>
      </c>
      <c r="D447" s="285">
        <v>0</v>
      </c>
      <c r="E447" s="286">
        <v>9.15</v>
      </c>
      <c r="F447" s="286">
        <v>0</v>
      </c>
    </row>
    <row r="448" spans="1:6">
      <c r="A448">
        <v>583</v>
      </c>
      <c r="B448" t="s">
        <v>1013</v>
      </c>
      <c r="C448" t="s">
        <v>565</v>
      </c>
      <c r="D448" s="285">
        <v>0</v>
      </c>
      <c r="E448" s="286">
        <v>26.96</v>
      </c>
      <c r="F448" s="286">
        <v>0</v>
      </c>
    </row>
    <row r="449" spans="1:6">
      <c r="A449">
        <v>584</v>
      </c>
      <c r="B449" t="s">
        <v>1014</v>
      </c>
      <c r="C449" t="s">
        <v>565</v>
      </c>
      <c r="D449" s="285">
        <v>6</v>
      </c>
      <c r="E449" s="286">
        <v>42.66</v>
      </c>
      <c r="F449" s="286">
        <v>255.96</v>
      </c>
    </row>
    <row r="450" spans="1:6">
      <c r="A450">
        <v>585</v>
      </c>
      <c r="B450" t="s">
        <v>1015</v>
      </c>
      <c r="C450" t="s">
        <v>565</v>
      </c>
      <c r="D450" s="285">
        <v>12</v>
      </c>
      <c r="E450" s="286">
        <v>23.11</v>
      </c>
      <c r="F450" s="286">
        <v>277.32</v>
      </c>
    </row>
    <row r="451" spans="1:6">
      <c r="A451">
        <v>586</v>
      </c>
      <c r="B451" t="s">
        <v>1016</v>
      </c>
      <c r="C451" t="s">
        <v>565</v>
      </c>
      <c r="D451" s="285">
        <v>0</v>
      </c>
      <c r="E451" s="286">
        <v>47.13</v>
      </c>
      <c r="F451" s="286">
        <v>0</v>
      </c>
    </row>
    <row r="452" spans="1:6">
      <c r="A452">
        <v>587</v>
      </c>
      <c r="B452" t="s">
        <v>1017</v>
      </c>
      <c r="C452" t="s">
        <v>565</v>
      </c>
      <c r="D452" s="285">
        <v>0</v>
      </c>
      <c r="E452" s="286">
        <v>71.930000000000007</v>
      </c>
      <c r="F452" s="286">
        <v>0</v>
      </c>
    </row>
    <row r="453" spans="1:6">
      <c r="A453">
        <v>588</v>
      </c>
      <c r="B453" t="s">
        <v>1018</v>
      </c>
      <c r="C453" t="s">
        <v>565</v>
      </c>
      <c r="D453" s="285">
        <v>0</v>
      </c>
      <c r="E453" s="286">
        <v>13.5</v>
      </c>
      <c r="F453" s="286">
        <v>0</v>
      </c>
    </row>
    <row r="454" spans="1:6">
      <c r="A454">
        <v>589</v>
      </c>
      <c r="B454" t="s">
        <v>1019</v>
      </c>
      <c r="C454" t="s">
        <v>565</v>
      </c>
      <c r="D454" s="285">
        <v>0</v>
      </c>
      <c r="E454" s="286">
        <v>8.8360000000000003</v>
      </c>
      <c r="F454" s="286">
        <v>0</v>
      </c>
    </row>
    <row r="455" spans="1:6">
      <c r="A455">
        <v>590</v>
      </c>
      <c r="B455" t="s">
        <v>1020</v>
      </c>
      <c r="C455" t="s">
        <v>565</v>
      </c>
      <c r="D455" s="285">
        <v>0</v>
      </c>
      <c r="E455" s="286">
        <v>11.676</v>
      </c>
      <c r="F455" s="286">
        <v>0</v>
      </c>
    </row>
    <row r="456" spans="1:6">
      <c r="A456">
        <v>591</v>
      </c>
      <c r="B456" t="s">
        <v>1021</v>
      </c>
      <c r="C456" t="s">
        <v>565</v>
      </c>
      <c r="D456" s="285">
        <v>0</v>
      </c>
      <c r="E456" s="286">
        <v>21.26</v>
      </c>
      <c r="F456" s="286">
        <v>0</v>
      </c>
    </row>
    <row r="457" spans="1:6">
      <c r="A457">
        <v>592</v>
      </c>
      <c r="B457" t="s">
        <v>1022</v>
      </c>
      <c r="C457" t="s">
        <v>565</v>
      </c>
      <c r="D457" s="285">
        <v>0</v>
      </c>
      <c r="E457" s="286">
        <v>27.25</v>
      </c>
      <c r="F457" s="286">
        <v>0</v>
      </c>
    </row>
    <row r="458" spans="1:6">
      <c r="A458">
        <v>593</v>
      </c>
      <c r="B458" t="s">
        <v>1023</v>
      </c>
      <c r="C458" t="s">
        <v>565</v>
      </c>
      <c r="D458" s="285">
        <v>0</v>
      </c>
      <c r="E458" s="286">
        <v>30.25</v>
      </c>
      <c r="F458" s="286">
        <v>0</v>
      </c>
    </row>
    <row r="459" spans="1:6">
      <c r="A459">
        <v>594</v>
      </c>
      <c r="B459" t="s">
        <v>1024</v>
      </c>
      <c r="C459" t="s">
        <v>565</v>
      </c>
      <c r="D459" s="285">
        <v>0</v>
      </c>
      <c r="E459" s="286">
        <v>0</v>
      </c>
      <c r="F459" s="286">
        <v>0</v>
      </c>
    </row>
    <row r="460" spans="1:6">
      <c r="A460">
        <v>595</v>
      </c>
      <c r="B460" t="s">
        <v>1025</v>
      </c>
      <c r="C460" t="s">
        <v>565</v>
      </c>
      <c r="D460" s="285">
        <v>0</v>
      </c>
      <c r="E460" s="286">
        <v>18.649999999999999</v>
      </c>
      <c r="F460" s="286">
        <v>0</v>
      </c>
    </row>
    <row r="461" spans="1:6">
      <c r="A461">
        <v>596</v>
      </c>
      <c r="B461" t="s">
        <v>1026</v>
      </c>
      <c r="C461" t="s">
        <v>565</v>
      </c>
      <c r="D461" s="285">
        <v>0</v>
      </c>
      <c r="E461" s="286">
        <v>146.69</v>
      </c>
      <c r="F461" s="286">
        <v>0</v>
      </c>
    </row>
    <row r="462" spans="1:6">
      <c r="A462">
        <v>597</v>
      </c>
      <c r="B462" t="s">
        <v>1027</v>
      </c>
      <c r="C462" t="s">
        <v>565</v>
      </c>
      <c r="D462" s="285">
        <v>0</v>
      </c>
      <c r="E462" s="286">
        <v>28.49</v>
      </c>
      <c r="F462" s="286">
        <v>0</v>
      </c>
    </row>
    <row r="463" spans="1:6">
      <c r="A463">
        <v>598</v>
      </c>
      <c r="B463" t="s">
        <v>1028</v>
      </c>
      <c r="C463" t="s">
        <v>565</v>
      </c>
      <c r="D463" s="285">
        <v>0</v>
      </c>
      <c r="E463" s="286">
        <v>31.69</v>
      </c>
      <c r="F463" s="286">
        <v>0</v>
      </c>
    </row>
    <row r="464" spans="1:6">
      <c r="A464">
        <v>599</v>
      </c>
      <c r="B464" t="s">
        <v>1029</v>
      </c>
      <c r="C464" t="s">
        <v>565</v>
      </c>
      <c r="D464" s="285">
        <v>0</v>
      </c>
      <c r="E464" s="286">
        <v>23.3</v>
      </c>
      <c r="F464" s="286">
        <v>0</v>
      </c>
    </row>
    <row r="465" spans="1:6">
      <c r="A465">
        <v>600</v>
      </c>
      <c r="B465" t="s">
        <v>1030</v>
      </c>
      <c r="C465" t="s">
        <v>565</v>
      </c>
      <c r="D465" s="285">
        <v>540</v>
      </c>
      <c r="E465" s="286">
        <v>10.01</v>
      </c>
      <c r="F465" s="286">
        <v>5405.4</v>
      </c>
    </row>
    <row r="466" spans="1:6">
      <c r="A466">
        <v>601</v>
      </c>
      <c r="B466" t="s">
        <v>1031</v>
      </c>
      <c r="C466" t="s">
        <v>565</v>
      </c>
      <c r="D466" s="285">
        <v>0</v>
      </c>
      <c r="E466" s="286">
        <v>6.5469999999999997</v>
      </c>
      <c r="F466" s="286">
        <v>0</v>
      </c>
    </row>
    <row r="467" spans="1:6">
      <c r="A467">
        <v>602</v>
      </c>
      <c r="B467" t="s">
        <v>1032</v>
      </c>
      <c r="C467" t="s">
        <v>565</v>
      </c>
      <c r="D467" s="285">
        <v>0</v>
      </c>
      <c r="E467" s="286">
        <v>21.445</v>
      </c>
      <c r="F467" s="286">
        <v>0</v>
      </c>
    </row>
    <row r="468" spans="1:6">
      <c r="A468">
        <v>603</v>
      </c>
      <c r="B468" t="s">
        <v>1033</v>
      </c>
      <c r="C468" t="s">
        <v>565</v>
      </c>
      <c r="D468" s="285">
        <v>12</v>
      </c>
      <c r="E468" s="286">
        <v>7.66</v>
      </c>
      <c r="F468" s="286">
        <v>91.92</v>
      </c>
    </row>
    <row r="469" spans="1:6">
      <c r="A469">
        <v>604</v>
      </c>
      <c r="B469" t="s">
        <v>1034</v>
      </c>
      <c r="C469" t="s">
        <v>565</v>
      </c>
      <c r="D469" s="285">
        <v>144</v>
      </c>
      <c r="E469" s="286">
        <v>18.600000000000001</v>
      </c>
      <c r="F469" s="286">
        <v>2678.4</v>
      </c>
    </row>
    <row r="470" spans="1:6">
      <c r="A470">
        <v>605</v>
      </c>
      <c r="B470" t="s">
        <v>1035</v>
      </c>
      <c r="C470" t="s">
        <v>565</v>
      </c>
      <c r="D470" s="285">
        <v>0</v>
      </c>
      <c r="E470" s="286">
        <v>22.45</v>
      </c>
      <c r="F470" s="286">
        <v>0</v>
      </c>
    </row>
    <row r="471" spans="1:6">
      <c r="A471">
        <v>606</v>
      </c>
      <c r="B471" t="s">
        <v>1036</v>
      </c>
      <c r="C471" t="s">
        <v>565</v>
      </c>
      <c r="D471" s="285">
        <v>0</v>
      </c>
      <c r="E471" s="286">
        <v>8.44</v>
      </c>
      <c r="F471" s="286">
        <v>0</v>
      </c>
    </row>
    <row r="472" spans="1:6">
      <c r="A472">
        <v>607</v>
      </c>
      <c r="B472" t="s">
        <v>1037</v>
      </c>
      <c r="C472" t="s">
        <v>565</v>
      </c>
      <c r="D472" s="285">
        <v>0</v>
      </c>
      <c r="E472" s="286">
        <v>9.7899999999999991</v>
      </c>
      <c r="F472" s="286">
        <v>0</v>
      </c>
    </row>
    <row r="473" spans="1:6">
      <c r="A473">
        <v>608</v>
      </c>
      <c r="B473" t="s">
        <v>1038</v>
      </c>
      <c r="C473" t="s">
        <v>565</v>
      </c>
      <c r="D473" s="285">
        <v>3396</v>
      </c>
      <c r="E473" s="286">
        <v>14.5</v>
      </c>
      <c r="F473" s="286">
        <v>49242</v>
      </c>
    </row>
    <row r="474" spans="1:6">
      <c r="A474">
        <v>609</v>
      </c>
      <c r="B474" t="s">
        <v>1039</v>
      </c>
      <c r="C474" t="s">
        <v>565</v>
      </c>
      <c r="D474" s="285">
        <v>30</v>
      </c>
      <c r="E474" s="286">
        <v>22.5</v>
      </c>
      <c r="F474" s="286">
        <v>675</v>
      </c>
    </row>
    <row r="475" spans="1:6">
      <c r="A475">
        <v>610</v>
      </c>
      <c r="B475" t="s">
        <v>1040</v>
      </c>
      <c r="C475" t="s">
        <v>565</v>
      </c>
      <c r="D475" s="285">
        <v>0</v>
      </c>
      <c r="E475" s="286">
        <v>102.95</v>
      </c>
      <c r="F475" s="286">
        <v>0</v>
      </c>
    </row>
    <row r="476" spans="1:6">
      <c r="A476">
        <v>611</v>
      </c>
      <c r="B476" t="s">
        <v>1041</v>
      </c>
      <c r="C476" t="s">
        <v>565</v>
      </c>
      <c r="D476" s="285">
        <v>0</v>
      </c>
      <c r="E476" s="286">
        <v>28.946999999999999</v>
      </c>
      <c r="F476" s="286">
        <v>0</v>
      </c>
    </row>
    <row r="477" spans="1:6">
      <c r="A477">
        <v>612</v>
      </c>
      <c r="B477" t="s">
        <v>1042</v>
      </c>
      <c r="C477" t="s">
        <v>565</v>
      </c>
      <c r="D477" s="285">
        <v>39</v>
      </c>
      <c r="E477" s="286">
        <v>15.95</v>
      </c>
      <c r="F477" s="286">
        <v>622.04999999999995</v>
      </c>
    </row>
    <row r="478" spans="1:6">
      <c r="A478">
        <v>613</v>
      </c>
      <c r="B478" t="s">
        <v>1043</v>
      </c>
      <c r="C478" t="s">
        <v>565</v>
      </c>
      <c r="D478" s="285">
        <v>0</v>
      </c>
      <c r="E478" s="286">
        <v>9.67</v>
      </c>
      <c r="F478" s="286">
        <v>0</v>
      </c>
    </row>
    <row r="479" spans="1:6">
      <c r="A479">
        <v>614</v>
      </c>
      <c r="B479" t="s">
        <v>1044</v>
      </c>
      <c r="C479" t="s">
        <v>565</v>
      </c>
      <c r="D479" s="285">
        <v>0</v>
      </c>
      <c r="E479" s="286">
        <v>0</v>
      </c>
      <c r="F479" s="286">
        <v>0</v>
      </c>
    </row>
    <row r="480" spans="1:6">
      <c r="A480">
        <v>615</v>
      </c>
      <c r="B480" t="s">
        <v>1045</v>
      </c>
      <c r="C480" t="s">
        <v>565</v>
      </c>
      <c r="D480" s="285">
        <v>258</v>
      </c>
      <c r="E480" s="286">
        <v>13.83</v>
      </c>
      <c r="F480" s="286">
        <v>3568.14</v>
      </c>
    </row>
    <row r="481" spans="1:6">
      <c r="A481">
        <v>616</v>
      </c>
      <c r="B481" t="s">
        <v>1046</v>
      </c>
      <c r="C481" t="s">
        <v>565</v>
      </c>
      <c r="D481" s="285">
        <v>0</v>
      </c>
      <c r="E481" s="286">
        <v>18.96</v>
      </c>
      <c r="F481" s="286">
        <v>0</v>
      </c>
    </row>
    <row r="482" spans="1:6">
      <c r="A482">
        <v>617</v>
      </c>
      <c r="B482" t="s">
        <v>1047</v>
      </c>
      <c r="C482" t="s">
        <v>565</v>
      </c>
      <c r="D482" s="285">
        <v>12</v>
      </c>
      <c r="E482" s="286">
        <v>26.56</v>
      </c>
      <c r="F482" s="286">
        <v>318.72000000000003</v>
      </c>
    </row>
    <row r="483" spans="1:6">
      <c r="A483">
        <v>618</v>
      </c>
      <c r="B483" t="s">
        <v>1048</v>
      </c>
      <c r="C483" t="s">
        <v>565</v>
      </c>
      <c r="D483" s="285">
        <v>0</v>
      </c>
      <c r="E483" s="286">
        <v>11.14</v>
      </c>
      <c r="F483" s="286">
        <v>0</v>
      </c>
    </row>
    <row r="484" spans="1:6">
      <c r="A484">
        <v>619</v>
      </c>
      <c r="B484" t="s">
        <v>1049</v>
      </c>
      <c r="C484" t="s">
        <v>565</v>
      </c>
      <c r="D484" s="285">
        <v>0</v>
      </c>
      <c r="E484" s="286">
        <v>65.927999999999997</v>
      </c>
      <c r="F484" s="286">
        <v>0</v>
      </c>
    </row>
    <row r="485" spans="1:6">
      <c r="A485">
        <v>620</v>
      </c>
      <c r="B485" t="s">
        <v>1050</v>
      </c>
      <c r="C485" t="s">
        <v>565</v>
      </c>
      <c r="D485" s="285">
        <v>0</v>
      </c>
      <c r="E485" s="286">
        <v>0</v>
      </c>
      <c r="F485" s="286">
        <v>0</v>
      </c>
    </row>
    <row r="486" spans="1:6">
      <c r="A486">
        <v>621</v>
      </c>
      <c r="B486" t="s">
        <v>1051</v>
      </c>
      <c r="C486" t="s">
        <v>565</v>
      </c>
      <c r="D486" s="285">
        <v>21</v>
      </c>
      <c r="E486" s="286">
        <v>11.25</v>
      </c>
      <c r="F486" s="286">
        <v>236.25</v>
      </c>
    </row>
    <row r="487" spans="1:6">
      <c r="A487">
        <v>622</v>
      </c>
      <c r="B487" t="s">
        <v>1052</v>
      </c>
      <c r="C487" t="s">
        <v>565</v>
      </c>
      <c r="D487" s="285">
        <v>0</v>
      </c>
      <c r="E487" s="286">
        <v>17.164999999999999</v>
      </c>
      <c r="F487" s="286">
        <v>0</v>
      </c>
    </row>
    <row r="488" spans="1:6">
      <c r="A488">
        <v>623</v>
      </c>
      <c r="B488" t="s">
        <v>1053</v>
      </c>
      <c r="C488" t="s">
        <v>565</v>
      </c>
      <c r="D488" s="285">
        <v>0</v>
      </c>
      <c r="E488" s="286">
        <v>25.88</v>
      </c>
      <c r="F488" s="286">
        <v>0</v>
      </c>
    </row>
    <row r="489" spans="1:6">
      <c r="A489">
        <v>624</v>
      </c>
      <c r="B489" t="s">
        <v>1054</v>
      </c>
      <c r="C489" t="s">
        <v>565</v>
      </c>
      <c r="D489" s="285">
        <v>3</v>
      </c>
      <c r="E489" s="286">
        <v>23.95</v>
      </c>
      <c r="F489" s="286">
        <v>71.849999999999994</v>
      </c>
    </row>
    <row r="490" spans="1:6">
      <c r="A490">
        <v>625</v>
      </c>
      <c r="B490" t="s">
        <v>1055</v>
      </c>
      <c r="C490" t="s">
        <v>565</v>
      </c>
      <c r="D490" s="285">
        <v>24</v>
      </c>
      <c r="E490" s="286">
        <v>9.07</v>
      </c>
      <c r="F490" s="286">
        <v>217.68</v>
      </c>
    </row>
    <row r="491" spans="1:6">
      <c r="A491">
        <v>626</v>
      </c>
      <c r="B491" t="s">
        <v>1056</v>
      </c>
      <c r="C491" t="s">
        <v>565</v>
      </c>
      <c r="D491" s="285">
        <v>474</v>
      </c>
      <c r="E491" s="286">
        <v>8.34</v>
      </c>
      <c r="F491" s="286">
        <v>3953.16</v>
      </c>
    </row>
    <row r="492" spans="1:6">
      <c r="A492">
        <v>627</v>
      </c>
      <c r="B492" t="s">
        <v>1057</v>
      </c>
      <c r="C492" t="s">
        <v>565</v>
      </c>
      <c r="D492" s="285">
        <v>0</v>
      </c>
      <c r="E492" s="286">
        <v>9.1460000000000008</v>
      </c>
      <c r="F492" s="286">
        <v>0</v>
      </c>
    </row>
    <row r="493" spans="1:6">
      <c r="A493">
        <v>628</v>
      </c>
      <c r="B493" t="s">
        <v>1058</v>
      </c>
      <c r="C493" t="s">
        <v>565</v>
      </c>
      <c r="D493" s="285">
        <v>0</v>
      </c>
      <c r="E493" s="286">
        <v>18.920000000000002</v>
      </c>
      <c r="F493" s="286">
        <v>0</v>
      </c>
    </row>
    <row r="494" spans="1:6">
      <c r="A494">
        <v>629</v>
      </c>
      <c r="B494" t="s">
        <v>1059</v>
      </c>
      <c r="C494" t="s">
        <v>565</v>
      </c>
      <c r="D494" s="285">
        <v>0</v>
      </c>
      <c r="E494" s="286">
        <v>5.35</v>
      </c>
      <c r="F494" s="286">
        <v>0</v>
      </c>
    </row>
    <row r="495" spans="1:6">
      <c r="A495">
        <v>630</v>
      </c>
      <c r="B495" t="s">
        <v>1060</v>
      </c>
      <c r="C495" t="s">
        <v>565</v>
      </c>
      <c r="D495" s="285">
        <v>0</v>
      </c>
      <c r="E495" s="286">
        <v>41.23</v>
      </c>
      <c r="F495" s="286">
        <v>0</v>
      </c>
    </row>
    <row r="496" spans="1:6">
      <c r="A496">
        <v>631</v>
      </c>
      <c r="B496" t="s">
        <v>1061</v>
      </c>
      <c r="C496" t="s">
        <v>565</v>
      </c>
      <c r="D496" s="285">
        <v>24</v>
      </c>
      <c r="E496" s="286">
        <v>9.9499999999999993</v>
      </c>
      <c r="F496" s="286">
        <v>238.8</v>
      </c>
    </row>
    <row r="497" spans="1:6">
      <c r="A497">
        <v>632</v>
      </c>
      <c r="B497" t="s">
        <v>1062</v>
      </c>
      <c r="C497" t="s">
        <v>565</v>
      </c>
      <c r="D497" s="285">
        <v>0</v>
      </c>
      <c r="E497" s="286">
        <v>3.32</v>
      </c>
      <c r="F497" s="286">
        <v>0</v>
      </c>
    </row>
    <row r="498" spans="1:6">
      <c r="A498">
        <v>633</v>
      </c>
      <c r="B498" t="s">
        <v>1063</v>
      </c>
      <c r="C498" t="s">
        <v>565</v>
      </c>
      <c r="D498" s="285">
        <v>0</v>
      </c>
      <c r="E498" s="286">
        <v>9.1</v>
      </c>
      <c r="F498" s="286">
        <v>0</v>
      </c>
    </row>
    <row r="499" spans="1:6">
      <c r="A499">
        <v>634</v>
      </c>
      <c r="B499" t="s">
        <v>1064</v>
      </c>
      <c r="C499" t="s">
        <v>565</v>
      </c>
      <c r="D499" s="285">
        <v>84</v>
      </c>
      <c r="E499" s="286">
        <v>8.6199999999999992</v>
      </c>
      <c r="F499" s="286">
        <v>724.08</v>
      </c>
    </row>
    <row r="500" spans="1:6">
      <c r="A500">
        <v>635</v>
      </c>
      <c r="B500" t="s">
        <v>1065</v>
      </c>
      <c r="C500" t="s">
        <v>565</v>
      </c>
      <c r="D500" s="285">
        <v>54</v>
      </c>
      <c r="E500" s="286">
        <v>12.887</v>
      </c>
      <c r="F500" s="286">
        <v>695.89</v>
      </c>
    </row>
    <row r="501" spans="1:6">
      <c r="A501">
        <v>636</v>
      </c>
      <c r="B501" t="s">
        <v>1066</v>
      </c>
      <c r="C501" t="s">
        <v>565</v>
      </c>
      <c r="D501" s="285">
        <v>0</v>
      </c>
      <c r="E501" s="286">
        <v>5.05</v>
      </c>
      <c r="F501" s="286">
        <v>0</v>
      </c>
    </row>
    <row r="502" spans="1:6">
      <c r="A502">
        <v>637</v>
      </c>
      <c r="B502" t="s">
        <v>1067</v>
      </c>
      <c r="C502" t="s">
        <v>565</v>
      </c>
      <c r="D502" s="285">
        <v>0</v>
      </c>
      <c r="E502" s="286">
        <v>17.559999999999999</v>
      </c>
      <c r="F502" s="286">
        <v>0</v>
      </c>
    </row>
    <row r="503" spans="1:6">
      <c r="A503">
        <v>638</v>
      </c>
      <c r="B503" t="s">
        <v>1068</v>
      </c>
      <c r="C503" t="s">
        <v>565</v>
      </c>
      <c r="D503" s="285">
        <v>0</v>
      </c>
      <c r="E503" s="286">
        <v>13.95</v>
      </c>
      <c r="F503" s="286">
        <v>0</v>
      </c>
    </row>
    <row r="504" spans="1:6">
      <c r="A504">
        <v>639</v>
      </c>
      <c r="B504" t="s">
        <v>1069</v>
      </c>
      <c r="C504" t="s">
        <v>565</v>
      </c>
      <c r="D504" s="285">
        <v>4</v>
      </c>
      <c r="E504" s="286">
        <v>91.6</v>
      </c>
      <c r="F504" s="286">
        <v>366.4</v>
      </c>
    </row>
    <row r="505" spans="1:6">
      <c r="A505">
        <v>640</v>
      </c>
      <c r="B505" t="s">
        <v>1070</v>
      </c>
      <c r="C505" t="s">
        <v>565</v>
      </c>
      <c r="D505" s="285">
        <v>0</v>
      </c>
      <c r="E505" s="286">
        <v>25.79</v>
      </c>
      <c r="F505" s="286">
        <v>0</v>
      </c>
    </row>
    <row r="506" spans="1:6">
      <c r="A506">
        <v>641</v>
      </c>
      <c r="B506" t="s">
        <v>1071</v>
      </c>
      <c r="C506" t="s">
        <v>565</v>
      </c>
      <c r="D506" s="285">
        <v>0</v>
      </c>
      <c r="E506" s="286">
        <v>19.527000000000001</v>
      </c>
      <c r="F506" s="286">
        <v>0</v>
      </c>
    </row>
    <row r="507" spans="1:6">
      <c r="A507">
        <v>642</v>
      </c>
      <c r="B507" t="s">
        <v>1072</v>
      </c>
      <c r="C507" t="s">
        <v>565</v>
      </c>
      <c r="D507" s="285">
        <v>0</v>
      </c>
      <c r="E507" s="286">
        <v>10.38</v>
      </c>
      <c r="F507" s="286">
        <v>0</v>
      </c>
    </row>
    <row r="508" spans="1:6">
      <c r="A508">
        <v>643</v>
      </c>
      <c r="B508" t="s">
        <v>1073</v>
      </c>
      <c r="C508" t="s">
        <v>565</v>
      </c>
      <c r="D508" s="285">
        <v>3</v>
      </c>
      <c r="E508" s="286">
        <v>7.76</v>
      </c>
      <c r="F508" s="286">
        <v>23.28</v>
      </c>
    </row>
    <row r="509" spans="1:6">
      <c r="A509">
        <v>644</v>
      </c>
      <c r="B509" t="s">
        <v>1074</v>
      </c>
      <c r="C509" t="s">
        <v>565</v>
      </c>
      <c r="D509" s="285">
        <v>48</v>
      </c>
      <c r="E509" s="286">
        <v>17.850000000000001</v>
      </c>
      <c r="F509" s="286">
        <v>856.8</v>
      </c>
    </row>
    <row r="510" spans="1:6">
      <c r="A510">
        <v>645</v>
      </c>
      <c r="B510" t="s">
        <v>1075</v>
      </c>
      <c r="C510" t="s">
        <v>565</v>
      </c>
      <c r="D510" s="285">
        <v>0</v>
      </c>
      <c r="E510" s="286">
        <v>21.815999999999999</v>
      </c>
      <c r="F510" s="286">
        <v>0</v>
      </c>
    </row>
    <row r="511" spans="1:6">
      <c r="A511">
        <v>646</v>
      </c>
      <c r="B511" t="s">
        <v>1076</v>
      </c>
      <c r="C511" t="s">
        <v>565</v>
      </c>
      <c r="D511" s="285">
        <v>6</v>
      </c>
      <c r="E511" s="286">
        <v>14.81</v>
      </c>
      <c r="F511" s="286">
        <v>88.86</v>
      </c>
    </row>
    <row r="512" spans="1:6">
      <c r="A512">
        <v>647</v>
      </c>
      <c r="B512" t="s">
        <v>1077</v>
      </c>
      <c r="C512" t="s">
        <v>565</v>
      </c>
      <c r="D512" s="285">
        <v>0</v>
      </c>
      <c r="E512" s="286">
        <v>28.38</v>
      </c>
      <c r="F512" s="286">
        <v>0</v>
      </c>
    </row>
    <row r="513" spans="1:6">
      <c r="A513">
        <v>648</v>
      </c>
      <c r="B513" t="s">
        <v>1078</v>
      </c>
      <c r="C513" t="s">
        <v>565</v>
      </c>
      <c r="D513" s="285">
        <v>33</v>
      </c>
      <c r="E513" s="286">
        <v>6.1669999999999998</v>
      </c>
      <c r="F513" s="286">
        <v>203.51</v>
      </c>
    </row>
    <row r="514" spans="1:6">
      <c r="A514">
        <v>649</v>
      </c>
      <c r="B514" t="s">
        <v>1079</v>
      </c>
      <c r="C514" t="s">
        <v>565</v>
      </c>
      <c r="D514" s="285">
        <v>960</v>
      </c>
      <c r="E514" s="286">
        <v>5.2069999999999999</v>
      </c>
      <c r="F514" s="286">
        <v>4998.72</v>
      </c>
    </row>
    <row r="515" spans="1:6">
      <c r="A515">
        <v>650</v>
      </c>
      <c r="B515" t="s">
        <v>1080</v>
      </c>
      <c r="C515" t="s">
        <v>565</v>
      </c>
      <c r="D515" s="285">
        <v>0</v>
      </c>
      <c r="E515" s="286">
        <v>0</v>
      </c>
      <c r="F515" s="286">
        <v>0</v>
      </c>
    </row>
    <row r="516" spans="1:6">
      <c r="A516">
        <v>651</v>
      </c>
      <c r="B516" t="s">
        <v>1081</v>
      </c>
      <c r="C516" t="s">
        <v>565</v>
      </c>
      <c r="D516" s="285">
        <v>42</v>
      </c>
      <c r="E516" s="286">
        <v>9.4550000000000001</v>
      </c>
      <c r="F516" s="286">
        <v>397.11</v>
      </c>
    </row>
    <row r="517" spans="1:6">
      <c r="A517">
        <v>652</v>
      </c>
      <c r="B517" t="s">
        <v>1082</v>
      </c>
      <c r="C517" t="s">
        <v>565</v>
      </c>
      <c r="D517" s="285">
        <v>6</v>
      </c>
      <c r="E517" s="286">
        <v>4.91</v>
      </c>
      <c r="F517" s="286">
        <v>29.46</v>
      </c>
    </row>
    <row r="518" spans="1:6">
      <c r="A518">
        <v>653</v>
      </c>
      <c r="B518" t="s">
        <v>1083</v>
      </c>
      <c r="C518" t="s">
        <v>565</v>
      </c>
      <c r="D518" s="285">
        <v>0</v>
      </c>
      <c r="E518" s="286">
        <v>12.48</v>
      </c>
      <c r="F518" s="286">
        <v>0</v>
      </c>
    </row>
    <row r="519" spans="1:6">
      <c r="A519">
        <v>654</v>
      </c>
      <c r="B519" t="s">
        <v>1084</v>
      </c>
      <c r="C519" t="s">
        <v>565</v>
      </c>
      <c r="D519" s="285">
        <v>0</v>
      </c>
      <c r="E519" s="286">
        <v>8.1969999999999992</v>
      </c>
      <c r="F519" s="286">
        <v>0</v>
      </c>
    </row>
    <row r="520" spans="1:6">
      <c r="A520">
        <v>655</v>
      </c>
      <c r="B520" t="s">
        <v>1085</v>
      </c>
      <c r="C520" t="s">
        <v>565</v>
      </c>
      <c r="D520" s="285">
        <v>42</v>
      </c>
      <c r="E520" s="286">
        <v>6.2</v>
      </c>
      <c r="F520" s="286">
        <v>260.39999999999998</v>
      </c>
    </row>
    <row r="521" spans="1:6">
      <c r="A521">
        <v>656</v>
      </c>
      <c r="B521" t="s">
        <v>1086</v>
      </c>
      <c r="C521" t="s">
        <v>565</v>
      </c>
      <c r="D521" s="285">
        <v>48</v>
      </c>
      <c r="E521" s="286">
        <v>6.2</v>
      </c>
      <c r="F521" s="286">
        <v>297.60000000000002</v>
      </c>
    </row>
    <row r="522" spans="1:6">
      <c r="A522">
        <v>657</v>
      </c>
      <c r="B522" t="s">
        <v>1087</v>
      </c>
      <c r="C522" t="s">
        <v>565</v>
      </c>
      <c r="D522" s="285">
        <v>0</v>
      </c>
      <c r="E522" s="286">
        <v>0</v>
      </c>
      <c r="F522" s="286">
        <v>0</v>
      </c>
    </row>
    <row r="523" spans="1:6">
      <c r="A523">
        <v>658</v>
      </c>
      <c r="B523" t="s">
        <v>1088</v>
      </c>
      <c r="C523" t="s">
        <v>565</v>
      </c>
      <c r="D523" s="285">
        <v>0</v>
      </c>
      <c r="E523" s="286">
        <v>5.39</v>
      </c>
      <c r="F523" s="286">
        <v>0</v>
      </c>
    </row>
    <row r="524" spans="1:6">
      <c r="A524">
        <v>659</v>
      </c>
      <c r="B524" t="s">
        <v>1089</v>
      </c>
      <c r="C524" t="s">
        <v>565</v>
      </c>
      <c r="D524" s="285">
        <v>0</v>
      </c>
      <c r="E524" s="286">
        <v>16.29</v>
      </c>
      <c r="F524" s="286">
        <v>0</v>
      </c>
    </row>
    <row r="525" spans="1:6">
      <c r="A525">
        <v>660</v>
      </c>
      <c r="B525" t="s">
        <v>1090</v>
      </c>
      <c r="C525" t="s">
        <v>565</v>
      </c>
      <c r="D525" s="285">
        <v>0</v>
      </c>
      <c r="E525" s="286">
        <v>38.67</v>
      </c>
      <c r="F525" s="286">
        <v>0</v>
      </c>
    </row>
    <row r="526" spans="1:6">
      <c r="A526">
        <v>661</v>
      </c>
      <c r="B526" t="s">
        <v>1091</v>
      </c>
      <c r="C526" t="s">
        <v>565</v>
      </c>
      <c r="D526" s="285">
        <v>0</v>
      </c>
      <c r="E526" s="286">
        <v>22.14</v>
      </c>
      <c r="F526" s="286">
        <v>0</v>
      </c>
    </row>
    <row r="527" spans="1:6">
      <c r="A527">
        <v>662</v>
      </c>
      <c r="B527" t="s">
        <v>1092</v>
      </c>
      <c r="C527" t="s">
        <v>565</v>
      </c>
      <c r="D527" s="285">
        <v>0</v>
      </c>
      <c r="E527" s="286">
        <v>36.880000000000003</v>
      </c>
      <c r="F527" s="286">
        <v>0</v>
      </c>
    </row>
    <row r="528" spans="1:6">
      <c r="A528">
        <v>663</v>
      </c>
      <c r="B528" t="s">
        <v>1093</v>
      </c>
      <c r="C528" t="s">
        <v>565</v>
      </c>
      <c r="D528" s="285">
        <v>0</v>
      </c>
      <c r="E528" s="286">
        <v>16.399999999999999</v>
      </c>
      <c r="F528" s="286">
        <v>0</v>
      </c>
    </row>
    <row r="529" spans="1:6">
      <c r="A529">
        <v>664</v>
      </c>
      <c r="B529" t="s">
        <v>1094</v>
      </c>
      <c r="C529" t="s">
        <v>565</v>
      </c>
      <c r="D529" s="285">
        <v>0</v>
      </c>
      <c r="E529" s="286">
        <v>0</v>
      </c>
      <c r="F529" s="286">
        <v>0</v>
      </c>
    </row>
    <row r="530" spans="1:6">
      <c r="A530">
        <v>665</v>
      </c>
      <c r="B530" t="s">
        <v>1095</v>
      </c>
      <c r="C530" t="s">
        <v>565</v>
      </c>
      <c r="D530" s="285">
        <v>144</v>
      </c>
      <c r="E530" s="286">
        <v>12.15</v>
      </c>
      <c r="F530" s="286">
        <v>1749.6</v>
      </c>
    </row>
    <row r="531" spans="1:6">
      <c r="A531">
        <v>666</v>
      </c>
      <c r="B531" t="s">
        <v>1096</v>
      </c>
      <c r="C531" t="s">
        <v>565</v>
      </c>
      <c r="D531" s="285">
        <v>0</v>
      </c>
      <c r="E531" s="286">
        <v>4.8940000000000001</v>
      </c>
      <c r="F531" s="286">
        <v>0</v>
      </c>
    </row>
    <row r="532" spans="1:6">
      <c r="A532">
        <v>667</v>
      </c>
      <c r="B532" t="s">
        <v>1097</v>
      </c>
      <c r="C532" t="s">
        <v>565</v>
      </c>
      <c r="D532" s="285">
        <v>48</v>
      </c>
      <c r="E532" s="286">
        <v>6.4829999999999997</v>
      </c>
      <c r="F532" s="286">
        <v>311.18</v>
      </c>
    </row>
    <row r="533" spans="1:6">
      <c r="A533">
        <v>668</v>
      </c>
      <c r="B533" t="s">
        <v>1098</v>
      </c>
      <c r="C533" t="s">
        <v>565</v>
      </c>
      <c r="D533" s="285">
        <v>66</v>
      </c>
      <c r="E533" s="286">
        <v>6.0650000000000004</v>
      </c>
      <c r="F533" s="286">
        <v>400.29</v>
      </c>
    </row>
    <row r="534" spans="1:6">
      <c r="A534">
        <v>669</v>
      </c>
      <c r="B534" t="s">
        <v>1099</v>
      </c>
      <c r="C534" t="s">
        <v>565</v>
      </c>
      <c r="D534" s="285">
        <v>0</v>
      </c>
      <c r="E534" s="286">
        <v>4.0999999999999996</v>
      </c>
      <c r="F534" s="286">
        <v>0</v>
      </c>
    </row>
    <row r="535" spans="1:6">
      <c r="A535">
        <v>670</v>
      </c>
      <c r="B535" t="s">
        <v>1100</v>
      </c>
      <c r="C535" t="s">
        <v>565</v>
      </c>
      <c r="D535" s="285">
        <v>0</v>
      </c>
      <c r="E535" s="286">
        <v>4.5069999999999997</v>
      </c>
      <c r="F535" s="286">
        <v>0</v>
      </c>
    </row>
    <row r="536" spans="1:6">
      <c r="A536">
        <v>671</v>
      </c>
      <c r="B536" t="s">
        <v>1101</v>
      </c>
      <c r="C536" t="s">
        <v>565</v>
      </c>
      <c r="D536" s="285">
        <v>0</v>
      </c>
      <c r="E536" s="286">
        <v>4.2300000000000004</v>
      </c>
      <c r="F536" s="286">
        <v>0</v>
      </c>
    </row>
    <row r="537" spans="1:6">
      <c r="A537">
        <v>672</v>
      </c>
      <c r="B537" t="s">
        <v>1102</v>
      </c>
      <c r="C537" t="s">
        <v>565</v>
      </c>
      <c r="D537" s="285">
        <v>510</v>
      </c>
      <c r="E537" s="286">
        <v>2.79</v>
      </c>
      <c r="F537" s="286">
        <v>1422.9</v>
      </c>
    </row>
    <row r="538" spans="1:6">
      <c r="A538">
        <v>673</v>
      </c>
      <c r="B538" t="s">
        <v>1103</v>
      </c>
      <c r="C538" t="s">
        <v>565</v>
      </c>
      <c r="D538" s="285">
        <v>0</v>
      </c>
      <c r="E538" s="286">
        <v>4.0949999999999998</v>
      </c>
      <c r="F538" s="286">
        <v>0</v>
      </c>
    </row>
    <row r="539" spans="1:6">
      <c r="A539">
        <v>674</v>
      </c>
      <c r="B539" t="s">
        <v>1104</v>
      </c>
      <c r="C539" t="s">
        <v>565</v>
      </c>
      <c r="D539" s="285">
        <v>0</v>
      </c>
      <c r="E539" s="286">
        <v>4.0999999999999996</v>
      </c>
      <c r="F539" s="286">
        <v>0</v>
      </c>
    </row>
    <row r="540" spans="1:6">
      <c r="A540">
        <v>675</v>
      </c>
      <c r="B540" t="s">
        <v>1105</v>
      </c>
      <c r="C540" t="s">
        <v>565</v>
      </c>
      <c r="D540" s="285">
        <v>0</v>
      </c>
      <c r="E540" s="286">
        <v>2.9359999999999999</v>
      </c>
      <c r="F540" s="286">
        <v>0</v>
      </c>
    </row>
    <row r="541" spans="1:6">
      <c r="A541">
        <v>676</v>
      </c>
      <c r="B541" t="s">
        <v>1106</v>
      </c>
      <c r="C541" t="s">
        <v>565</v>
      </c>
      <c r="D541" s="285">
        <v>0</v>
      </c>
      <c r="E541" s="286">
        <v>16.181000000000001</v>
      </c>
      <c r="F541" s="286">
        <v>0</v>
      </c>
    </row>
    <row r="542" spans="1:6">
      <c r="A542">
        <v>677</v>
      </c>
      <c r="B542" t="s">
        <v>1107</v>
      </c>
      <c r="C542" t="s">
        <v>565</v>
      </c>
      <c r="D542" s="285">
        <v>0</v>
      </c>
      <c r="E542" s="286">
        <v>18.742999999999999</v>
      </c>
      <c r="F542" s="286">
        <v>0</v>
      </c>
    </row>
    <row r="543" spans="1:6">
      <c r="A543">
        <v>678</v>
      </c>
      <c r="B543" t="s">
        <v>1108</v>
      </c>
      <c r="C543" t="s">
        <v>565</v>
      </c>
      <c r="D543" s="285">
        <v>0</v>
      </c>
      <c r="E543" s="286">
        <v>2.8</v>
      </c>
      <c r="F543" s="286">
        <v>0</v>
      </c>
    </row>
    <row r="544" spans="1:6">
      <c r="A544">
        <v>679</v>
      </c>
      <c r="B544" t="s">
        <v>1109</v>
      </c>
      <c r="C544" t="s">
        <v>565</v>
      </c>
      <c r="D544" s="285">
        <v>0</v>
      </c>
      <c r="E544" s="286">
        <v>63.3</v>
      </c>
      <c r="F544" s="286">
        <v>0</v>
      </c>
    </row>
    <row r="545" spans="1:6">
      <c r="A545">
        <v>680</v>
      </c>
      <c r="B545" t="s">
        <v>1110</v>
      </c>
      <c r="C545" t="s">
        <v>565</v>
      </c>
      <c r="D545" s="285">
        <v>0</v>
      </c>
      <c r="E545" s="286">
        <v>315.25</v>
      </c>
      <c r="F545" s="286">
        <v>0</v>
      </c>
    </row>
    <row r="546" spans="1:6">
      <c r="A546">
        <v>681</v>
      </c>
      <c r="B546" t="s">
        <v>1111</v>
      </c>
      <c r="C546" t="s">
        <v>565</v>
      </c>
      <c r="D546" s="285">
        <v>0</v>
      </c>
      <c r="E546" s="286">
        <v>32.737000000000002</v>
      </c>
      <c r="F546" s="286">
        <v>0</v>
      </c>
    </row>
    <row r="547" spans="1:6">
      <c r="A547">
        <v>682</v>
      </c>
      <c r="B547" t="s">
        <v>1112</v>
      </c>
      <c r="C547" t="s">
        <v>565</v>
      </c>
      <c r="D547" s="285">
        <v>5</v>
      </c>
      <c r="E547" s="286">
        <v>147.9</v>
      </c>
      <c r="F547" s="286">
        <v>739.5</v>
      </c>
    </row>
    <row r="548" spans="1:6">
      <c r="A548">
        <v>683</v>
      </c>
      <c r="B548" t="s">
        <v>1113</v>
      </c>
      <c r="C548" t="s">
        <v>565</v>
      </c>
      <c r="D548" s="285">
        <v>42</v>
      </c>
      <c r="E548" s="286">
        <v>32.9</v>
      </c>
      <c r="F548" s="286">
        <v>1381.8</v>
      </c>
    </row>
    <row r="549" spans="1:6">
      <c r="A549">
        <v>684</v>
      </c>
      <c r="B549" t="s">
        <v>1114</v>
      </c>
      <c r="C549" t="s">
        <v>565</v>
      </c>
      <c r="D549" s="285">
        <v>2220</v>
      </c>
      <c r="E549" s="286">
        <v>29.9</v>
      </c>
      <c r="F549" s="286">
        <v>66378</v>
      </c>
    </row>
    <row r="550" spans="1:6">
      <c r="A550">
        <v>685</v>
      </c>
      <c r="B550" t="s">
        <v>1115</v>
      </c>
      <c r="C550" t="s">
        <v>565</v>
      </c>
      <c r="D550" s="285">
        <v>0</v>
      </c>
      <c r="E550" s="286">
        <v>19.899999999999999</v>
      </c>
      <c r="F550" s="286">
        <v>0</v>
      </c>
    </row>
    <row r="551" spans="1:6">
      <c r="A551">
        <v>686</v>
      </c>
      <c r="B551" t="s">
        <v>1116</v>
      </c>
      <c r="C551" t="s">
        <v>565</v>
      </c>
      <c r="D551" s="285">
        <v>0</v>
      </c>
      <c r="E551" s="286">
        <v>67.5</v>
      </c>
      <c r="F551" s="286">
        <v>0</v>
      </c>
    </row>
    <row r="552" spans="1:6">
      <c r="A552">
        <v>687</v>
      </c>
      <c r="B552" t="s">
        <v>1117</v>
      </c>
      <c r="C552" t="s">
        <v>565</v>
      </c>
      <c r="D552" s="285">
        <v>0</v>
      </c>
      <c r="E552" s="286">
        <v>0</v>
      </c>
      <c r="F552" s="286">
        <v>0</v>
      </c>
    </row>
    <row r="553" spans="1:6">
      <c r="A553">
        <v>688</v>
      </c>
      <c r="B553" t="s">
        <v>1118</v>
      </c>
      <c r="C553" t="s">
        <v>565</v>
      </c>
      <c r="D553" s="285">
        <v>0</v>
      </c>
      <c r="E553" s="286">
        <v>125</v>
      </c>
      <c r="F553" s="286">
        <v>0</v>
      </c>
    </row>
    <row r="554" spans="1:6">
      <c r="A554">
        <v>689</v>
      </c>
      <c r="B554" t="s">
        <v>1119</v>
      </c>
      <c r="C554" t="s">
        <v>565</v>
      </c>
      <c r="D554" s="285">
        <v>159</v>
      </c>
      <c r="E554" s="286">
        <v>38.72</v>
      </c>
      <c r="F554" s="286">
        <v>6156.48</v>
      </c>
    </row>
    <row r="555" spans="1:6">
      <c r="A555">
        <v>690</v>
      </c>
      <c r="B555" t="s">
        <v>1120</v>
      </c>
      <c r="C555" t="s">
        <v>565</v>
      </c>
      <c r="D555" s="285">
        <v>0</v>
      </c>
      <c r="E555" s="286">
        <v>131.94999999999999</v>
      </c>
      <c r="F555" s="286">
        <v>0</v>
      </c>
    </row>
    <row r="556" spans="1:6">
      <c r="A556">
        <v>691</v>
      </c>
      <c r="B556" t="s">
        <v>1121</v>
      </c>
      <c r="C556" t="s">
        <v>565</v>
      </c>
      <c r="D556" s="285">
        <v>210</v>
      </c>
      <c r="E556" s="286">
        <v>40.880000000000003</v>
      </c>
      <c r="F556" s="286">
        <v>8584.7999999999993</v>
      </c>
    </row>
    <row r="557" spans="1:6">
      <c r="A557">
        <v>692</v>
      </c>
      <c r="B557" t="s">
        <v>1122</v>
      </c>
      <c r="C557" t="s">
        <v>565</v>
      </c>
      <c r="D557" s="285">
        <v>0</v>
      </c>
      <c r="E557" s="286">
        <v>19.899999999999999</v>
      </c>
      <c r="F557" s="286">
        <v>0</v>
      </c>
    </row>
    <row r="558" spans="1:6">
      <c r="A558">
        <v>693</v>
      </c>
      <c r="B558" t="s">
        <v>1123</v>
      </c>
      <c r="C558" t="s">
        <v>565</v>
      </c>
      <c r="D558" s="285">
        <v>0</v>
      </c>
      <c r="E558" s="286">
        <v>21.195</v>
      </c>
      <c r="F558" s="286">
        <v>0</v>
      </c>
    </row>
    <row r="559" spans="1:6">
      <c r="A559">
        <v>694</v>
      </c>
      <c r="B559" t="s">
        <v>1124</v>
      </c>
      <c r="C559" t="s">
        <v>565</v>
      </c>
      <c r="D559" s="285">
        <v>0</v>
      </c>
      <c r="E559" s="286">
        <v>27</v>
      </c>
      <c r="F559" s="286">
        <v>0</v>
      </c>
    </row>
    <row r="560" spans="1:6">
      <c r="A560">
        <v>695</v>
      </c>
      <c r="B560" t="s">
        <v>1125</v>
      </c>
      <c r="C560" t="s">
        <v>565</v>
      </c>
      <c r="D560" s="285">
        <v>0</v>
      </c>
      <c r="E560" s="286">
        <v>30.9</v>
      </c>
      <c r="F560" s="286">
        <v>0</v>
      </c>
    </row>
    <row r="561" spans="1:6">
      <c r="A561">
        <v>696</v>
      </c>
      <c r="B561" t="s">
        <v>1126</v>
      </c>
      <c r="C561" t="s">
        <v>565</v>
      </c>
      <c r="D561" s="285">
        <v>0</v>
      </c>
      <c r="E561" s="286">
        <v>21.95</v>
      </c>
      <c r="F561" s="286">
        <v>0</v>
      </c>
    </row>
    <row r="562" spans="1:6">
      <c r="A562">
        <v>697</v>
      </c>
      <c r="B562" t="s">
        <v>1127</v>
      </c>
      <c r="C562" t="s">
        <v>565</v>
      </c>
      <c r="D562" s="285">
        <v>0</v>
      </c>
      <c r="E562" s="286">
        <v>25.071999999999999</v>
      </c>
      <c r="F562" s="286">
        <v>0</v>
      </c>
    </row>
    <row r="563" spans="1:6">
      <c r="A563">
        <v>698</v>
      </c>
      <c r="B563" t="s">
        <v>1128</v>
      </c>
      <c r="C563" t="s">
        <v>565</v>
      </c>
      <c r="D563" s="285">
        <v>17</v>
      </c>
      <c r="E563" s="286">
        <v>267</v>
      </c>
      <c r="F563" s="286">
        <v>4539</v>
      </c>
    </row>
    <row r="564" spans="1:6">
      <c r="A564">
        <v>699</v>
      </c>
      <c r="B564" t="s">
        <v>1129</v>
      </c>
      <c r="C564" t="s">
        <v>565</v>
      </c>
      <c r="D564" s="285">
        <v>0</v>
      </c>
      <c r="E564" s="286">
        <v>30.5</v>
      </c>
      <c r="F564" s="286">
        <v>0</v>
      </c>
    </row>
    <row r="565" spans="1:6">
      <c r="A565">
        <v>700</v>
      </c>
      <c r="B565" t="s">
        <v>1130</v>
      </c>
      <c r="C565" t="s">
        <v>565</v>
      </c>
      <c r="D565" s="285">
        <v>0</v>
      </c>
      <c r="E565" s="286">
        <v>5.6779999999999999</v>
      </c>
      <c r="F565" s="286">
        <v>0</v>
      </c>
    </row>
    <row r="566" spans="1:6">
      <c r="A566">
        <v>701</v>
      </c>
      <c r="B566" t="s">
        <v>1131</v>
      </c>
      <c r="C566" t="s">
        <v>565</v>
      </c>
      <c r="D566" s="285">
        <v>0</v>
      </c>
      <c r="E566" s="286">
        <v>9.2379999999999995</v>
      </c>
      <c r="F566" s="286">
        <v>0</v>
      </c>
    </row>
    <row r="567" spans="1:6">
      <c r="A567">
        <v>702</v>
      </c>
      <c r="B567" t="s">
        <v>1132</v>
      </c>
      <c r="C567" t="s">
        <v>565</v>
      </c>
      <c r="D567" s="285">
        <v>0</v>
      </c>
      <c r="E567" s="286">
        <v>9.5289999999999999</v>
      </c>
      <c r="F567" s="286">
        <v>0</v>
      </c>
    </row>
    <row r="568" spans="1:6">
      <c r="A568">
        <v>703</v>
      </c>
      <c r="B568" t="s">
        <v>1133</v>
      </c>
      <c r="C568" t="s">
        <v>565</v>
      </c>
      <c r="D568" s="285">
        <v>0</v>
      </c>
      <c r="E568" s="286">
        <v>17.8</v>
      </c>
      <c r="F568" s="286">
        <v>0</v>
      </c>
    </row>
    <row r="569" spans="1:6">
      <c r="A569">
        <v>704</v>
      </c>
      <c r="B569" t="s">
        <v>1134</v>
      </c>
      <c r="C569" t="s">
        <v>565</v>
      </c>
      <c r="D569" s="285">
        <v>0</v>
      </c>
      <c r="E569" s="286">
        <v>48.35</v>
      </c>
      <c r="F569" s="286">
        <v>0</v>
      </c>
    </row>
    <row r="570" spans="1:6">
      <c r="A570">
        <v>705</v>
      </c>
      <c r="B570" t="s">
        <v>1135</v>
      </c>
      <c r="C570" t="s">
        <v>565</v>
      </c>
      <c r="D570" s="285">
        <v>0</v>
      </c>
      <c r="E570" s="286">
        <v>29.45</v>
      </c>
      <c r="F570" s="286">
        <v>0</v>
      </c>
    </row>
    <row r="571" spans="1:6">
      <c r="A571">
        <v>706</v>
      </c>
      <c r="B571" t="s">
        <v>1136</v>
      </c>
      <c r="C571" t="s">
        <v>565</v>
      </c>
      <c r="D571" s="285">
        <v>0</v>
      </c>
      <c r="E571" s="286">
        <v>0</v>
      </c>
      <c r="F571" s="286">
        <v>0</v>
      </c>
    </row>
    <row r="572" spans="1:6">
      <c r="A572">
        <v>707</v>
      </c>
      <c r="B572" t="s">
        <v>1137</v>
      </c>
      <c r="C572" t="s">
        <v>565</v>
      </c>
      <c r="D572" s="285">
        <v>0</v>
      </c>
      <c r="E572" s="286">
        <v>20.9</v>
      </c>
      <c r="F572" s="286">
        <v>0</v>
      </c>
    </row>
    <row r="573" spans="1:6">
      <c r="A573">
        <v>708</v>
      </c>
      <c r="B573" t="s">
        <v>1138</v>
      </c>
      <c r="C573" t="s">
        <v>565</v>
      </c>
      <c r="D573" s="285">
        <v>0</v>
      </c>
      <c r="E573" s="286">
        <v>35.146000000000001</v>
      </c>
      <c r="F573" s="286">
        <v>0</v>
      </c>
    </row>
    <row r="574" spans="1:6">
      <c r="A574">
        <v>709</v>
      </c>
      <c r="B574" t="s">
        <v>1139</v>
      </c>
      <c r="C574" t="s">
        <v>565</v>
      </c>
      <c r="D574" s="285">
        <v>0</v>
      </c>
      <c r="E574" s="286">
        <v>27.9</v>
      </c>
      <c r="F574" s="286">
        <v>0</v>
      </c>
    </row>
    <row r="575" spans="1:6">
      <c r="A575">
        <v>710</v>
      </c>
      <c r="B575" t="s">
        <v>1140</v>
      </c>
      <c r="C575" t="s">
        <v>565</v>
      </c>
      <c r="D575" s="285">
        <v>0</v>
      </c>
      <c r="E575" s="286">
        <v>2.9750000000000001</v>
      </c>
      <c r="F575" s="286">
        <v>0</v>
      </c>
    </row>
    <row r="576" spans="1:6">
      <c r="A576">
        <v>711</v>
      </c>
      <c r="B576" t="s">
        <v>1141</v>
      </c>
      <c r="C576" t="s">
        <v>565</v>
      </c>
      <c r="D576" s="285">
        <v>12</v>
      </c>
      <c r="E576" s="286">
        <v>3.95</v>
      </c>
      <c r="F576" s="286">
        <v>47.4</v>
      </c>
    </row>
    <row r="577" spans="1:6">
      <c r="A577">
        <v>712</v>
      </c>
      <c r="B577" t="s">
        <v>1142</v>
      </c>
      <c r="C577" t="s">
        <v>565</v>
      </c>
      <c r="D577" s="285">
        <v>24</v>
      </c>
      <c r="E577" s="286">
        <v>7.9020000000000001</v>
      </c>
      <c r="F577" s="286">
        <v>189.64</v>
      </c>
    </row>
    <row r="578" spans="1:6">
      <c r="A578">
        <v>713</v>
      </c>
      <c r="B578" t="s">
        <v>1143</v>
      </c>
      <c r="C578" t="s">
        <v>565</v>
      </c>
      <c r="D578" s="285">
        <v>0</v>
      </c>
      <c r="E578" s="286">
        <v>10</v>
      </c>
      <c r="F578" s="286">
        <v>0</v>
      </c>
    </row>
    <row r="579" spans="1:6">
      <c r="A579">
        <v>714</v>
      </c>
      <c r="B579" t="s">
        <v>1144</v>
      </c>
      <c r="C579" t="s">
        <v>565</v>
      </c>
      <c r="D579" s="285">
        <v>15</v>
      </c>
      <c r="E579" s="286">
        <v>14.75</v>
      </c>
      <c r="F579" s="286">
        <v>221.25</v>
      </c>
    </row>
    <row r="580" spans="1:6">
      <c r="A580">
        <v>715</v>
      </c>
      <c r="B580" t="s">
        <v>1145</v>
      </c>
      <c r="C580" t="s">
        <v>565</v>
      </c>
      <c r="D580" s="285">
        <v>0</v>
      </c>
      <c r="E580" s="286">
        <v>10.691000000000001</v>
      </c>
      <c r="F580" s="286">
        <v>0</v>
      </c>
    </row>
    <row r="581" spans="1:6">
      <c r="A581">
        <v>716</v>
      </c>
      <c r="B581" t="s">
        <v>1146</v>
      </c>
      <c r="C581" t="s">
        <v>565</v>
      </c>
      <c r="D581" s="285">
        <v>30</v>
      </c>
      <c r="E581" s="286">
        <v>14.227</v>
      </c>
      <c r="F581" s="286">
        <v>426.81</v>
      </c>
    </row>
    <row r="582" spans="1:6">
      <c r="A582">
        <v>718</v>
      </c>
      <c r="B582" t="s">
        <v>1147</v>
      </c>
      <c r="C582" t="s">
        <v>565</v>
      </c>
      <c r="D582" s="285">
        <v>0</v>
      </c>
      <c r="E582" s="286">
        <v>0</v>
      </c>
      <c r="F582" s="286">
        <v>0</v>
      </c>
    </row>
    <row r="583" spans="1:6">
      <c r="A583">
        <v>719</v>
      </c>
      <c r="B583" t="s">
        <v>1148</v>
      </c>
      <c r="C583" t="s">
        <v>565</v>
      </c>
      <c r="D583" s="285">
        <v>0</v>
      </c>
      <c r="E583" s="286">
        <v>17.95</v>
      </c>
      <c r="F583" s="286">
        <v>0</v>
      </c>
    </row>
    <row r="584" spans="1:6">
      <c r="A584">
        <v>720</v>
      </c>
      <c r="B584" t="s">
        <v>1149</v>
      </c>
      <c r="C584" t="s">
        <v>565</v>
      </c>
      <c r="D584" s="285">
        <v>0</v>
      </c>
      <c r="E584" s="286">
        <v>9.1370000000000005</v>
      </c>
      <c r="F584" s="286">
        <v>0</v>
      </c>
    </row>
    <row r="585" spans="1:6">
      <c r="A585">
        <v>721</v>
      </c>
      <c r="B585" t="s">
        <v>1150</v>
      </c>
      <c r="C585" t="s">
        <v>565</v>
      </c>
      <c r="D585" s="285">
        <v>0</v>
      </c>
      <c r="E585" s="286">
        <v>17.899999999999999</v>
      </c>
      <c r="F585" s="286">
        <v>0</v>
      </c>
    </row>
    <row r="586" spans="1:6">
      <c r="A586">
        <v>722</v>
      </c>
      <c r="B586" t="s">
        <v>1151</v>
      </c>
      <c r="C586" t="s">
        <v>565</v>
      </c>
      <c r="D586" s="285">
        <v>42</v>
      </c>
      <c r="E586" s="286">
        <v>22.064</v>
      </c>
      <c r="F586" s="286">
        <v>926.68</v>
      </c>
    </row>
    <row r="587" spans="1:6">
      <c r="A587">
        <v>723</v>
      </c>
      <c r="B587" t="s">
        <v>1152</v>
      </c>
      <c r="C587" t="s">
        <v>565</v>
      </c>
      <c r="D587" s="285">
        <v>0</v>
      </c>
      <c r="E587" s="286">
        <v>5.5</v>
      </c>
      <c r="F587" s="286">
        <v>0</v>
      </c>
    </row>
    <row r="588" spans="1:6">
      <c r="A588">
        <v>724</v>
      </c>
      <c r="B588" t="s">
        <v>1153</v>
      </c>
      <c r="C588" t="s">
        <v>565</v>
      </c>
      <c r="D588" s="285">
        <v>0</v>
      </c>
      <c r="E588" s="286">
        <v>6.4</v>
      </c>
      <c r="F588" s="286">
        <v>0</v>
      </c>
    </row>
    <row r="589" spans="1:6">
      <c r="A589">
        <v>725</v>
      </c>
      <c r="B589" t="s">
        <v>1154</v>
      </c>
      <c r="C589" t="s">
        <v>565</v>
      </c>
      <c r="D589" s="285">
        <v>0</v>
      </c>
      <c r="E589" s="286">
        <v>6.02</v>
      </c>
      <c r="F589" s="286">
        <v>0</v>
      </c>
    </row>
    <row r="590" spans="1:6">
      <c r="A590">
        <v>726</v>
      </c>
      <c r="B590" t="s">
        <v>1155</v>
      </c>
      <c r="C590" t="s">
        <v>565</v>
      </c>
      <c r="D590" s="285">
        <v>0</v>
      </c>
      <c r="E590" s="286">
        <v>0</v>
      </c>
      <c r="F590" s="286">
        <v>0</v>
      </c>
    </row>
    <row r="591" spans="1:6">
      <c r="A591">
        <v>727</v>
      </c>
      <c r="B591" t="s">
        <v>1156</v>
      </c>
      <c r="C591" t="s">
        <v>565</v>
      </c>
      <c r="D591" s="285">
        <v>0</v>
      </c>
      <c r="E591" s="286">
        <v>7.415</v>
      </c>
      <c r="F591" s="286">
        <v>0</v>
      </c>
    </row>
    <row r="592" spans="1:6">
      <c r="A592">
        <v>728</v>
      </c>
      <c r="B592" t="s">
        <v>1157</v>
      </c>
      <c r="C592" t="s">
        <v>565</v>
      </c>
      <c r="D592" s="285">
        <v>0</v>
      </c>
      <c r="E592" s="286">
        <v>8.3659999999999997</v>
      </c>
      <c r="F592" s="286">
        <v>0</v>
      </c>
    </row>
    <row r="593" spans="1:6">
      <c r="A593">
        <v>729</v>
      </c>
      <c r="B593" t="s">
        <v>1158</v>
      </c>
      <c r="C593" t="s">
        <v>565</v>
      </c>
      <c r="D593" s="285">
        <v>0</v>
      </c>
      <c r="E593" s="286">
        <v>0</v>
      </c>
      <c r="F593" s="286">
        <v>0</v>
      </c>
    </row>
    <row r="594" spans="1:6">
      <c r="A594">
        <v>730</v>
      </c>
      <c r="B594" t="s">
        <v>1159</v>
      </c>
      <c r="C594" t="s">
        <v>565</v>
      </c>
      <c r="D594" s="285">
        <v>0</v>
      </c>
      <c r="E594" s="286">
        <v>3.45</v>
      </c>
      <c r="F594" s="286">
        <v>0</v>
      </c>
    </row>
    <row r="595" spans="1:6">
      <c r="A595">
        <v>731</v>
      </c>
      <c r="B595" t="s">
        <v>1160</v>
      </c>
      <c r="C595" t="s">
        <v>565</v>
      </c>
      <c r="D595" s="285">
        <v>0</v>
      </c>
      <c r="E595" s="286">
        <v>20.986000000000001</v>
      </c>
      <c r="F595" s="286">
        <v>0</v>
      </c>
    </row>
    <row r="596" spans="1:6">
      <c r="A596">
        <v>732</v>
      </c>
      <c r="B596" t="s">
        <v>1161</v>
      </c>
      <c r="C596" t="s">
        <v>565</v>
      </c>
      <c r="D596" s="285">
        <v>0</v>
      </c>
      <c r="E596" s="286">
        <v>7.38</v>
      </c>
      <c r="F596" s="286">
        <v>0</v>
      </c>
    </row>
    <row r="597" spans="1:6">
      <c r="A597">
        <v>733</v>
      </c>
      <c r="B597" t="s">
        <v>1162</v>
      </c>
      <c r="C597" t="s">
        <v>565</v>
      </c>
      <c r="D597" s="285">
        <v>0</v>
      </c>
      <c r="E597" s="286">
        <v>80.45</v>
      </c>
      <c r="F597" s="286">
        <v>0</v>
      </c>
    </row>
    <row r="598" spans="1:6">
      <c r="A598">
        <v>734</v>
      </c>
      <c r="B598" t="s">
        <v>1163</v>
      </c>
      <c r="C598" t="s">
        <v>565</v>
      </c>
      <c r="D598" s="285">
        <v>0</v>
      </c>
      <c r="E598" s="286">
        <v>42.945999999999998</v>
      </c>
      <c r="F598" s="286">
        <v>0</v>
      </c>
    </row>
    <row r="599" spans="1:6">
      <c r="A599">
        <v>735</v>
      </c>
      <c r="B599" t="s">
        <v>1164</v>
      </c>
      <c r="C599" t="s">
        <v>565</v>
      </c>
      <c r="D599" s="285">
        <v>0</v>
      </c>
      <c r="E599" s="286">
        <v>15.99</v>
      </c>
      <c r="F599" s="286">
        <v>0</v>
      </c>
    </row>
    <row r="600" spans="1:6">
      <c r="A600">
        <v>736</v>
      </c>
      <c r="B600" t="s">
        <v>1165</v>
      </c>
      <c r="C600" t="s">
        <v>565</v>
      </c>
      <c r="D600" s="285">
        <v>0</v>
      </c>
      <c r="E600" s="286">
        <v>33.19</v>
      </c>
      <c r="F600" s="286">
        <v>0</v>
      </c>
    </row>
    <row r="601" spans="1:6">
      <c r="A601">
        <v>737</v>
      </c>
      <c r="B601" t="s">
        <v>1166</v>
      </c>
      <c r="C601" t="s">
        <v>565</v>
      </c>
      <c r="D601" s="285">
        <v>0</v>
      </c>
      <c r="E601" s="286">
        <v>25.82</v>
      </c>
      <c r="F601" s="286">
        <v>0</v>
      </c>
    </row>
    <row r="602" spans="1:6">
      <c r="A602">
        <v>738</v>
      </c>
      <c r="B602" t="s">
        <v>1167</v>
      </c>
      <c r="C602" t="s">
        <v>565</v>
      </c>
      <c r="D602" s="285">
        <v>0</v>
      </c>
      <c r="E602" s="286">
        <v>5.73</v>
      </c>
      <c r="F602" s="286">
        <v>0</v>
      </c>
    </row>
    <row r="603" spans="1:6">
      <c r="A603">
        <v>739</v>
      </c>
      <c r="B603" t="s">
        <v>1168</v>
      </c>
      <c r="C603" t="s">
        <v>565</v>
      </c>
      <c r="D603" s="285">
        <v>0</v>
      </c>
      <c r="E603" s="286">
        <v>2.7509999999999999</v>
      </c>
      <c r="F603" s="286">
        <v>0</v>
      </c>
    </row>
    <row r="604" spans="1:6">
      <c r="A604">
        <v>740</v>
      </c>
      <c r="B604" t="s">
        <v>1169</v>
      </c>
      <c r="C604" t="s">
        <v>565</v>
      </c>
      <c r="D604" s="285">
        <v>0</v>
      </c>
      <c r="E604" s="286">
        <v>2.7349999999999999</v>
      </c>
      <c r="F604" s="286">
        <v>0</v>
      </c>
    </row>
    <row r="605" spans="1:6">
      <c r="A605">
        <v>741</v>
      </c>
      <c r="B605" t="s">
        <v>1170</v>
      </c>
      <c r="C605" t="s">
        <v>565</v>
      </c>
      <c r="D605" s="285">
        <v>0</v>
      </c>
      <c r="E605" s="286">
        <v>79.75</v>
      </c>
      <c r="F605" s="286">
        <v>0</v>
      </c>
    </row>
    <row r="606" spans="1:6">
      <c r="A606">
        <v>742</v>
      </c>
      <c r="B606" t="s">
        <v>1171</v>
      </c>
      <c r="C606" t="s">
        <v>565</v>
      </c>
      <c r="D606" s="285">
        <v>0</v>
      </c>
      <c r="E606" s="286">
        <v>5.7169999999999996</v>
      </c>
      <c r="F606" s="286">
        <v>0</v>
      </c>
    </row>
    <row r="607" spans="1:6">
      <c r="A607">
        <v>743</v>
      </c>
      <c r="B607" t="s">
        <v>1172</v>
      </c>
      <c r="C607" t="s">
        <v>565</v>
      </c>
      <c r="D607" s="285">
        <v>0</v>
      </c>
      <c r="E607" s="286">
        <v>26.49</v>
      </c>
      <c r="F607" s="286">
        <v>0</v>
      </c>
    </row>
    <row r="608" spans="1:6">
      <c r="A608">
        <v>744</v>
      </c>
      <c r="B608" t="s">
        <v>1173</v>
      </c>
      <c r="C608" t="s">
        <v>565</v>
      </c>
      <c r="D608" s="285">
        <v>0</v>
      </c>
      <c r="E608" s="286">
        <v>6.2949999999999999</v>
      </c>
      <c r="F608" s="286">
        <v>0</v>
      </c>
    </row>
    <row r="609" spans="1:6">
      <c r="A609">
        <v>745</v>
      </c>
      <c r="B609" t="s">
        <v>1174</v>
      </c>
      <c r="C609" t="s">
        <v>565</v>
      </c>
      <c r="D609" s="285">
        <v>0</v>
      </c>
      <c r="E609" s="286">
        <v>7.0830000000000002</v>
      </c>
      <c r="F609" s="286">
        <v>0</v>
      </c>
    </row>
    <row r="610" spans="1:6">
      <c r="A610">
        <v>746</v>
      </c>
      <c r="B610" t="s">
        <v>1175</v>
      </c>
      <c r="C610" t="s">
        <v>565</v>
      </c>
      <c r="D610" s="285">
        <v>0</v>
      </c>
      <c r="E610" s="286">
        <v>5.8550000000000004</v>
      </c>
      <c r="F610" s="286">
        <v>0</v>
      </c>
    </row>
    <row r="611" spans="1:6">
      <c r="A611">
        <v>747</v>
      </c>
      <c r="B611" t="s">
        <v>1176</v>
      </c>
      <c r="C611" t="s">
        <v>565</v>
      </c>
      <c r="D611" s="285">
        <v>27</v>
      </c>
      <c r="E611" s="286">
        <v>3.6179999999999999</v>
      </c>
      <c r="F611" s="286">
        <v>97.71</v>
      </c>
    </row>
    <row r="612" spans="1:6">
      <c r="A612">
        <v>748</v>
      </c>
      <c r="B612" t="s">
        <v>1177</v>
      </c>
      <c r="C612" t="s">
        <v>565</v>
      </c>
      <c r="D612" s="285">
        <v>0</v>
      </c>
      <c r="E612" s="286">
        <v>23.454000000000001</v>
      </c>
      <c r="F612" s="286">
        <v>0</v>
      </c>
    </row>
    <row r="613" spans="1:6">
      <c r="A613">
        <v>749</v>
      </c>
      <c r="B613" t="s">
        <v>1178</v>
      </c>
      <c r="C613" t="s">
        <v>565</v>
      </c>
      <c r="D613" s="285">
        <v>0</v>
      </c>
      <c r="E613" s="286">
        <v>22.536000000000001</v>
      </c>
      <c r="F613" s="286">
        <v>0</v>
      </c>
    </row>
    <row r="614" spans="1:6">
      <c r="A614">
        <v>750</v>
      </c>
      <c r="B614" t="s">
        <v>1179</v>
      </c>
      <c r="C614" t="s">
        <v>565</v>
      </c>
      <c r="D614" s="285">
        <v>0</v>
      </c>
      <c r="E614" s="286">
        <v>23.82</v>
      </c>
      <c r="F614" s="286">
        <v>0</v>
      </c>
    </row>
    <row r="615" spans="1:6">
      <c r="A615">
        <v>751</v>
      </c>
      <c r="B615" t="s">
        <v>1180</v>
      </c>
      <c r="C615" t="s">
        <v>565</v>
      </c>
      <c r="D615" s="285">
        <v>90</v>
      </c>
      <c r="E615" s="286">
        <v>7.6</v>
      </c>
      <c r="F615" s="286">
        <v>684</v>
      </c>
    </row>
    <row r="616" spans="1:6">
      <c r="A616">
        <v>752</v>
      </c>
      <c r="B616" t="s">
        <v>1181</v>
      </c>
      <c r="C616" t="s">
        <v>565</v>
      </c>
      <c r="D616" s="285">
        <v>0</v>
      </c>
      <c r="E616" s="286">
        <v>22.76</v>
      </c>
      <c r="F616" s="286">
        <v>0</v>
      </c>
    </row>
    <row r="617" spans="1:6">
      <c r="A617">
        <v>753</v>
      </c>
      <c r="B617" t="s">
        <v>1182</v>
      </c>
      <c r="C617" t="s">
        <v>565</v>
      </c>
      <c r="D617" s="285">
        <v>0</v>
      </c>
      <c r="E617" s="286">
        <v>8.09</v>
      </c>
      <c r="F617" s="286">
        <v>0</v>
      </c>
    </row>
    <row r="618" spans="1:6">
      <c r="A618">
        <v>754</v>
      </c>
      <c r="B618" t="s">
        <v>1183</v>
      </c>
      <c r="C618" t="s">
        <v>565</v>
      </c>
      <c r="D618" s="285">
        <v>0</v>
      </c>
      <c r="E618" s="286">
        <v>5.4</v>
      </c>
      <c r="F618" s="286">
        <v>0</v>
      </c>
    </row>
    <row r="619" spans="1:6">
      <c r="A619">
        <v>755</v>
      </c>
      <c r="B619" t="s">
        <v>1184</v>
      </c>
      <c r="C619" t="s">
        <v>565</v>
      </c>
      <c r="D619" s="285">
        <v>0</v>
      </c>
      <c r="E619" s="286">
        <v>28.91</v>
      </c>
      <c r="F619" s="286">
        <v>0</v>
      </c>
    </row>
    <row r="620" spans="1:6">
      <c r="A620">
        <v>756</v>
      </c>
      <c r="B620" t="s">
        <v>1185</v>
      </c>
      <c r="C620" t="s">
        <v>565</v>
      </c>
      <c r="D620" s="285">
        <v>0</v>
      </c>
      <c r="E620" s="286">
        <v>26.37</v>
      </c>
      <c r="F620" s="286">
        <v>0</v>
      </c>
    </row>
    <row r="621" spans="1:6">
      <c r="A621">
        <v>757</v>
      </c>
      <c r="B621" t="s">
        <v>1186</v>
      </c>
      <c r="C621" t="s">
        <v>565</v>
      </c>
      <c r="D621" s="285">
        <v>0</v>
      </c>
      <c r="E621" s="286">
        <v>30.17</v>
      </c>
      <c r="F621" s="286">
        <v>0</v>
      </c>
    </row>
    <row r="622" spans="1:6">
      <c r="A622">
        <v>758</v>
      </c>
      <c r="B622" t="s">
        <v>1187</v>
      </c>
      <c r="C622" t="s">
        <v>565</v>
      </c>
      <c r="D622" s="285">
        <v>0</v>
      </c>
      <c r="E622" s="286">
        <v>3.4</v>
      </c>
      <c r="F622" s="286">
        <v>0</v>
      </c>
    </row>
    <row r="623" spans="1:6">
      <c r="A623">
        <v>759</v>
      </c>
      <c r="B623" t="s">
        <v>1188</v>
      </c>
      <c r="C623" t="s">
        <v>565</v>
      </c>
      <c r="D623" s="285">
        <v>0</v>
      </c>
      <c r="E623" s="286">
        <v>27.76</v>
      </c>
      <c r="F623" s="286">
        <v>0</v>
      </c>
    </row>
    <row r="624" spans="1:6">
      <c r="A624">
        <v>760</v>
      </c>
      <c r="B624" t="s">
        <v>1189</v>
      </c>
      <c r="C624" t="s">
        <v>565</v>
      </c>
      <c r="D624" s="285">
        <v>0</v>
      </c>
      <c r="E624" s="286">
        <v>0</v>
      </c>
      <c r="F624" s="286">
        <v>0</v>
      </c>
    </row>
    <row r="625" spans="1:6">
      <c r="A625">
        <v>761</v>
      </c>
      <c r="B625" t="s">
        <v>1190</v>
      </c>
      <c r="C625" t="s">
        <v>565</v>
      </c>
      <c r="D625" s="285">
        <v>0</v>
      </c>
      <c r="E625" s="286">
        <v>19.440000000000001</v>
      </c>
      <c r="F625" s="286">
        <v>0</v>
      </c>
    </row>
    <row r="626" spans="1:6">
      <c r="A626">
        <v>762</v>
      </c>
      <c r="B626" t="s">
        <v>1191</v>
      </c>
      <c r="C626" t="s">
        <v>565</v>
      </c>
      <c r="D626" s="285">
        <v>0</v>
      </c>
      <c r="E626" s="286">
        <v>27.9</v>
      </c>
      <c r="F626" s="286">
        <v>0</v>
      </c>
    </row>
    <row r="627" spans="1:6">
      <c r="A627">
        <v>763</v>
      </c>
      <c r="B627" t="s">
        <v>1192</v>
      </c>
      <c r="C627" t="s">
        <v>565</v>
      </c>
      <c r="D627" s="285">
        <v>0</v>
      </c>
      <c r="E627" s="286">
        <v>9.33</v>
      </c>
      <c r="F627" s="286">
        <v>0</v>
      </c>
    </row>
    <row r="628" spans="1:6">
      <c r="A628">
        <v>764</v>
      </c>
      <c r="B628" t="s">
        <v>1193</v>
      </c>
      <c r="C628" t="s">
        <v>565</v>
      </c>
      <c r="D628" s="285">
        <v>0</v>
      </c>
      <c r="E628" s="286">
        <v>0</v>
      </c>
      <c r="F628" s="286">
        <v>0</v>
      </c>
    </row>
    <row r="629" spans="1:6">
      <c r="A629">
        <v>765</v>
      </c>
      <c r="B629" t="s">
        <v>1194</v>
      </c>
      <c r="C629" t="s">
        <v>565</v>
      </c>
      <c r="D629" s="285">
        <v>0</v>
      </c>
      <c r="E629" s="286">
        <v>29.25</v>
      </c>
      <c r="F629" s="286">
        <v>0</v>
      </c>
    </row>
    <row r="630" spans="1:6">
      <c r="A630">
        <v>766</v>
      </c>
      <c r="B630" t="s">
        <v>1195</v>
      </c>
      <c r="C630" t="s">
        <v>565</v>
      </c>
      <c r="D630" s="285">
        <v>0</v>
      </c>
      <c r="E630" s="286">
        <v>39.68</v>
      </c>
      <c r="F630" s="286">
        <v>0</v>
      </c>
    </row>
    <row r="631" spans="1:6">
      <c r="A631">
        <v>767</v>
      </c>
      <c r="B631" t="s">
        <v>1196</v>
      </c>
      <c r="C631" t="s">
        <v>565</v>
      </c>
      <c r="D631" s="285">
        <v>0</v>
      </c>
      <c r="E631" s="286">
        <v>6.16</v>
      </c>
      <c r="F631" s="286">
        <v>0</v>
      </c>
    </row>
    <row r="632" spans="1:6">
      <c r="A632">
        <v>768</v>
      </c>
      <c r="B632" t="s">
        <v>1197</v>
      </c>
      <c r="C632" t="s">
        <v>565</v>
      </c>
      <c r="D632" s="285">
        <v>0</v>
      </c>
      <c r="E632" s="286">
        <v>6.9109999999999996</v>
      </c>
      <c r="F632" s="286">
        <v>0</v>
      </c>
    </row>
    <row r="633" spans="1:6">
      <c r="A633">
        <v>769</v>
      </c>
      <c r="B633" t="s">
        <v>1198</v>
      </c>
      <c r="C633" t="s">
        <v>565</v>
      </c>
      <c r="D633" s="285">
        <v>0</v>
      </c>
      <c r="E633" s="286">
        <v>21.5</v>
      </c>
      <c r="F633" s="286">
        <v>0</v>
      </c>
    </row>
    <row r="634" spans="1:6">
      <c r="A634">
        <v>770</v>
      </c>
      <c r="B634" t="s">
        <v>1199</v>
      </c>
      <c r="C634" t="s">
        <v>565</v>
      </c>
      <c r="D634" s="285">
        <v>0</v>
      </c>
      <c r="E634" s="286">
        <v>57.66</v>
      </c>
      <c r="F634" s="286">
        <v>0</v>
      </c>
    </row>
    <row r="635" spans="1:6">
      <c r="A635">
        <v>771</v>
      </c>
      <c r="B635" t="s">
        <v>1200</v>
      </c>
      <c r="C635" t="s">
        <v>565</v>
      </c>
      <c r="D635" s="285">
        <v>0</v>
      </c>
      <c r="E635" s="286">
        <v>20.79</v>
      </c>
      <c r="F635" s="286">
        <v>0</v>
      </c>
    </row>
    <row r="636" spans="1:6">
      <c r="A636">
        <v>772</v>
      </c>
      <c r="B636" t="s">
        <v>1201</v>
      </c>
      <c r="C636" t="s">
        <v>565</v>
      </c>
      <c r="D636" s="285">
        <v>0</v>
      </c>
      <c r="E636" s="286">
        <v>19.62</v>
      </c>
      <c r="F636" s="286">
        <v>0</v>
      </c>
    </row>
    <row r="637" spans="1:6">
      <c r="A637">
        <v>773</v>
      </c>
      <c r="B637" t="s">
        <v>1202</v>
      </c>
      <c r="C637" t="s">
        <v>565</v>
      </c>
      <c r="D637" s="285">
        <v>0</v>
      </c>
      <c r="E637" s="286">
        <v>200</v>
      </c>
      <c r="F637" s="286">
        <v>0</v>
      </c>
    </row>
    <row r="638" spans="1:6">
      <c r="A638">
        <v>774</v>
      </c>
      <c r="B638" t="s">
        <v>1203</v>
      </c>
      <c r="C638" t="s">
        <v>565</v>
      </c>
      <c r="D638" s="285">
        <v>0</v>
      </c>
      <c r="E638" s="286">
        <v>185</v>
      </c>
      <c r="F638" s="286">
        <v>0</v>
      </c>
    </row>
    <row r="639" spans="1:6">
      <c r="A639">
        <v>775</v>
      </c>
      <c r="B639" t="s">
        <v>1204</v>
      </c>
      <c r="C639" t="s">
        <v>565</v>
      </c>
      <c r="D639" s="285">
        <v>15</v>
      </c>
      <c r="E639" s="286">
        <v>16</v>
      </c>
      <c r="F639" s="286">
        <v>240</v>
      </c>
    </row>
    <row r="640" spans="1:6">
      <c r="A640">
        <v>776</v>
      </c>
      <c r="B640" t="s">
        <v>1205</v>
      </c>
      <c r="C640" t="s">
        <v>565</v>
      </c>
      <c r="D640" s="285">
        <v>15</v>
      </c>
      <c r="E640" s="286">
        <v>15.08</v>
      </c>
      <c r="F640" s="286">
        <v>226.2</v>
      </c>
    </row>
    <row r="641" spans="1:6">
      <c r="A641">
        <v>777</v>
      </c>
      <c r="B641" t="s">
        <v>1206</v>
      </c>
      <c r="C641" t="s">
        <v>565</v>
      </c>
      <c r="D641" s="285">
        <v>0</v>
      </c>
      <c r="E641" s="286">
        <v>18.7</v>
      </c>
      <c r="F641" s="286">
        <v>0</v>
      </c>
    </row>
    <row r="642" spans="1:6">
      <c r="A642">
        <v>778</v>
      </c>
      <c r="B642" t="s">
        <v>1207</v>
      </c>
      <c r="C642" t="s">
        <v>565</v>
      </c>
      <c r="D642" s="285">
        <v>0</v>
      </c>
      <c r="E642" s="286">
        <v>1.94</v>
      </c>
      <c r="F642" s="286">
        <v>0</v>
      </c>
    </row>
    <row r="643" spans="1:6">
      <c r="A643">
        <v>779</v>
      </c>
      <c r="B643" t="s">
        <v>1208</v>
      </c>
      <c r="C643" t="s">
        <v>565</v>
      </c>
      <c r="D643" s="285">
        <v>0</v>
      </c>
      <c r="E643" s="286">
        <v>20.9</v>
      </c>
      <c r="F643" s="286">
        <v>0</v>
      </c>
    </row>
    <row r="644" spans="1:6">
      <c r="A644">
        <v>780</v>
      </c>
      <c r="B644" t="s">
        <v>1209</v>
      </c>
      <c r="C644" t="s">
        <v>565</v>
      </c>
      <c r="D644" s="285">
        <v>0</v>
      </c>
      <c r="E644" s="286">
        <v>15.91</v>
      </c>
      <c r="F644" s="286">
        <v>0</v>
      </c>
    </row>
    <row r="645" spans="1:6">
      <c r="A645">
        <v>781</v>
      </c>
      <c r="B645" t="s">
        <v>1210</v>
      </c>
      <c r="C645" t="s">
        <v>565</v>
      </c>
      <c r="D645" s="285">
        <v>0</v>
      </c>
      <c r="E645" s="286">
        <v>18.96</v>
      </c>
      <c r="F645" s="286">
        <v>0</v>
      </c>
    </row>
    <row r="646" spans="1:6">
      <c r="A646">
        <v>782</v>
      </c>
      <c r="B646" t="s">
        <v>1211</v>
      </c>
      <c r="C646" t="s">
        <v>565</v>
      </c>
      <c r="D646" s="285">
        <v>0</v>
      </c>
      <c r="E646" s="286">
        <v>6.69</v>
      </c>
      <c r="F646" s="286">
        <v>0</v>
      </c>
    </row>
    <row r="647" spans="1:6">
      <c r="A647">
        <v>783</v>
      </c>
      <c r="B647" t="s">
        <v>1212</v>
      </c>
      <c r="C647" t="s">
        <v>565</v>
      </c>
      <c r="D647" s="285">
        <v>0</v>
      </c>
      <c r="E647" s="286">
        <v>5.9</v>
      </c>
      <c r="F647" s="286">
        <v>0</v>
      </c>
    </row>
    <row r="648" spans="1:6">
      <c r="A648">
        <v>784</v>
      </c>
      <c r="B648" t="s">
        <v>1213</v>
      </c>
      <c r="C648" t="s">
        <v>565</v>
      </c>
      <c r="D648" s="285">
        <v>432</v>
      </c>
      <c r="E648" s="286">
        <v>11.834</v>
      </c>
      <c r="F648" s="286">
        <v>5112.28</v>
      </c>
    </row>
    <row r="649" spans="1:6">
      <c r="A649">
        <v>785</v>
      </c>
      <c r="B649" t="s">
        <v>1214</v>
      </c>
      <c r="C649" t="s">
        <v>565</v>
      </c>
      <c r="D649" s="285">
        <v>138</v>
      </c>
      <c r="E649" s="286">
        <v>23.32</v>
      </c>
      <c r="F649" s="286">
        <v>3218.16</v>
      </c>
    </row>
    <row r="650" spans="1:6">
      <c r="A650">
        <v>786</v>
      </c>
      <c r="B650" t="s">
        <v>1215</v>
      </c>
      <c r="C650" t="s">
        <v>565</v>
      </c>
      <c r="D650" s="285">
        <v>0</v>
      </c>
      <c r="E650" s="286">
        <v>33.18</v>
      </c>
      <c r="F650" s="286">
        <v>0</v>
      </c>
    </row>
    <row r="651" spans="1:6">
      <c r="A651">
        <v>787</v>
      </c>
      <c r="B651" t="s">
        <v>1216</v>
      </c>
      <c r="C651" t="s">
        <v>565</v>
      </c>
      <c r="D651" s="285">
        <v>0</v>
      </c>
      <c r="E651" s="286">
        <v>6.1870000000000003</v>
      </c>
      <c r="F651" s="286">
        <v>0</v>
      </c>
    </row>
    <row r="652" spans="1:6">
      <c r="A652">
        <v>788</v>
      </c>
      <c r="B652" t="s">
        <v>1217</v>
      </c>
      <c r="C652" t="s">
        <v>565</v>
      </c>
      <c r="D652" s="285">
        <v>0</v>
      </c>
      <c r="E652" s="286">
        <v>16.146999999999998</v>
      </c>
      <c r="F652" s="286">
        <v>0</v>
      </c>
    </row>
    <row r="653" spans="1:6">
      <c r="A653">
        <v>789</v>
      </c>
      <c r="B653" t="s">
        <v>1218</v>
      </c>
      <c r="C653" t="s">
        <v>565</v>
      </c>
      <c r="D653" s="285">
        <v>0</v>
      </c>
      <c r="E653" s="286">
        <v>25.46</v>
      </c>
      <c r="F653" s="286">
        <v>0</v>
      </c>
    </row>
    <row r="654" spans="1:6">
      <c r="A654">
        <v>790</v>
      </c>
      <c r="B654" t="s">
        <v>1219</v>
      </c>
      <c r="C654" t="s">
        <v>565</v>
      </c>
      <c r="D654" s="285">
        <v>0</v>
      </c>
      <c r="E654" s="286">
        <v>28.19</v>
      </c>
      <c r="F654" s="286">
        <v>0</v>
      </c>
    </row>
    <row r="655" spans="1:6">
      <c r="A655">
        <v>791</v>
      </c>
      <c r="B655" t="s">
        <v>1220</v>
      </c>
      <c r="C655" t="s">
        <v>565</v>
      </c>
      <c r="D655" s="285">
        <v>0</v>
      </c>
      <c r="E655" s="286">
        <v>21.286999999999999</v>
      </c>
      <c r="F655" s="286">
        <v>0</v>
      </c>
    </row>
    <row r="656" spans="1:6">
      <c r="A656">
        <v>792</v>
      </c>
      <c r="B656" t="s">
        <v>1221</v>
      </c>
      <c r="C656" t="s">
        <v>565</v>
      </c>
      <c r="D656" s="285">
        <v>48</v>
      </c>
      <c r="E656" s="286">
        <v>3.37</v>
      </c>
      <c r="F656" s="286">
        <v>161.76</v>
      </c>
    </row>
    <row r="657" spans="1:6">
      <c r="A657">
        <v>793</v>
      </c>
      <c r="B657" t="s">
        <v>1222</v>
      </c>
      <c r="C657" t="s">
        <v>679</v>
      </c>
      <c r="D657" s="285">
        <v>0</v>
      </c>
      <c r="E657" s="286">
        <v>1.6779999999999999</v>
      </c>
      <c r="F657" s="286">
        <v>0</v>
      </c>
    </row>
    <row r="658" spans="1:6">
      <c r="A658">
        <v>794</v>
      </c>
      <c r="B658" t="s">
        <v>1223</v>
      </c>
      <c r="C658" t="s">
        <v>565</v>
      </c>
      <c r="D658" s="285">
        <v>0</v>
      </c>
      <c r="E658" s="286">
        <v>8.7100000000000009</v>
      </c>
      <c r="F658" s="286">
        <v>0</v>
      </c>
    </row>
    <row r="659" spans="1:6">
      <c r="A659">
        <v>795</v>
      </c>
      <c r="B659" t="s">
        <v>1224</v>
      </c>
      <c r="C659" t="s">
        <v>565</v>
      </c>
      <c r="D659" s="285">
        <v>0</v>
      </c>
      <c r="E659" s="286">
        <v>5.92</v>
      </c>
      <c r="F659" s="286">
        <v>0</v>
      </c>
    </row>
    <row r="660" spans="1:6">
      <c r="A660">
        <v>796</v>
      </c>
      <c r="B660" t="s">
        <v>1225</v>
      </c>
      <c r="C660" t="s">
        <v>565</v>
      </c>
      <c r="D660" s="285">
        <v>0</v>
      </c>
      <c r="E660" s="286">
        <v>8.5399999999999991</v>
      </c>
      <c r="F660" s="286">
        <v>0</v>
      </c>
    </row>
    <row r="661" spans="1:6">
      <c r="A661">
        <v>797</v>
      </c>
      <c r="B661" t="s">
        <v>1226</v>
      </c>
      <c r="C661" t="s">
        <v>565</v>
      </c>
      <c r="D661" s="285">
        <v>0</v>
      </c>
      <c r="E661" s="286">
        <v>6.62</v>
      </c>
      <c r="F661" s="286">
        <v>0</v>
      </c>
    </row>
    <row r="662" spans="1:6">
      <c r="A662">
        <v>798</v>
      </c>
      <c r="B662" t="s">
        <v>1227</v>
      </c>
      <c r="C662" t="s">
        <v>565</v>
      </c>
      <c r="D662" s="285">
        <v>0</v>
      </c>
      <c r="E662" s="286">
        <v>13.154</v>
      </c>
      <c r="F662" s="286">
        <v>0</v>
      </c>
    </row>
    <row r="663" spans="1:6">
      <c r="A663">
        <v>799</v>
      </c>
      <c r="B663" t="s">
        <v>1228</v>
      </c>
      <c r="C663" t="s">
        <v>565</v>
      </c>
      <c r="D663" s="285">
        <v>0</v>
      </c>
      <c r="E663" s="286">
        <v>15.66</v>
      </c>
      <c r="F663" s="286">
        <v>0</v>
      </c>
    </row>
    <row r="664" spans="1:6">
      <c r="A664">
        <v>800</v>
      </c>
      <c r="B664" t="s">
        <v>1229</v>
      </c>
      <c r="C664" t="s">
        <v>565</v>
      </c>
      <c r="D664" s="285">
        <v>30</v>
      </c>
      <c r="E664" s="286">
        <v>10.85</v>
      </c>
      <c r="F664" s="286">
        <v>325.5</v>
      </c>
    </row>
    <row r="665" spans="1:6">
      <c r="A665">
        <v>801</v>
      </c>
      <c r="B665" t="s">
        <v>1230</v>
      </c>
      <c r="C665" t="s">
        <v>565</v>
      </c>
      <c r="D665" s="285">
        <v>0</v>
      </c>
      <c r="E665" s="286">
        <v>55.29</v>
      </c>
      <c r="F665" s="286">
        <v>0</v>
      </c>
    </row>
    <row r="666" spans="1:6">
      <c r="A666">
        <v>802</v>
      </c>
      <c r="B666" t="s">
        <v>1231</v>
      </c>
      <c r="C666" t="s">
        <v>565</v>
      </c>
      <c r="D666" s="285">
        <v>0</v>
      </c>
      <c r="E666" s="286">
        <v>12.786</v>
      </c>
      <c r="F666" s="286">
        <v>0</v>
      </c>
    </row>
    <row r="667" spans="1:6">
      <c r="A667">
        <v>803</v>
      </c>
      <c r="B667" t="s">
        <v>1232</v>
      </c>
      <c r="C667" t="s">
        <v>565</v>
      </c>
      <c r="D667" s="285">
        <v>0</v>
      </c>
      <c r="E667" s="286">
        <v>23.454999999999998</v>
      </c>
      <c r="F667" s="286">
        <v>0</v>
      </c>
    </row>
    <row r="668" spans="1:6">
      <c r="A668">
        <v>804</v>
      </c>
      <c r="B668" t="s">
        <v>1233</v>
      </c>
      <c r="C668" t="s">
        <v>565</v>
      </c>
      <c r="D668" s="285">
        <v>42</v>
      </c>
      <c r="E668" s="286">
        <v>13.07</v>
      </c>
      <c r="F668" s="286">
        <v>548.94000000000005</v>
      </c>
    </row>
    <row r="669" spans="1:6">
      <c r="A669">
        <v>805</v>
      </c>
      <c r="B669" t="s">
        <v>1234</v>
      </c>
      <c r="C669" t="s">
        <v>565</v>
      </c>
      <c r="D669" s="285">
        <v>0</v>
      </c>
      <c r="E669" s="286">
        <v>11.2</v>
      </c>
      <c r="F669" s="286">
        <v>0</v>
      </c>
    </row>
    <row r="670" spans="1:6">
      <c r="A670">
        <v>806</v>
      </c>
      <c r="B670" t="s">
        <v>1235</v>
      </c>
      <c r="C670" t="s">
        <v>565</v>
      </c>
      <c r="D670" s="285">
        <v>24</v>
      </c>
      <c r="E670" s="286">
        <v>8.73</v>
      </c>
      <c r="F670" s="286">
        <v>209.52</v>
      </c>
    </row>
    <row r="671" spans="1:6">
      <c r="A671">
        <v>807</v>
      </c>
      <c r="B671" t="s">
        <v>1236</v>
      </c>
      <c r="C671" t="s">
        <v>565</v>
      </c>
      <c r="D671" s="285">
        <v>0</v>
      </c>
      <c r="E671" s="286">
        <v>0</v>
      </c>
      <c r="F671" s="286">
        <v>0</v>
      </c>
    </row>
    <row r="672" spans="1:6">
      <c r="A672">
        <v>808</v>
      </c>
      <c r="B672" t="s">
        <v>1237</v>
      </c>
      <c r="C672" t="s">
        <v>565</v>
      </c>
      <c r="D672" s="285">
        <v>0</v>
      </c>
      <c r="E672" s="286">
        <v>16.2</v>
      </c>
      <c r="F672" s="286">
        <v>0</v>
      </c>
    </row>
    <row r="673" spans="1:6">
      <c r="A673">
        <v>809</v>
      </c>
      <c r="B673" t="s">
        <v>1238</v>
      </c>
      <c r="C673" t="s">
        <v>565</v>
      </c>
      <c r="D673" s="285">
        <v>0</v>
      </c>
      <c r="E673" s="286">
        <v>8.4</v>
      </c>
      <c r="F673" s="286">
        <v>0</v>
      </c>
    </row>
    <row r="674" spans="1:6">
      <c r="A674">
        <v>810</v>
      </c>
      <c r="B674" t="s">
        <v>1239</v>
      </c>
      <c r="C674" t="s">
        <v>565</v>
      </c>
      <c r="D674" s="285">
        <v>0</v>
      </c>
      <c r="E674" s="286">
        <v>7.73</v>
      </c>
      <c r="F674" s="286">
        <v>0</v>
      </c>
    </row>
    <row r="675" spans="1:6">
      <c r="A675">
        <v>811</v>
      </c>
      <c r="B675" t="s">
        <v>1240</v>
      </c>
      <c r="C675" t="s">
        <v>565</v>
      </c>
      <c r="D675" s="285">
        <v>0</v>
      </c>
      <c r="E675" s="286">
        <v>24.62</v>
      </c>
      <c r="F675" s="286">
        <v>0</v>
      </c>
    </row>
    <row r="676" spans="1:6">
      <c r="A676">
        <v>812</v>
      </c>
      <c r="B676" t="s">
        <v>1241</v>
      </c>
      <c r="C676" t="s">
        <v>565</v>
      </c>
      <c r="D676" s="285">
        <v>0</v>
      </c>
      <c r="E676" s="286">
        <v>19.899999999999999</v>
      </c>
      <c r="F676" s="286">
        <v>0</v>
      </c>
    </row>
    <row r="677" spans="1:6">
      <c r="A677">
        <v>813</v>
      </c>
      <c r="B677" t="s">
        <v>1242</v>
      </c>
      <c r="C677" t="s">
        <v>565</v>
      </c>
      <c r="D677" s="285">
        <v>0</v>
      </c>
      <c r="E677" s="286">
        <v>3.41</v>
      </c>
      <c r="F677" s="286">
        <v>0</v>
      </c>
    </row>
    <row r="678" spans="1:6">
      <c r="A678">
        <v>814</v>
      </c>
      <c r="B678" t="s">
        <v>1243</v>
      </c>
      <c r="C678" t="s">
        <v>565</v>
      </c>
      <c r="D678" s="285">
        <v>0</v>
      </c>
      <c r="E678" s="286">
        <v>19.059999999999999</v>
      </c>
      <c r="F678" s="286">
        <v>0</v>
      </c>
    </row>
    <row r="679" spans="1:6">
      <c r="A679">
        <v>815</v>
      </c>
      <c r="B679" t="s">
        <v>1244</v>
      </c>
      <c r="C679" t="s">
        <v>679</v>
      </c>
      <c r="D679" s="285">
        <v>90</v>
      </c>
      <c r="E679" s="286">
        <v>9.2200000000000006</v>
      </c>
      <c r="F679" s="286">
        <v>829.8</v>
      </c>
    </row>
    <row r="680" spans="1:6">
      <c r="A680">
        <v>816</v>
      </c>
      <c r="B680" t="s">
        <v>1245</v>
      </c>
      <c r="C680" t="s">
        <v>565</v>
      </c>
      <c r="D680" s="285">
        <v>96</v>
      </c>
      <c r="E680" s="286">
        <v>6.03</v>
      </c>
      <c r="F680" s="286">
        <v>578.88</v>
      </c>
    </row>
    <row r="681" spans="1:6">
      <c r="A681">
        <v>817</v>
      </c>
      <c r="B681" t="s">
        <v>1246</v>
      </c>
      <c r="C681" t="s">
        <v>565</v>
      </c>
      <c r="D681" s="285">
        <v>0</v>
      </c>
      <c r="E681" s="286">
        <v>2.516</v>
      </c>
      <c r="F681" s="286">
        <v>0</v>
      </c>
    </row>
    <row r="682" spans="1:6">
      <c r="A682">
        <v>818</v>
      </c>
      <c r="B682" t="s">
        <v>1247</v>
      </c>
      <c r="C682" t="s">
        <v>679</v>
      </c>
      <c r="D682" s="285">
        <v>0</v>
      </c>
      <c r="E682" s="286">
        <v>1.5009999999999999</v>
      </c>
      <c r="F682" s="286">
        <v>0</v>
      </c>
    </row>
    <row r="683" spans="1:6">
      <c r="A683">
        <v>819</v>
      </c>
      <c r="B683" t="s">
        <v>1248</v>
      </c>
      <c r="C683" t="s">
        <v>565</v>
      </c>
      <c r="D683" s="285">
        <v>42</v>
      </c>
      <c r="E683" s="286">
        <v>3.37</v>
      </c>
      <c r="F683" s="286">
        <v>141.54</v>
      </c>
    </row>
    <row r="684" spans="1:6">
      <c r="A684">
        <v>820</v>
      </c>
      <c r="B684" t="s">
        <v>1249</v>
      </c>
      <c r="C684" t="s">
        <v>565</v>
      </c>
      <c r="D684" s="285">
        <v>0</v>
      </c>
      <c r="E684" s="286">
        <v>9.42</v>
      </c>
      <c r="F684" s="286">
        <v>0</v>
      </c>
    </row>
    <row r="685" spans="1:6">
      <c r="A685">
        <v>821</v>
      </c>
      <c r="B685" t="s">
        <v>1250</v>
      </c>
      <c r="C685" t="s">
        <v>565</v>
      </c>
      <c r="D685" s="285">
        <v>0</v>
      </c>
      <c r="E685" s="286">
        <v>2.581</v>
      </c>
      <c r="F685" s="286">
        <v>0</v>
      </c>
    </row>
    <row r="686" spans="1:6">
      <c r="A686">
        <v>822</v>
      </c>
      <c r="B686" t="s">
        <v>1251</v>
      </c>
      <c r="C686" t="s">
        <v>565</v>
      </c>
      <c r="D686" s="285">
        <v>0</v>
      </c>
      <c r="E686" s="286">
        <v>6.8579999999999997</v>
      </c>
      <c r="F686" s="286">
        <v>0</v>
      </c>
    </row>
    <row r="687" spans="1:6">
      <c r="A687">
        <v>823</v>
      </c>
      <c r="B687" t="s">
        <v>1252</v>
      </c>
      <c r="C687" t="s">
        <v>565</v>
      </c>
      <c r="D687" s="285">
        <v>18</v>
      </c>
      <c r="E687" s="286">
        <v>3.37</v>
      </c>
      <c r="F687" s="286">
        <v>60.66</v>
      </c>
    </row>
    <row r="688" spans="1:6">
      <c r="A688">
        <v>824</v>
      </c>
      <c r="B688" t="s">
        <v>1253</v>
      </c>
      <c r="C688" t="s">
        <v>565</v>
      </c>
      <c r="D688" s="285">
        <v>18</v>
      </c>
      <c r="E688" s="286">
        <v>3.37</v>
      </c>
      <c r="F688" s="286">
        <v>60.66</v>
      </c>
    </row>
    <row r="689" spans="1:6">
      <c r="A689">
        <v>825</v>
      </c>
      <c r="B689" t="s">
        <v>1254</v>
      </c>
      <c r="C689" t="s">
        <v>565</v>
      </c>
      <c r="D689" s="285">
        <v>42</v>
      </c>
      <c r="E689" s="286">
        <v>3.37</v>
      </c>
      <c r="F689" s="286">
        <v>141.54</v>
      </c>
    </row>
    <row r="690" spans="1:6">
      <c r="A690">
        <v>826</v>
      </c>
      <c r="B690" t="s">
        <v>1255</v>
      </c>
      <c r="C690" t="s">
        <v>565</v>
      </c>
      <c r="D690" s="285">
        <v>0</v>
      </c>
      <c r="E690" s="286">
        <v>5.12</v>
      </c>
      <c r="F690" s="286">
        <v>0</v>
      </c>
    </row>
    <row r="691" spans="1:6">
      <c r="A691">
        <v>827</v>
      </c>
      <c r="B691" t="s">
        <v>1256</v>
      </c>
      <c r="C691" t="s">
        <v>679</v>
      </c>
      <c r="D691" s="285">
        <v>0</v>
      </c>
      <c r="E691" s="286">
        <v>8.67</v>
      </c>
      <c r="F691" s="286">
        <v>0</v>
      </c>
    </row>
    <row r="692" spans="1:6">
      <c r="A692">
        <v>828</v>
      </c>
      <c r="B692" t="s">
        <v>1257</v>
      </c>
      <c r="C692" t="s">
        <v>565</v>
      </c>
      <c r="D692" s="285">
        <v>0</v>
      </c>
      <c r="E692" s="286">
        <v>9.11</v>
      </c>
      <c r="F692" s="286">
        <v>0</v>
      </c>
    </row>
    <row r="693" spans="1:6">
      <c r="A693">
        <v>829</v>
      </c>
      <c r="B693" t="s">
        <v>1258</v>
      </c>
      <c r="C693" t="s">
        <v>565</v>
      </c>
      <c r="D693" s="285">
        <v>0</v>
      </c>
      <c r="E693" s="286">
        <v>16.45</v>
      </c>
      <c r="F693" s="286">
        <v>0</v>
      </c>
    </row>
    <row r="694" spans="1:6">
      <c r="A694">
        <v>830</v>
      </c>
      <c r="B694" t="s">
        <v>1259</v>
      </c>
      <c r="C694" t="s">
        <v>565</v>
      </c>
      <c r="D694" s="285">
        <v>9</v>
      </c>
      <c r="E694" s="286">
        <v>31.45</v>
      </c>
      <c r="F694" s="286">
        <v>283.05</v>
      </c>
    </row>
    <row r="695" spans="1:6">
      <c r="A695">
        <v>831</v>
      </c>
      <c r="B695" t="s">
        <v>1260</v>
      </c>
      <c r="C695" t="s">
        <v>565</v>
      </c>
      <c r="D695" s="285">
        <v>15</v>
      </c>
      <c r="E695" s="286">
        <v>30.16</v>
      </c>
      <c r="F695" s="286">
        <v>452.4</v>
      </c>
    </row>
    <row r="696" spans="1:6">
      <c r="A696">
        <v>832</v>
      </c>
      <c r="B696" t="s">
        <v>1261</v>
      </c>
      <c r="C696" t="s">
        <v>565</v>
      </c>
      <c r="D696" s="285">
        <v>6</v>
      </c>
      <c r="E696" s="286">
        <v>36.659999999999997</v>
      </c>
      <c r="F696" s="286">
        <v>219.96</v>
      </c>
    </row>
    <row r="697" spans="1:6">
      <c r="A697">
        <v>833</v>
      </c>
      <c r="B697" t="s">
        <v>1262</v>
      </c>
      <c r="C697" t="s">
        <v>565</v>
      </c>
      <c r="D697" s="285">
        <v>0</v>
      </c>
      <c r="E697" s="286">
        <v>133.30000000000001</v>
      </c>
      <c r="F697" s="286">
        <v>0</v>
      </c>
    </row>
    <row r="698" spans="1:6">
      <c r="A698">
        <v>834</v>
      </c>
      <c r="B698" t="s">
        <v>1263</v>
      </c>
      <c r="C698" t="s">
        <v>565</v>
      </c>
      <c r="D698" s="285">
        <v>0</v>
      </c>
      <c r="E698" s="286">
        <v>2.855</v>
      </c>
      <c r="F698" s="286">
        <v>0</v>
      </c>
    </row>
    <row r="699" spans="1:6">
      <c r="A699">
        <v>835</v>
      </c>
      <c r="B699" t="s">
        <v>1264</v>
      </c>
      <c r="C699" t="s">
        <v>565</v>
      </c>
      <c r="D699" s="285">
        <v>0</v>
      </c>
      <c r="E699" s="286">
        <v>3.22</v>
      </c>
      <c r="F699" s="286">
        <v>0</v>
      </c>
    </row>
    <row r="700" spans="1:6">
      <c r="A700">
        <v>836</v>
      </c>
      <c r="B700" t="s">
        <v>1265</v>
      </c>
      <c r="C700" t="s">
        <v>565</v>
      </c>
      <c r="D700" s="285">
        <v>12</v>
      </c>
      <c r="E700" s="286">
        <v>3.37</v>
      </c>
      <c r="F700" s="286">
        <v>40.44</v>
      </c>
    </row>
    <row r="701" spans="1:6">
      <c r="A701">
        <v>837</v>
      </c>
      <c r="B701" t="s">
        <v>1266</v>
      </c>
      <c r="C701" t="s">
        <v>565</v>
      </c>
      <c r="D701" s="285">
        <v>0</v>
      </c>
      <c r="E701" s="286">
        <v>29.09</v>
      </c>
      <c r="F701" s="286">
        <v>0</v>
      </c>
    </row>
    <row r="702" spans="1:6">
      <c r="A702">
        <v>838</v>
      </c>
      <c r="B702" t="s">
        <v>1267</v>
      </c>
      <c r="C702" t="s">
        <v>565</v>
      </c>
      <c r="D702" s="285">
        <v>0</v>
      </c>
      <c r="E702" s="286">
        <v>30.96</v>
      </c>
      <c r="F702" s="286">
        <v>0</v>
      </c>
    </row>
    <row r="703" spans="1:6">
      <c r="A703">
        <v>839</v>
      </c>
      <c r="B703" t="s">
        <v>1268</v>
      </c>
      <c r="C703" t="s">
        <v>565</v>
      </c>
      <c r="D703" s="285">
        <v>0</v>
      </c>
      <c r="E703" s="286">
        <v>49.67</v>
      </c>
      <c r="F703" s="286">
        <v>0</v>
      </c>
    </row>
    <row r="704" spans="1:6">
      <c r="A704">
        <v>840</v>
      </c>
      <c r="B704" t="s">
        <v>1269</v>
      </c>
      <c r="C704" t="s">
        <v>565</v>
      </c>
      <c r="D704" s="285">
        <v>0</v>
      </c>
      <c r="E704" s="286">
        <v>27.29</v>
      </c>
      <c r="F704" s="286">
        <v>0</v>
      </c>
    </row>
    <row r="705" spans="1:6">
      <c r="A705">
        <v>841</v>
      </c>
      <c r="B705" t="s">
        <v>1270</v>
      </c>
      <c r="C705" t="s">
        <v>565</v>
      </c>
      <c r="D705" s="285">
        <v>0</v>
      </c>
      <c r="E705" s="286">
        <v>57.29</v>
      </c>
      <c r="F705" s="286">
        <v>0</v>
      </c>
    </row>
    <row r="706" spans="1:6">
      <c r="A706">
        <v>842</v>
      </c>
      <c r="B706" t="s">
        <v>1271</v>
      </c>
      <c r="C706" t="s">
        <v>565</v>
      </c>
      <c r="D706" s="285">
        <v>0</v>
      </c>
      <c r="E706" s="286">
        <v>9</v>
      </c>
      <c r="F706" s="286">
        <v>0</v>
      </c>
    </row>
    <row r="707" spans="1:6">
      <c r="A707">
        <v>843</v>
      </c>
      <c r="B707" t="s">
        <v>1272</v>
      </c>
      <c r="C707" t="s">
        <v>565</v>
      </c>
      <c r="D707" s="285">
        <v>0</v>
      </c>
      <c r="E707" s="286">
        <v>3.4249999999999998</v>
      </c>
      <c r="F707" s="286">
        <v>0</v>
      </c>
    </row>
    <row r="708" spans="1:6">
      <c r="A708">
        <v>844</v>
      </c>
      <c r="B708" t="s">
        <v>1273</v>
      </c>
      <c r="C708" t="s">
        <v>565</v>
      </c>
      <c r="D708" s="285">
        <v>0</v>
      </c>
      <c r="E708" s="286">
        <v>6.79</v>
      </c>
      <c r="F708" s="286">
        <v>0</v>
      </c>
    </row>
    <row r="709" spans="1:6">
      <c r="A709">
        <v>845</v>
      </c>
      <c r="B709" t="s">
        <v>1274</v>
      </c>
      <c r="C709" t="s">
        <v>565</v>
      </c>
      <c r="D709" s="285">
        <v>3</v>
      </c>
      <c r="E709" s="286">
        <v>17.16</v>
      </c>
      <c r="F709" s="286">
        <v>51.48</v>
      </c>
    </row>
    <row r="710" spans="1:6">
      <c r="A710">
        <v>846</v>
      </c>
      <c r="B710" t="s">
        <v>1275</v>
      </c>
      <c r="C710" t="s">
        <v>565</v>
      </c>
      <c r="D710" s="285">
        <v>0</v>
      </c>
      <c r="E710" s="286">
        <v>37.79</v>
      </c>
      <c r="F710" s="286">
        <v>0</v>
      </c>
    </row>
    <row r="711" spans="1:6">
      <c r="A711">
        <v>847</v>
      </c>
      <c r="B711" t="s">
        <v>1276</v>
      </c>
      <c r="C711" t="s">
        <v>565</v>
      </c>
      <c r="D711" s="285">
        <v>0</v>
      </c>
      <c r="E711" s="286">
        <v>10.79</v>
      </c>
      <c r="F711" s="286">
        <v>0</v>
      </c>
    </row>
    <row r="712" spans="1:6">
      <c r="A712">
        <v>848</v>
      </c>
      <c r="B712" t="s">
        <v>1277</v>
      </c>
      <c r="C712" t="s">
        <v>565</v>
      </c>
      <c r="D712" s="285">
        <v>0</v>
      </c>
      <c r="E712" s="286">
        <v>31.14</v>
      </c>
      <c r="F712" s="286">
        <v>0</v>
      </c>
    </row>
    <row r="713" spans="1:6">
      <c r="A713">
        <v>849</v>
      </c>
      <c r="B713" t="s">
        <v>1278</v>
      </c>
      <c r="C713" t="s">
        <v>565</v>
      </c>
      <c r="D713" s="285">
        <v>0</v>
      </c>
      <c r="E713" s="286">
        <v>162.55000000000001</v>
      </c>
      <c r="F713" s="286">
        <v>0</v>
      </c>
    </row>
    <row r="714" spans="1:6">
      <c r="A714">
        <v>850</v>
      </c>
      <c r="B714" t="s">
        <v>1279</v>
      </c>
      <c r="C714" t="s">
        <v>565</v>
      </c>
      <c r="D714" s="285">
        <v>0</v>
      </c>
      <c r="E714" s="286">
        <v>54.445999999999998</v>
      </c>
      <c r="F714" s="286">
        <v>0</v>
      </c>
    </row>
    <row r="715" spans="1:6">
      <c r="A715">
        <v>851</v>
      </c>
      <c r="B715" t="s">
        <v>1280</v>
      </c>
      <c r="C715" t="s">
        <v>679</v>
      </c>
      <c r="D715" s="285">
        <v>0</v>
      </c>
      <c r="E715" s="286">
        <v>51.456000000000003</v>
      </c>
      <c r="F715" s="286">
        <v>0</v>
      </c>
    </row>
    <row r="716" spans="1:6">
      <c r="A716">
        <v>852</v>
      </c>
      <c r="B716" t="s">
        <v>1281</v>
      </c>
      <c r="C716" t="s">
        <v>565</v>
      </c>
      <c r="D716" s="285">
        <v>12</v>
      </c>
      <c r="E716" s="286">
        <v>12.62</v>
      </c>
      <c r="F716" s="286">
        <v>151.44</v>
      </c>
    </row>
    <row r="717" spans="1:6">
      <c r="A717">
        <v>853</v>
      </c>
      <c r="B717" t="s">
        <v>1282</v>
      </c>
      <c r="C717" t="s">
        <v>565</v>
      </c>
      <c r="D717" s="285">
        <v>0</v>
      </c>
      <c r="E717" s="286">
        <v>20.66</v>
      </c>
      <c r="F717" s="286">
        <v>0</v>
      </c>
    </row>
    <row r="718" spans="1:6">
      <c r="A718">
        <v>854</v>
      </c>
      <c r="B718" t="s">
        <v>1283</v>
      </c>
      <c r="C718" t="s">
        <v>565</v>
      </c>
      <c r="D718" s="285">
        <v>0</v>
      </c>
      <c r="E718" s="286">
        <v>17.36</v>
      </c>
      <c r="F718" s="286">
        <v>0</v>
      </c>
    </row>
    <row r="719" spans="1:6">
      <c r="A719">
        <v>855</v>
      </c>
      <c r="B719" t="s">
        <v>1284</v>
      </c>
      <c r="C719" t="s">
        <v>565</v>
      </c>
      <c r="D719" s="285">
        <v>0</v>
      </c>
      <c r="E719" s="286">
        <v>13.420999999999999</v>
      </c>
      <c r="F719" s="286">
        <v>0</v>
      </c>
    </row>
    <row r="720" spans="1:6">
      <c r="A720">
        <v>859</v>
      </c>
      <c r="B720" t="s">
        <v>1285</v>
      </c>
      <c r="C720" t="s">
        <v>565</v>
      </c>
      <c r="D720" s="285">
        <v>0</v>
      </c>
      <c r="E720" s="286">
        <v>21.632999999999999</v>
      </c>
      <c r="F720" s="286">
        <v>0</v>
      </c>
    </row>
    <row r="721" spans="1:6">
      <c r="A721">
        <v>860</v>
      </c>
      <c r="B721" t="s">
        <v>1286</v>
      </c>
      <c r="C721" t="s">
        <v>565</v>
      </c>
      <c r="D721" s="285">
        <v>0</v>
      </c>
      <c r="E721" s="286">
        <v>7.32</v>
      </c>
      <c r="F721" s="286">
        <v>0</v>
      </c>
    </row>
    <row r="722" spans="1:6">
      <c r="A722">
        <v>861</v>
      </c>
      <c r="B722" t="s">
        <v>1287</v>
      </c>
      <c r="C722" t="s">
        <v>565</v>
      </c>
      <c r="D722" s="285">
        <v>0</v>
      </c>
      <c r="E722" s="286">
        <v>6.79</v>
      </c>
      <c r="F722" s="286">
        <v>0</v>
      </c>
    </row>
    <row r="723" spans="1:6">
      <c r="A723">
        <v>862</v>
      </c>
      <c r="B723" t="s">
        <v>1288</v>
      </c>
      <c r="C723" t="s">
        <v>565</v>
      </c>
      <c r="D723" s="285">
        <v>24</v>
      </c>
      <c r="E723" s="286">
        <v>3.37</v>
      </c>
      <c r="F723" s="286">
        <v>80.88</v>
      </c>
    </row>
    <row r="724" spans="1:6">
      <c r="A724">
        <v>863</v>
      </c>
      <c r="B724" t="s">
        <v>1289</v>
      </c>
      <c r="C724" t="s">
        <v>565</v>
      </c>
      <c r="D724" s="285">
        <v>0</v>
      </c>
      <c r="E724" s="286">
        <v>22.63</v>
      </c>
      <c r="F724" s="286">
        <v>0</v>
      </c>
    </row>
    <row r="725" spans="1:6">
      <c r="A725">
        <v>864</v>
      </c>
      <c r="B725" t="s">
        <v>1290</v>
      </c>
      <c r="C725" t="s">
        <v>565</v>
      </c>
      <c r="D725" s="285">
        <v>0</v>
      </c>
      <c r="E725" s="286">
        <v>10.7</v>
      </c>
      <c r="F725" s="286">
        <v>0</v>
      </c>
    </row>
    <row r="726" spans="1:6">
      <c r="A726">
        <v>865</v>
      </c>
      <c r="B726" t="s">
        <v>1291</v>
      </c>
      <c r="C726" t="s">
        <v>565</v>
      </c>
      <c r="D726" s="285">
        <v>0</v>
      </c>
      <c r="E726" s="286">
        <v>0</v>
      </c>
      <c r="F726" s="286">
        <v>0</v>
      </c>
    </row>
    <row r="727" spans="1:6">
      <c r="A727">
        <v>866</v>
      </c>
      <c r="B727" t="s">
        <v>1292</v>
      </c>
      <c r="C727" t="s">
        <v>565</v>
      </c>
      <c r="D727" s="285">
        <v>0</v>
      </c>
      <c r="E727" s="286">
        <v>0</v>
      </c>
      <c r="F727" s="286">
        <v>0</v>
      </c>
    </row>
    <row r="728" spans="1:6">
      <c r="A728">
        <v>867</v>
      </c>
      <c r="B728" t="s">
        <v>1293</v>
      </c>
      <c r="C728" t="s">
        <v>565</v>
      </c>
      <c r="D728" s="285">
        <v>24</v>
      </c>
      <c r="E728" s="286">
        <v>21.584</v>
      </c>
      <c r="F728" s="286">
        <v>518.01</v>
      </c>
    </row>
    <row r="729" spans="1:6">
      <c r="A729">
        <v>868</v>
      </c>
      <c r="B729" t="s">
        <v>1294</v>
      </c>
      <c r="C729" t="s">
        <v>565</v>
      </c>
      <c r="D729" s="285">
        <v>0</v>
      </c>
      <c r="E729" s="286">
        <v>14.090999999999999</v>
      </c>
      <c r="F729" s="286">
        <v>0</v>
      </c>
    </row>
    <row r="730" spans="1:6">
      <c r="A730">
        <v>869</v>
      </c>
      <c r="B730" t="s">
        <v>1295</v>
      </c>
      <c r="C730" t="s">
        <v>565</v>
      </c>
      <c r="D730" s="285">
        <v>0</v>
      </c>
      <c r="E730" s="286">
        <v>198.16</v>
      </c>
      <c r="F730" s="286">
        <v>0</v>
      </c>
    </row>
    <row r="731" spans="1:6">
      <c r="A731">
        <v>870</v>
      </c>
      <c r="B731" t="s">
        <v>1296</v>
      </c>
      <c r="C731" t="s">
        <v>565</v>
      </c>
      <c r="D731" s="285">
        <v>0</v>
      </c>
      <c r="E731" s="286">
        <v>22.25</v>
      </c>
      <c r="F731" s="286">
        <v>0</v>
      </c>
    </row>
    <row r="732" spans="1:6">
      <c r="A732">
        <v>871</v>
      </c>
      <c r="B732" t="s">
        <v>1297</v>
      </c>
      <c r="C732" t="s">
        <v>565</v>
      </c>
      <c r="D732" s="285">
        <v>0</v>
      </c>
      <c r="E732" s="286">
        <v>18.239999999999998</v>
      </c>
      <c r="F732" s="286">
        <v>0</v>
      </c>
    </row>
    <row r="733" spans="1:6">
      <c r="A733">
        <v>872</v>
      </c>
      <c r="B733" t="s">
        <v>1298</v>
      </c>
      <c r="C733" t="s">
        <v>565</v>
      </c>
      <c r="D733" s="285">
        <v>0</v>
      </c>
      <c r="E733" s="286">
        <v>21.49</v>
      </c>
      <c r="F733" s="286">
        <v>0</v>
      </c>
    </row>
    <row r="734" spans="1:6">
      <c r="A734">
        <v>873</v>
      </c>
      <c r="B734" t="s">
        <v>1299</v>
      </c>
      <c r="C734" t="s">
        <v>565</v>
      </c>
      <c r="D734" s="285">
        <v>18</v>
      </c>
      <c r="E734" s="286">
        <v>3.4</v>
      </c>
      <c r="F734" s="286">
        <v>61.2</v>
      </c>
    </row>
    <row r="735" spans="1:6">
      <c r="A735">
        <v>874</v>
      </c>
      <c r="B735" t="s">
        <v>1300</v>
      </c>
      <c r="C735" t="s">
        <v>565</v>
      </c>
      <c r="D735" s="285">
        <v>0</v>
      </c>
      <c r="E735" s="286">
        <v>31.91</v>
      </c>
      <c r="F735" s="286">
        <v>0</v>
      </c>
    </row>
    <row r="736" spans="1:6">
      <c r="A736">
        <v>875</v>
      </c>
      <c r="B736" t="s">
        <v>1301</v>
      </c>
      <c r="C736" t="s">
        <v>565</v>
      </c>
      <c r="D736" s="285">
        <v>36</v>
      </c>
      <c r="E736" s="286">
        <v>4.4000000000000004</v>
      </c>
      <c r="F736" s="286">
        <v>158.4</v>
      </c>
    </row>
    <row r="737" spans="1:6">
      <c r="A737">
        <v>876</v>
      </c>
      <c r="B737" t="s">
        <v>1302</v>
      </c>
      <c r="C737" t="s">
        <v>565</v>
      </c>
      <c r="D737" s="285">
        <v>0</v>
      </c>
      <c r="E737" s="286">
        <v>12.8</v>
      </c>
      <c r="F737" s="286">
        <v>0</v>
      </c>
    </row>
    <row r="738" spans="1:6">
      <c r="A738">
        <v>877</v>
      </c>
      <c r="B738" t="s">
        <v>1303</v>
      </c>
      <c r="C738" t="s">
        <v>565</v>
      </c>
      <c r="D738" s="285">
        <v>0</v>
      </c>
      <c r="E738" s="286">
        <v>28.91</v>
      </c>
      <c r="F738" s="286">
        <v>0</v>
      </c>
    </row>
    <row r="739" spans="1:6">
      <c r="A739">
        <v>878</v>
      </c>
      <c r="B739" t="s">
        <v>1304</v>
      </c>
      <c r="C739" t="s">
        <v>565</v>
      </c>
      <c r="D739" s="285">
        <v>0</v>
      </c>
      <c r="E739" s="286">
        <v>47.66</v>
      </c>
      <c r="F739" s="286">
        <v>0</v>
      </c>
    </row>
    <row r="740" spans="1:6">
      <c r="A740">
        <v>879</v>
      </c>
      <c r="B740" t="s">
        <v>1305</v>
      </c>
      <c r="C740" t="s">
        <v>565</v>
      </c>
      <c r="D740" s="285">
        <v>57</v>
      </c>
      <c r="E740" s="286">
        <v>9</v>
      </c>
      <c r="F740" s="286">
        <v>513</v>
      </c>
    </row>
    <row r="741" spans="1:6">
      <c r="A741">
        <v>880</v>
      </c>
      <c r="B741" t="s">
        <v>1306</v>
      </c>
      <c r="C741" t="s">
        <v>565</v>
      </c>
      <c r="D741" s="285">
        <v>0</v>
      </c>
      <c r="E741" s="286">
        <v>5.9459999999999997</v>
      </c>
      <c r="F741" s="286">
        <v>0</v>
      </c>
    </row>
    <row r="742" spans="1:6">
      <c r="A742">
        <v>881</v>
      </c>
      <c r="B742" t="s">
        <v>1307</v>
      </c>
      <c r="C742" t="s">
        <v>565</v>
      </c>
      <c r="D742" s="285">
        <v>0</v>
      </c>
      <c r="E742" s="286">
        <v>15.79</v>
      </c>
      <c r="F742" s="286">
        <v>0</v>
      </c>
    </row>
    <row r="743" spans="1:6">
      <c r="A743">
        <v>882</v>
      </c>
      <c r="B743" t="s">
        <v>1308</v>
      </c>
      <c r="C743" t="s">
        <v>565</v>
      </c>
      <c r="D743" s="285">
        <v>0</v>
      </c>
      <c r="E743" s="286">
        <v>107.29</v>
      </c>
      <c r="F743" s="286">
        <v>0</v>
      </c>
    </row>
    <row r="744" spans="1:6">
      <c r="A744">
        <v>883</v>
      </c>
      <c r="B744" t="s">
        <v>1309</v>
      </c>
      <c r="C744" t="s">
        <v>565</v>
      </c>
      <c r="D744" s="285">
        <v>0</v>
      </c>
      <c r="E744" s="286">
        <v>31.49</v>
      </c>
      <c r="F744" s="286">
        <v>0</v>
      </c>
    </row>
    <row r="745" spans="1:6">
      <c r="A745">
        <v>884</v>
      </c>
      <c r="B745" t="s">
        <v>1310</v>
      </c>
      <c r="C745" t="s">
        <v>565</v>
      </c>
      <c r="D745" s="285">
        <v>0</v>
      </c>
      <c r="E745" s="286">
        <v>20.486000000000001</v>
      </c>
      <c r="F745" s="286">
        <v>0</v>
      </c>
    </row>
    <row r="746" spans="1:6">
      <c r="A746">
        <v>885</v>
      </c>
      <c r="B746" t="s">
        <v>1311</v>
      </c>
      <c r="C746" t="s">
        <v>565</v>
      </c>
      <c r="D746" s="285">
        <v>0</v>
      </c>
      <c r="E746" s="286">
        <v>32.659999999999997</v>
      </c>
      <c r="F746" s="286">
        <v>0</v>
      </c>
    </row>
    <row r="747" spans="1:6">
      <c r="A747">
        <v>886</v>
      </c>
      <c r="B747" t="s">
        <v>1312</v>
      </c>
      <c r="C747" t="s">
        <v>565</v>
      </c>
      <c r="D747" s="285">
        <v>0</v>
      </c>
      <c r="E747" s="286">
        <v>9.2200000000000006</v>
      </c>
      <c r="F747" s="286">
        <v>0</v>
      </c>
    </row>
    <row r="748" spans="1:6">
      <c r="A748">
        <v>887</v>
      </c>
      <c r="B748" t="s">
        <v>1313</v>
      </c>
      <c r="C748" t="s">
        <v>565</v>
      </c>
      <c r="D748" s="285">
        <v>0</v>
      </c>
      <c r="E748" s="286">
        <v>16.597000000000001</v>
      </c>
      <c r="F748" s="286">
        <v>0</v>
      </c>
    </row>
    <row r="749" spans="1:6">
      <c r="A749">
        <v>888</v>
      </c>
      <c r="B749" t="s">
        <v>1314</v>
      </c>
      <c r="C749" t="s">
        <v>565</v>
      </c>
      <c r="D749" s="285">
        <v>0</v>
      </c>
      <c r="E749" s="286">
        <v>18.7</v>
      </c>
      <c r="F749" s="286">
        <v>0</v>
      </c>
    </row>
    <row r="750" spans="1:6">
      <c r="A750">
        <v>889</v>
      </c>
      <c r="B750" t="s">
        <v>1315</v>
      </c>
      <c r="C750" t="s">
        <v>565</v>
      </c>
      <c r="D750" s="285">
        <v>0</v>
      </c>
      <c r="E750" s="286">
        <v>23.25</v>
      </c>
      <c r="F750" s="286">
        <v>0</v>
      </c>
    </row>
    <row r="751" spans="1:6">
      <c r="A751">
        <v>890</v>
      </c>
      <c r="B751" t="s">
        <v>1316</v>
      </c>
      <c r="C751" t="s">
        <v>565</v>
      </c>
      <c r="D751" s="285">
        <v>0</v>
      </c>
      <c r="E751" s="286">
        <v>5.8920000000000003</v>
      </c>
      <c r="F751" s="286">
        <v>0</v>
      </c>
    </row>
    <row r="752" spans="1:6">
      <c r="A752">
        <v>891</v>
      </c>
      <c r="B752" t="s">
        <v>1317</v>
      </c>
      <c r="C752" t="s">
        <v>565</v>
      </c>
      <c r="D752" s="285">
        <v>0</v>
      </c>
      <c r="E752" s="286">
        <v>15.3</v>
      </c>
      <c r="F752" s="286">
        <v>0</v>
      </c>
    </row>
    <row r="753" spans="1:6">
      <c r="A753">
        <v>892</v>
      </c>
      <c r="B753" t="s">
        <v>1318</v>
      </c>
      <c r="C753" t="s">
        <v>565</v>
      </c>
      <c r="D753" s="285">
        <v>0</v>
      </c>
      <c r="E753" s="286">
        <v>15.2</v>
      </c>
      <c r="F753" s="286">
        <v>0</v>
      </c>
    </row>
    <row r="754" spans="1:6">
      <c r="A754">
        <v>893</v>
      </c>
      <c r="B754" t="s">
        <v>1319</v>
      </c>
      <c r="C754" t="s">
        <v>565</v>
      </c>
      <c r="D754" s="285">
        <v>0</v>
      </c>
      <c r="E754" s="286">
        <v>18.16</v>
      </c>
      <c r="F754" s="286">
        <v>0</v>
      </c>
    </row>
    <row r="755" spans="1:6">
      <c r="A755">
        <v>894</v>
      </c>
      <c r="B755" t="s">
        <v>1320</v>
      </c>
      <c r="C755" t="s">
        <v>565</v>
      </c>
      <c r="D755" s="285">
        <v>0</v>
      </c>
      <c r="E755" s="286">
        <v>14.6</v>
      </c>
      <c r="F755" s="286">
        <v>0</v>
      </c>
    </row>
    <row r="756" spans="1:6">
      <c r="A756">
        <v>895</v>
      </c>
      <c r="B756" t="s">
        <v>1321</v>
      </c>
      <c r="C756" t="s">
        <v>565</v>
      </c>
      <c r="D756" s="285">
        <v>0</v>
      </c>
      <c r="E756" s="286">
        <v>55.08</v>
      </c>
      <c r="F756" s="286">
        <v>0</v>
      </c>
    </row>
    <row r="757" spans="1:6">
      <c r="A757">
        <v>896</v>
      </c>
      <c r="B757" t="s">
        <v>1322</v>
      </c>
      <c r="C757" t="s">
        <v>565</v>
      </c>
      <c r="D757" s="285">
        <v>15</v>
      </c>
      <c r="E757" s="286">
        <v>24.96</v>
      </c>
      <c r="F757" s="286">
        <v>374.4</v>
      </c>
    </row>
    <row r="758" spans="1:6">
      <c r="A758">
        <v>897</v>
      </c>
      <c r="B758" t="s">
        <v>1323</v>
      </c>
      <c r="C758" t="s">
        <v>565</v>
      </c>
      <c r="D758" s="285">
        <v>96</v>
      </c>
      <c r="E758" s="286">
        <v>14.96</v>
      </c>
      <c r="F758" s="286">
        <v>1436.16</v>
      </c>
    </row>
    <row r="759" spans="1:6">
      <c r="A759">
        <v>898</v>
      </c>
      <c r="B759" t="s">
        <v>1324</v>
      </c>
      <c r="C759" t="s">
        <v>565</v>
      </c>
      <c r="D759" s="285">
        <v>0</v>
      </c>
      <c r="E759" s="286">
        <v>52.77</v>
      </c>
      <c r="F759" s="286">
        <v>0</v>
      </c>
    </row>
    <row r="760" spans="1:6">
      <c r="A760">
        <v>899</v>
      </c>
      <c r="B760" t="s">
        <v>1325</v>
      </c>
      <c r="C760" t="s">
        <v>565</v>
      </c>
      <c r="D760" s="285">
        <v>3</v>
      </c>
      <c r="E760" s="286">
        <v>41.72</v>
      </c>
      <c r="F760" s="286">
        <v>125.16</v>
      </c>
    </row>
    <row r="761" spans="1:6">
      <c r="A761">
        <v>900</v>
      </c>
      <c r="B761" t="s">
        <v>1326</v>
      </c>
      <c r="C761" t="s">
        <v>565</v>
      </c>
      <c r="D761" s="285">
        <v>78</v>
      </c>
      <c r="E761" s="286">
        <v>9.7899999999999991</v>
      </c>
      <c r="F761" s="286">
        <v>763.62</v>
      </c>
    </row>
    <row r="762" spans="1:6">
      <c r="A762">
        <v>901</v>
      </c>
      <c r="B762" t="s">
        <v>1327</v>
      </c>
      <c r="C762" t="s">
        <v>565</v>
      </c>
      <c r="D762" s="285">
        <v>0</v>
      </c>
      <c r="E762" s="286">
        <v>15</v>
      </c>
      <c r="F762" s="286">
        <v>0</v>
      </c>
    </row>
    <row r="763" spans="1:6">
      <c r="A763">
        <v>902</v>
      </c>
      <c r="B763" t="s">
        <v>1328</v>
      </c>
      <c r="C763" t="s">
        <v>565</v>
      </c>
      <c r="D763" s="285">
        <v>36</v>
      </c>
      <c r="E763" s="286">
        <v>29.71</v>
      </c>
      <c r="F763" s="286">
        <v>1069.56</v>
      </c>
    </row>
    <row r="764" spans="1:6">
      <c r="A764">
        <v>903</v>
      </c>
      <c r="B764" t="s">
        <v>1329</v>
      </c>
      <c r="C764" t="s">
        <v>565</v>
      </c>
      <c r="D764" s="285">
        <v>0</v>
      </c>
      <c r="E764" s="286">
        <v>19.2</v>
      </c>
      <c r="F764" s="286">
        <v>0</v>
      </c>
    </row>
    <row r="765" spans="1:6">
      <c r="A765">
        <v>904</v>
      </c>
      <c r="B765" t="s">
        <v>1330</v>
      </c>
      <c r="C765" t="s">
        <v>565</v>
      </c>
      <c r="D765" s="285">
        <v>0</v>
      </c>
      <c r="E765" s="286">
        <v>16.96</v>
      </c>
      <c r="F765" s="286">
        <v>0</v>
      </c>
    </row>
    <row r="766" spans="1:6">
      <c r="A766">
        <v>905</v>
      </c>
      <c r="B766" t="s">
        <v>1331</v>
      </c>
      <c r="C766" t="s">
        <v>565</v>
      </c>
      <c r="D766" s="285">
        <v>0</v>
      </c>
      <c r="E766" s="286">
        <v>10.81</v>
      </c>
      <c r="F766" s="286">
        <v>0</v>
      </c>
    </row>
    <row r="767" spans="1:6">
      <c r="A767">
        <v>906</v>
      </c>
      <c r="B767" t="s">
        <v>1332</v>
      </c>
      <c r="C767" t="s">
        <v>565</v>
      </c>
      <c r="D767" s="285">
        <v>0</v>
      </c>
      <c r="E767" s="286">
        <v>18.96</v>
      </c>
      <c r="F767" s="286">
        <v>0</v>
      </c>
    </row>
    <row r="768" spans="1:6">
      <c r="A768">
        <v>907</v>
      </c>
      <c r="B768" t="s">
        <v>1333</v>
      </c>
      <c r="C768" t="s">
        <v>565</v>
      </c>
      <c r="D768" s="285">
        <v>0</v>
      </c>
      <c r="E768" s="286">
        <v>36.049999999999997</v>
      </c>
      <c r="F768" s="286">
        <v>0</v>
      </c>
    </row>
    <row r="769" spans="1:6">
      <c r="A769">
        <v>908</v>
      </c>
      <c r="B769" t="s">
        <v>1334</v>
      </c>
      <c r="C769" t="s">
        <v>565</v>
      </c>
      <c r="D769" s="285">
        <v>0</v>
      </c>
      <c r="E769" s="286">
        <v>16.123999999999999</v>
      </c>
      <c r="F769" s="286">
        <v>0</v>
      </c>
    </row>
    <row r="770" spans="1:6">
      <c r="A770">
        <v>909</v>
      </c>
      <c r="B770" t="s">
        <v>1335</v>
      </c>
      <c r="C770" t="s">
        <v>565</v>
      </c>
      <c r="D770" s="285">
        <v>0</v>
      </c>
      <c r="E770" s="286">
        <v>12.124000000000001</v>
      </c>
      <c r="F770" s="286">
        <v>0</v>
      </c>
    </row>
    <row r="771" spans="1:6">
      <c r="A771">
        <v>910</v>
      </c>
      <c r="B771" t="s">
        <v>1336</v>
      </c>
      <c r="C771" t="s">
        <v>565</v>
      </c>
      <c r="D771" s="285">
        <v>0</v>
      </c>
      <c r="E771" s="286">
        <v>29.69</v>
      </c>
      <c r="F771" s="286">
        <v>0</v>
      </c>
    </row>
    <row r="772" spans="1:6">
      <c r="A772">
        <v>911</v>
      </c>
      <c r="B772" t="s">
        <v>1337</v>
      </c>
      <c r="C772" t="s">
        <v>565</v>
      </c>
      <c r="D772" s="285">
        <v>0</v>
      </c>
      <c r="E772" s="286">
        <v>17.806999999999999</v>
      </c>
      <c r="F772" s="286">
        <v>0</v>
      </c>
    </row>
    <row r="773" spans="1:6">
      <c r="A773">
        <v>912</v>
      </c>
      <c r="B773" t="s">
        <v>1338</v>
      </c>
      <c r="C773" t="s">
        <v>565</v>
      </c>
      <c r="D773" s="285">
        <v>9</v>
      </c>
      <c r="E773" s="286">
        <v>12.289</v>
      </c>
      <c r="F773" s="286">
        <v>110.6</v>
      </c>
    </row>
    <row r="774" spans="1:6">
      <c r="A774">
        <v>913</v>
      </c>
      <c r="B774" t="s">
        <v>1339</v>
      </c>
      <c r="C774" t="s">
        <v>565</v>
      </c>
      <c r="D774" s="285">
        <v>0</v>
      </c>
      <c r="E774" s="286">
        <v>36.29</v>
      </c>
      <c r="F774" s="286">
        <v>0</v>
      </c>
    </row>
    <row r="775" spans="1:6">
      <c r="A775">
        <v>914</v>
      </c>
      <c r="B775" t="s">
        <v>1340</v>
      </c>
      <c r="C775" t="s">
        <v>565</v>
      </c>
      <c r="D775" s="285">
        <v>1920</v>
      </c>
      <c r="E775" s="286">
        <v>9.2880000000000003</v>
      </c>
      <c r="F775" s="286">
        <v>17832.96</v>
      </c>
    </row>
    <row r="776" spans="1:6">
      <c r="A776">
        <v>915</v>
      </c>
      <c r="B776" t="s">
        <v>1341</v>
      </c>
      <c r="C776" t="s">
        <v>565</v>
      </c>
      <c r="D776" s="285">
        <v>0</v>
      </c>
      <c r="E776" s="286">
        <v>15.66</v>
      </c>
      <c r="F776" s="286">
        <v>0</v>
      </c>
    </row>
    <row r="777" spans="1:6">
      <c r="A777">
        <v>916</v>
      </c>
      <c r="B777" t="s">
        <v>1342</v>
      </c>
      <c r="C777" t="s">
        <v>565</v>
      </c>
      <c r="D777" s="285">
        <v>15</v>
      </c>
      <c r="E777" s="286">
        <v>13.8</v>
      </c>
      <c r="F777" s="286">
        <v>207</v>
      </c>
    </row>
    <row r="778" spans="1:6">
      <c r="A778">
        <v>917</v>
      </c>
      <c r="B778" t="s">
        <v>1343</v>
      </c>
      <c r="C778" t="s">
        <v>565</v>
      </c>
      <c r="D778" s="285">
        <v>0</v>
      </c>
      <c r="E778" s="286">
        <v>10.446</v>
      </c>
      <c r="F778" s="286">
        <v>0</v>
      </c>
    </row>
    <row r="779" spans="1:6">
      <c r="A779">
        <v>918</v>
      </c>
      <c r="B779" t="s">
        <v>1344</v>
      </c>
      <c r="C779" t="s">
        <v>565</v>
      </c>
      <c r="D779" s="285">
        <v>0</v>
      </c>
      <c r="E779" s="286">
        <v>6.6</v>
      </c>
      <c r="F779" s="286">
        <v>0</v>
      </c>
    </row>
    <row r="780" spans="1:6">
      <c r="A780">
        <v>919</v>
      </c>
      <c r="B780" t="s">
        <v>1345</v>
      </c>
      <c r="C780" t="s">
        <v>565</v>
      </c>
      <c r="D780" s="285">
        <v>18</v>
      </c>
      <c r="E780" s="286">
        <v>30.946999999999999</v>
      </c>
      <c r="F780" s="286">
        <v>557.04</v>
      </c>
    </row>
    <row r="781" spans="1:6">
      <c r="A781">
        <v>920</v>
      </c>
      <c r="B781" t="s">
        <v>1346</v>
      </c>
      <c r="C781" t="s">
        <v>565</v>
      </c>
      <c r="D781" s="285">
        <v>0</v>
      </c>
      <c r="E781" s="286">
        <v>10.026</v>
      </c>
      <c r="F781" s="286">
        <v>0</v>
      </c>
    </row>
    <row r="782" spans="1:6">
      <c r="A782">
        <v>921</v>
      </c>
      <c r="B782" t="s">
        <v>1347</v>
      </c>
      <c r="C782" t="s">
        <v>565</v>
      </c>
      <c r="D782" s="285">
        <v>0</v>
      </c>
      <c r="E782" s="286">
        <v>72.66</v>
      </c>
      <c r="F782" s="286">
        <v>0</v>
      </c>
    </row>
    <row r="783" spans="1:6">
      <c r="A783">
        <v>922</v>
      </c>
      <c r="B783" t="s">
        <v>1348</v>
      </c>
      <c r="C783" t="s">
        <v>565</v>
      </c>
      <c r="D783" s="285">
        <v>0</v>
      </c>
      <c r="E783" s="286">
        <v>40.020000000000003</v>
      </c>
      <c r="F783" s="286">
        <v>0</v>
      </c>
    </row>
    <row r="784" spans="1:6">
      <c r="A784">
        <v>923</v>
      </c>
      <c r="B784" t="s">
        <v>1349</v>
      </c>
      <c r="C784" t="s">
        <v>565</v>
      </c>
      <c r="D784" s="285">
        <v>0</v>
      </c>
      <c r="E784" s="286">
        <v>9.1999999999999993</v>
      </c>
      <c r="F784" s="286">
        <v>0</v>
      </c>
    </row>
    <row r="785" spans="1:6">
      <c r="A785">
        <v>924</v>
      </c>
      <c r="B785" t="s">
        <v>1350</v>
      </c>
      <c r="C785" t="s">
        <v>565</v>
      </c>
      <c r="D785" s="285">
        <v>0</v>
      </c>
      <c r="E785" s="286">
        <v>0</v>
      </c>
      <c r="F785" s="286">
        <v>0</v>
      </c>
    </row>
    <row r="786" spans="1:6">
      <c r="A786">
        <v>925</v>
      </c>
      <c r="B786" t="s">
        <v>1351</v>
      </c>
      <c r="C786" t="s">
        <v>565</v>
      </c>
      <c r="D786" s="285">
        <v>0</v>
      </c>
      <c r="E786" s="286">
        <v>23.486000000000001</v>
      </c>
      <c r="F786" s="286">
        <v>0</v>
      </c>
    </row>
    <row r="787" spans="1:6">
      <c r="A787">
        <v>926</v>
      </c>
      <c r="B787" t="s">
        <v>1352</v>
      </c>
      <c r="C787" t="s">
        <v>565</v>
      </c>
      <c r="D787" s="285">
        <v>0</v>
      </c>
      <c r="E787" s="286">
        <v>17.041</v>
      </c>
      <c r="F787" s="286">
        <v>0</v>
      </c>
    </row>
    <row r="788" spans="1:6">
      <c r="A788">
        <v>927</v>
      </c>
      <c r="B788" t="s">
        <v>1353</v>
      </c>
      <c r="C788" t="s">
        <v>565</v>
      </c>
      <c r="D788" s="285">
        <v>0</v>
      </c>
      <c r="E788" s="286">
        <v>76.180000000000007</v>
      </c>
      <c r="F788" s="286">
        <v>0</v>
      </c>
    </row>
    <row r="789" spans="1:6">
      <c r="A789">
        <v>928</v>
      </c>
      <c r="B789" t="s">
        <v>1354</v>
      </c>
      <c r="C789" t="s">
        <v>565</v>
      </c>
      <c r="D789" s="285">
        <v>36</v>
      </c>
      <c r="E789" s="286">
        <v>7.58</v>
      </c>
      <c r="F789" s="286">
        <v>272.88</v>
      </c>
    </row>
    <row r="790" spans="1:6">
      <c r="A790">
        <v>929</v>
      </c>
      <c r="B790" t="s">
        <v>1355</v>
      </c>
      <c r="C790" t="s">
        <v>565</v>
      </c>
      <c r="D790" s="285">
        <v>0</v>
      </c>
      <c r="E790" s="286">
        <v>9.6</v>
      </c>
      <c r="F790" s="286">
        <v>0</v>
      </c>
    </row>
    <row r="791" spans="1:6">
      <c r="A791">
        <v>930</v>
      </c>
      <c r="B791" t="s">
        <v>1356</v>
      </c>
      <c r="C791" t="s">
        <v>565</v>
      </c>
      <c r="D791" s="285">
        <v>0</v>
      </c>
      <c r="E791" s="286">
        <v>12.252000000000001</v>
      </c>
      <c r="F791" s="286">
        <v>0</v>
      </c>
    </row>
    <row r="792" spans="1:6">
      <c r="A792">
        <v>931</v>
      </c>
      <c r="B792" t="s">
        <v>1357</v>
      </c>
      <c r="C792" t="s">
        <v>565</v>
      </c>
      <c r="D792" s="285">
        <v>0</v>
      </c>
      <c r="E792" s="286">
        <v>9.32</v>
      </c>
      <c r="F792" s="286">
        <v>0</v>
      </c>
    </row>
    <row r="793" spans="1:6">
      <c r="A793">
        <v>932</v>
      </c>
      <c r="B793" t="s">
        <v>1358</v>
      </c>
      <c r="C793" t="s">
        <v>565</v>
      </c>
      <c r="D793" s="285">
        <v>0</v>
      </c>
      <c r="E793" s="286">
        <v>103.34</v>
      </c>
      <c r="F793" s="286">
        <v>0</v>
      </c>
    </row>
    <row r="794" spans="1:6">
      <c r="A794">
        <v>933</v>
      </c>
      <c r="B794" t="s">
        <v>1359</v>
      </c>
      <c r="C794" t="s">
        <v>565</v>
      </c>
      <c r="D794" s="285">
        <v>0</v>
      </c>
      <c r="E794" s="286">
        <v>16.25</v>
      </c>
      <c r="F794" s="286">
        <v>0</v>
      </c>
    </row>
    <row r="795" spans="1:6">
      <c r="A795">
        <v>934</v>
      </c>
      <c r="B795" t="s">
        <v>1360</v>
      </c>
      <c r="C795" t="s">
        <v>565</v>
      </c>
      <c r="D795" s="285">
        <v>0</v>
      </c>
      <c r="E795" s="286">
        <v>11.95</v>
      </c>
      <c r="F795" s="286">
        <v>0</v>
      </c>
    </row>
    <row r="796" spans="1:6">
      <c r="A796">
        <v>935</v>
      </c>
      <c r="B796" t="s">
        <v>1361</v>
      </c>
      <c r="C796" t="s">
        <v>565</v>
      </c>
      <c r="D796" s="285">
        <v>0</v>
      </c>
      <c r="E796" s="286">
        <v>13.083</v>
      </c>
      <c r="F796" s="286">
        <v>0</v>
      </c>
    </row>
    <row r="797" spans="1:6">
      <c r="A797">
        <v>936</v>
      </c>
      <c r="B797" t="s">
        <v>1362</v>
      </c>
      <c r="C797" t="s">
        <v>565</v>
      </c>
      <c r="D797" s="285">
        <v>24</v>
      </c>
      <c r="E797" s="286">
        <v>11.14</v>
      </c>
      <c r="F797" s="286">
        <v>267.36</v>
      </c>
    </row>
    <row r="798" spans="1:6">
      <c r="A798">
        <v>937</v>
      </c>
      <c r="B798" t="s">
        <v>1363</v>
      </c>
      <c r="C798" t="s">
        <v>565</v>
      </c>
      <c r="D798" s="285">
        <v>0</v>
      </c>
      <c r="E798" s="286">
        <v>16.992999999999999</v>
      </c>
      <c r="F798" s="286">
        <v>0</v>
      </c>
    </row>
    <row r="799" spans="1:6">
      <c r="A799">
        <v>938</v>
      </c>
      <c r="B799" t="s">
        <v>1364</v>
      </c>
      <c r="C799" t="s">
        <v>565</v>
      </c>
      <c r="D799" s="285">
        <v>24</v>
      </c>
      <c r="E799" s="286">
        <v>6.85</v>
      </c>
      <c r="F799" s="286">
        <v>164.4</v>
      </c>
    </row>
    <row r="800" spans="1:6">
      <c r="A800">
        <v>939</v>
      </c>
      <c r="B800" t="s">
        <v>1365</v>
      </c>
      <c r="C800" t="s">
        <v>565</v>
      </c>
      <c r="D800" s="285">
        <v>0</v>
      </c>
      <c r="E800" s="286">
        <v>7.9729999999999999</v>
      </c>
      <c r="F800" s="286">
        <v>0</v>
      </c>
    </row>
    <row r="801" spans="1:6">
      <c r="A801">
        <v>940</v>
      </c>
      <c r="B801" t="s">
        <v>1366</v>
      </c>
      <c r="C801" t="s">
        <v>565</v>
      </c>
      <c r="D801" s="285">
        <v>0</v>
      </c>
      <c r="E801" s="286">
        <v>3.9969999999999999</v>
      </c>
      <c r="F801" s="286">
        <v>0</v>
      </c>
    </row>
    <row r="802" spans="1:6">
      <c r="A802">
        <v>941</v>
      </c>
      <c r="B802" t="s">
        <v>1367</v>
      </c>
      <c r="C802" t="s">
        <v>565</v>
      </c>
      <c r="D802" s="285">
        <v>0</v>
      </c>
      <c r="E802" s="286">
        <v>3.32</v>
      </c>
      <c r="F802" s="286">
        <v>0</v>
      </c>
    </row>
    <row r="803" spans="1:6">
      <c r="A803">
        <v>942</v>
      </c>
      <c r="B803" t="s">
        <v>1368</v>
      </c>
      <c r="C803" t="s">
        <v>565</v>
      </c>
      <c r="D803" s="285">
        <v>72</v>
      </c>
      <c r="E803" s="286">
        <v>7.17</v>
      </c>
      <c r="F803" s="286">
        <v>516.24</v>
      </c>
    </row>
    <row r="804" spans="1:6">
      <c r="A804">
        <v>943</v>
      </c>
      <c r="B804" t="s">
        <v>1369</v>
      </c>
      <c r="C804" t="s">
        <v>565</v>
      </c>
      <c r="D804" s="285">
        <v>0</v>
      </c>
      <c r="E804" s="286">
        <v>11.1</v>
      </c>
      <c r="F804" s="286">
        <v>0</v>
      </c>
    </row>
    <row r="805" spans="1:6">
      <c r="A805">
        <v>944</v>
      </c>
      <c r="B805" t="s">
        <v>1370</v>
      </c>
      <c r="C805" t="s">
        <v>565</v>
      </c>
      <c r="D805" s="285">
        <v>6</v>
      </c>
      <c r="E805" s="286">
        <v>14.8</v>
      </c>
      <c r="F805" s="286">
        <v>88.8</v>
      </c>
    </row>
    <row r="806" spans="1:6">
      <c r="A806">
        <v>945</v>
      </c>
      <c r="B806" t="s">
        <v>1371</v>
      </c>
      <c r="C806" t="s">
        <v>565</v>
      </c>
      <c r="D806" s="285">
        <v>0</v>
      </c>
      <c r="E806" s="286">
        <v>13.85</v>
      </c>
      <c r="F806" s="286">
        <v>0</v>
      </c>
    </row>
    <row r="807" spans="1:6">
      <c r="A807">
        <v>946</v>
      </c>
      <c r="B807" t="s">
        <v>1372</v>
      </c>
      <c r="C807" t="s">
        <v>565</v>
      </c>
      <c r="D807" s="285">
        <v>3</v>
      </c>
      <c r="E807" s="286">
        <v>16</v>
      </c>
      <c r="F807" s="286">
        <v>48</v>
      </c>
    </row>
    <row r="808" spans="1:6">
      <c r="A808">
        <v>947</v>
      </c>
      <c r="B808" t="s">
        <v>1373</v>
      </c>
      <c r="C808" t="s">
        <v>565</v>
      </c>
      <c r="D808" s="285">
        <v>0</v>
      </c>
      <c r="E808" s="286">
        <v>16.645</v>
      </c>
      <c r="F808" s="286">
        <v>0</v>
      </c>
    </row>
    <row r="809" spans="1:6">
      <c r="A809">
        <v>948</v>
      </c>
      <c r="B809" t="s">
        <v>1374</v>
      </c>
      <c r="C809" t="s">
        <v>565</v>
      </c>
      <c r="D809" s="285">
        <v>0</v>
      </c>
      <c r="E809" s="286">
        <v>8.5579999999999998</v>
      </c>
      <c r="F809" s="286">
        <v>0</v>
      </c>
    </row>
    <row r="810" spans="1:6">
      <c r="A810">
        <v>949</v>
      </c>
      <c r="B810" t="s">
        <v>1375</v>
      </c>
      <c r="C810" t="s">
        <v>565</v>
      </c>
      <c r="D810" s="285">
        <v>0</v>
      </c>
      <c r="E810" s="286">
        <v>13.163</v>
      </c>
      <c r="F810" s="286">
        <v>0</v>
      </c>
    </row>
    <row r="811" spans="1:6">
      <c r="A811">
        <v>951</v>
      </c>
      <c r="B811" t="s">
        <v>1376</v>
      </c>
      <c r="C811" t="s">
        <v>565</v>
      </c>
      <c r="D811" s="285">
        <v>0</v>
      </c>
      <c r="E811" s="286">
        <v>9.9329999999999998</v>
      </c>
      <c r="F811" s="286">
        <v>0</v>
      </c>
    </row>
    <row r="812" spans="1:6">
      <c r="A812">
        <v>952</v>
      </c>
      <c r="B812" t="s">
        <v>1377</v>
      </c>
      <c r="C812" t="s">
        <v>565</v>
      </c>
      <c r="D812" s="285">
        <v>0</v>
      </c>
      <c r="E812" s="286">
        <v>12.56</v>
      </c>
      <c r="F812" s="286">
        <v>0</v>
      </c>
    </row>
    <row r="813" spans="1:6">
      <c r="A813">
        <v>953</v>
      </c>
      <c r="B813" t="s">
        <v>1378</v>
      </c>
      <c r="C813" t="s">
        <v>565</v>
      </c>
      <c r="D813" s="285">
        <v>42</v>
      </c>
      <c r="E813" s="286">
        <v>13.8</v>
      </c>
      <c r="F813" s="286">
        <v>579.6</v>
      </c>
    </row>
    <row r="814" spans="1:6">
      <c r="A814">
        <v>954</v>
      </c>
      <c r="B814" t="s">
        <v>1379</v>
      </c>
      <c r="C814" t="s">
        <v>565</v>
      </c>
      <c r="D814" s="285">
        <v>0</v>
      </c>
      <c r="E814" s="286">
        <v>15.680999999999999</v>
      </c>
      <c r="F814" s="286">
        <v>0</v>
      </c>
    </row>
    <row r="815" spans="1:6">
      <c r="A815">
        <v>955</v>
      </c>
      <c r="B815" t="s">
        <v>1380</v>
      </c>
      <c r="C815" t="s">
        <v>565</v>
      </c>
      <c r="D815" s="285">
        <v>12</v>
      </c>
      <c r="E815" s="286">
        <v>10.119999999999999</v>
      </c>
      <c r="F815" s="286">
        <v>121.44</v>
      </c>
    </row>
    <row r="816" spans="1:6">
      <c r="A816">
        <v>956</v>
      </c>
      <c r="B816" t="s">
        <v>1381</v>
      </c>
      <c r="C816" t="s">
        <v>565</v>
      </c>
      <c r="D816" s="285">
        <v>0</v>
      </c>
      <c r="E816" s="286">
        <v>4.1189999999999998</v>
      </c>
      <c r="F816" s="286">
        <v>0</v>
      </c>
    </row>
    <row r="817" spans="1:6">
      <c r="A817">
        <v>957</v>
      </c>
      <c r="B817" t="s">
        <v>1382</v>
      </c>
      <c r="C817" t="s">
        <v>565</v>
      </c>
      <c r="D817" s="285">
        <v>33</v>
      </c>
      <c r="E817" s="286">
        <v>12.77</v>
      </c>
      <c r="F817" s="286">
        <v>421.41</v>
      </c>
    </row>
    <row r="818" spans="1:6">
      <c r="A818">
        <v>958</v>
      </c>
      <c r="B818" t="s">
        <v>1383</v>
      </c>
      <c r="C818" t="s">
        <v>565</v>
      </c>
      <c r="D818" s="285">
        <v>0</v>
      </c>
      <c r="E818" s="286">
        <v>12.585000000000001</v>
      </c>
      <c r="F818" s="286">
        <v>0</v>
      </c>
    </row>
    <row r="819" spans="1:6">
      <c r="A819">
        <v>959</v>
      </c>
      <c r="B819" t="s">
        <v>1384</v>
      </c>
      <c r="C819" t="s">
        <v>565</v>
      </c>
      <c r="D819" s="285">
        <v>0</v>
      </c>
      <c r="E819" s="286">
        <v>15.680999999999999</v>
      </c>
      <c r="F819" s="286">
        <v>0</v>
      </c>
    </row>
    <row r="820" spans="1:6">
      <c r="A820">
        <v>960</v>
      </c>
      <c r="B820" t="s">
        <v>1385</v>
      </c>
      <c r="C820" t="s">
        <v>565</v>
      </c>
      <c r="D820" s="285">
        <v>0</v>
      </c>
      <c r="E820" s="286">
        <v>26.71</v>
      </c>
      <c r="F820" s="286">
        <v>0</v>
      </c>
    </row>
    <row r="821" spans="1:6">
      <c r="A821">
        <v>961</v>
      </c>
      <c r="B821" t="s">
        <v>1386</v>
      </c>
      <c r="C821" t="s">
        <v>565</v>
      </c>
      <c r="D821" s="285">
        <v>0</v>
      </c>
      <c r="E821" s="286">
        <v>17.989999999999998</v>
      </c>
      <c r="F821" s="286">
        <v>0</v>
      </c>
    </row>
    <row r="822" spans="1:6">
      <c r="A822">
        <v>962</v>
      </c>
      <c r="B822" t="s">
        <v>1387</v>
      </c>
      <c r="C822" t="s">
        <v>565</v>
      </c>
      <c r="D822" s="285">
        <v>0</v>
      </c>
      <c r="E822" s="286">
        <v>28.74</v>
      </c>
      <c r="F822" s="286">
        <v>0</v>
      </c>
    </row>
    <row r="823" spans="1:6">
      <c r="A823">
        <v>963</v>
      </c>
      <c r="B823" t="s">
        <v>1388</v>
      </c>
      <c r="C823" t="s">
        <v>565</v>
      </c>
      <c r="D823" s="285">
        <v>0</v>
      </c>
      <c r="E823" s="286">
        <v>12.29</v>
      </c>
      <c r="F823" s="286">
        <v>0</v>
      </c>
    </row>
    <row r="824" spans="1:6">
      <c r="A824">
        <v>964</v>
      </c>
      <c r="B824" t="s">
        <v>1389</v>
      </c>
      <c r="C824" t="s">
        <v>565</v>
      </c>
      <c r="D824" s="285">
        <v>0</v>
      </c>
      <c r="E824" s="286">
        <v>31.31</v>
      </c>
      <c r="F824" s="286">
        <v>0</v>
      </c>
    </row>
    <row r="825" spans="1:6">
      <c r="A825">
        <v>965</v>
      </c>
      <c r="B825" t="s">
        <v>1390</v>
      </c>
      <c r="C825" t="s">
        <v>565</v>
      </c>
      <c r="D825" s="285">
        <v>0</v>
      </c>
      <c r="E825" s="286">
        <v>25.45</v>
      </c>
      <c r="F825" s="286">
        <v>0</v>
      </c>
    </row>
    <row r="826" spans="1:6">
      <c r="A826">
        <v>966</v>
      </c>
      <c r="B826" t="s">
        <v>1391</v>
      </c>
      <c r="C826" t="s">
        <v>565</v>
      </c>
      <c r="D826" s="285">
        <v>0</v>
      </c>
      <c r="E826" s="286">
        <v>28.786000000000001</v>
      </c>
      <c r="F826" s="286">
        <v>0</v>
      </c>
    </row>
    <row r="827" spans="1:6">
      <c r="A827">
        <v>967</v>
      </c>
      <c r="B827" t="s">
        <v>1392</v>
      </c>
      <c r="C827" t="s">
        <v>565</v>
      </c>
      <c r="D827" s="285">
        <v>66</v>
      </c>
      <c r="E827" s="286">
        <v>4.5620000000000003</v>
      </c>
      <c r="F827" s="286">
        <v>301.11</v>
      </c>
    </row>
    <row r="828" spans="1:6">
      <c r="A828">
        <v>968</v>
      </c>
      <c r="B828" t="s">
        <v>1393</v>
      </c>
      <c r="C828" t="s">
        <v>565</v>
      </c>
      <c r="D828" s="285">
        <v>0</v>
      </c>
      <c r="E828" s="286">
        <v>2.88</v>
      </c>
      <c r="F828" s="286">
        <v>0</v>
      </c>
    </row>
    <row r="829" spans="1:6">
      <c r="A829">
        <v>969</v>
      </c>
      <c r="B829" t="s">
        <v>1394</v>
      </c>
      <c r="C829" t="s">
        <v>565</v>
      </c>
      <c r="D829" s="285">
        <v>0</v>
      </c>
      <c r="E829" s="286">
        <v>2.2879999999999998</v>
      </c>
      <c r="F829" s="286">
        <v>0</v>
      </c>
    </row>
    <row r="830" spans="1:6">
      <c r="A830">
        <v>970</v>
      </c>
      <c r="B830" t="s">
        <v>1395</v>
      </c>
      <c r="C830" t="s">
        <v>565</v>
      </c>
      <c r="D830" s="285">
        <v>0</v>
      </c>
      <c r="E830" s="286">
        <v>3.65</v>
      </c>
      <c r="F830" s="286">
        <v>0</v>
      </c>
    </row>
    <row r="831" spans="1:6">
      <c r="A831">
        <v>971</v>
      </c>
      <c r="B831" t="s">
        <v>1396</v>
      </c>
      <c r="C831" t="s">
        <v>565</v>
      </c>
      <c r="D831" s="285">
        <v>0</v>
      </c>
      <c r="E831" s="286">
        <v>3.2050000000000001</v>
      </c>
      <c r="F831" s="286">
        <v>0</v>
      </c>
    </row>
    <row r="832" spans="1:6">
      <c r="A832">
        <v>972</v>
      </c>
      <c r="B832" t="s">
        <v>1397</v>
      </c>
      <c r="C832" t="s">
        <v>565</v>
      </c>
      <c r="D832" s="285">
        <v>0</v>
      </c>
      <c r="E832" s="286">
        <v>0</v>
      </c>
      <c r="F832" s="286">
        <v>0</v>
      </c>
    </row>
    <row r="833" spans="1:6">
      <c r="A833">
        <v>973</v>
      </c>
      <c r="B833" t="s">
        <v>1398</v>
      </c>
      <c r="C833" t="s">
        <v>565</v>
      </c>
      <c r="D833" s="285">
        <v>0</v>
      </c>
      <c r="E833" s="286">
        <v>22.21</v>
      </c>
      <c r="F833" s="286">
        <v>0</v>
      </c>
    </row>
    <row r="834" spans="1:6">
      <c r="A834">
        <v>974</v>
      </c>
      <c r="B834" t="s">
        <v>1399</v>
      </c>
      <c r="C834" t="s">
        <v>565</v>
      </c>
      <c r="D834" s="285">
        <v>0</v>
      </c>
      <c r="E834" s="286">
        <v>15.49</v>
      </c>
      <c r="F834" s="286">
        <v>0</v>
      </c>
    </row>
    <row r="835" spans="1:6">
      <c r="A835">
        <v>975</v>
      </c>
      <c r="B835" t="s">
        <v>1400</v>
      </c>
      <c r="C835" t="s">
        <v>565</v>
      </c>
      <c r="D835" s="285">
        <v>0</v>
      </c>
      <c r="E835" s="286">
        <v>3.75</v>
      </c>
      <c r="F835" s="286">
        <v>0</v>
      </c>
    </row>
    <row r="836" spans="1:6">
      <c r="A836">
        <v>976</v>
      </c>
      <c r="B836" t="s">
        <v>1401</v>
      </c>
      <c r="C836" t="s">
        <v>565</v>
      </c>
      <c r="D836" s="285">
        <v>0</v>
      </c>
      <c r="E836" s="286">
        <v>6.7530000000000001</v>
      </c>
      <c r="F836" s="286">
        <v>0</v>
      </c>
    </row>
    <row r="837" spans="1:6">
      <c r="A837">
        <v>977</v>
      </c>
      <c r="B837" t="s">
        <v>1402</v>
      </c>
      <c r="C837" t="s">
        <v>565</v>
      </c>
      <c r="D837" s="285">
        <v>0</v>
      </c>
      <c r="E837" s="286">
        <v>8.02</v>
      </c>
      <c r="F837" s="286">
        <v>0</v>
      </c>
    </row>
    <row r="838" spans="1:6">
      <c r="A838">
        <v>978</v>
      </c>
      <c r="B838" t="s">
        <v>1403</v>
      </c>
      <c r="C838" t="s">
        <v>565</v>
      </c>
      <c r="D838" s="285">
        <v>0</v>
      </c>
      <c r="E838" s="286">
        <v>14.75</v>
      </c>
      <c r="F838" s="286">
        <v>0</v>
      </c>
    </row>
    <row r="839" spans="1:6">
      <c r="A839">
        <v>979</v>
      </c>
      <c r="B839" t="s">
        <v>1404</v>
      </c>
      <c r="C839" t="s">
        <v>565</v>
      </c>
      <c r="D839" s="285">
        <v>0</v>
      </c>
      <c r="E839" s="286">
        <v>14.94</v>
      </c>
      <c r="F839" s="286">
        <v>0</v>
      </c>
    </row>
    <row r="840" spans="1:6">
      <c r="A840">
        <v>980</v>
      </c>
      <c r="B840" t="s">
        <v>1405</v>
      </c>
      <c r="C840" t="s">
        <v>565</v>
      </c>
      <c r="D840" s="285">
        <v>0</v>
      </c>
      <c r="E840" s="286">
        <v>0</v>
      </c>
      <c r="F840" s="286">
        <v>0</v>
      </c>
    </row>
    <row r="841" spans="1:6">
      <c r="A841">
        <v>981</v>
      </c>
      <c r="B841" t="s">
        <v>1406</v>
      </c>
      <c r="C841" t="s">
        <v>565</v>
      </c>
      <c r="D841" s="285">
        <v>0</v>
      </c>
      <c r="E841" s="286">
        <v>39.1</v>
      </c>
      <c r="F841" s="286">
        <v>0</v>
      </c>
    </row>
    <row r="842" spans="1:6">
      <c r="A842">
        <v>982</v>
      </c>
      <c r="B842" t="s">
        <v>1407</v>
      </c>
      <c r="C842" t="s">
        <v>565</v>
      </c>
      <c r="D842" s="285">
        <v>0</v>
      </c>
      <c r="E842" s="286">
        <v>26.622</v>
      </c>
      <c r="F842" s="286">
        <v>0</v>
      </c>
    </row>
    <row r="843" spans="1:6">
      <c r="A843">
        <v>983</v>
      </c>
      <c r="B843" t="s">
        <v>1408</v>
      </c>
      <c r="C843" t="s">
        <v>565</v>
      </c>
      <c r="D843" s="285">
        <v>0</v>
      </c>
      <c r="E843" s="286">
        <v>0</v>
      </c>
      <c r="F843" s="286">
        <v>0</v>
      </c>
    </row>
    <row r="844" spans="1:6">
      <c r="A844">
        <v>984</v>
      </c>
      <c r="B844" t="s">
        <v>1409</v>
      </c>
      <c r="C844" t="s">
        <v>565</v>
      </c>
      <c r="D844" s="285">
        <v>0</v>
      </c>
      <c r="E844" s="286">
        <v>6.6</v>
      </c>
      <c r="F844" s="286">
        <v>0</v>
      </c>
    </row>
    <row r="845" spans="1:6">
      <c r="A845">
        <v>985</v>
      </c>
      <c r="B845" t="s">
        <v>1410</v>
      </c>
      <c r="C845" t="s">
        <v>565</v>
      </c>
      <c r="D845" s="285">
        <v>0</v>
      </c>
      <c r="E845" s="286">
        <v>16.7</v>
      </c>
      <c r="F845" s="286">
        <v>0</v>
      </c>
    </row>
    <row r="846" spans="1:6">
      <c r="A846">
        <v>986</v>
      </c>
      <c r="B846" t="s">
        <v>1411</v>
      </c>
      <c r="C846" t="s">
        <v>565</v>
      </c>
      <c r="D846" s="285">
        <v>0</v>
      </c>
      <c r="E846" s="286">
        <v>16.43</v>
      </c>
      <c r="F846" s="286">
        <v>0</v>
      </c>
    </row>
    <row r="847" spans="1:6">
      <c r="A847">
        <v>987</v>
      </c>
      <c r="B847" t="s">
        <v>1412</v>
      </c>
      <c r="C847" t="s">
        <v>565</v>
      </c>
      <c r="D847" s="285">
        <v>0</v>
      </c>
      <c r="E847" s="286">
        <v>41.46</v>
      </c>
      <c r="F847" s="286">
        <v>0</v>
      </c>
    </row>
    <row r="848" spans="1:6">
      <c r="A848">
        <v>988</v>
      </c>
      <c r="B848" t="s">
        <v>1413</v>
      </c>
      <c r="C848" t="s">
        <v>565</v>
      </c>
      <c r="D848" s="285">
        <v>0</v>
      </c>
      <c r="E848" s="286">
        <v>26.786000000000001</v>
      </c>
      <c r="F848" s="286">
        <v>0</v>
      </c>
    </row>
    <row r="849" spans="1:6">
      <c r="A849">
        <v>989</v>
      </c>
      <c r="B849" t="s">
        <v>1414</v>
      </c>
      <c r="C849" t="s">
        <v>565</v>
      </c>
      <c r="D849" s="285">
        <v>0</v>
      </c>
      <c r="E849" s="286">
        <v>26.69</v>
      </c>
      <c r="F849" s="286">
        <v>0</v>
      </c>
    </row>
    <row r="850" spans="1:6">
      <c r="A850">
        <v>990</v>
      </c>
      <c r="B850" t="s">
        <v>1415</v>
      </c>
      <c r="C850" t="s">
        <v>565</v>
      </c>
      <c r="D850" s="285">
        <v>0</v>
      </c>
      <c r="E850" s="286">
        <v>17.489999999999998</v>
      </c>
      <c r="F850" s="286">
        <v>0</v>
      </c>
    </row>
    <row r="851" spans="1:6">
      <c r="A851">
        <v>991</v>
      </c>
      <c r="B851" t="s">
        <v>1416</v>
      </c>
      <c r="C851" t="s">
        <v>565</v>
      </c>
      <c r="D851" s="285">
        <v>0</v>
      </c>
      <c r="E851" s="286">
        <v>7.0289999999999999</v>
      </c>
      <c r="F851" s="286">
        <v>0</v>
      </c>
    </row>
    <row r="852" spans="1:6">
      <c r="A852">
        <v>992</v>
      </c>
      <c r="B852" t="s">
        <v>1417</v>
      </c>
      <c r="C852" t="s">
        <v>565</v>
      </c>
      <c r="D852" s="285">
        <v>18</v>
      </c>
      <c r="E852" s="286">
        <v>8.1199999999999992</v>
      </c>
      <c r="F852" s="286">
        <v>146.16</v>
      </c>
    </row>
    <row r="853" spans="1:6">
      <c r="A853">
        <v>993</v>
      </c>
      <c r="B853" t="s">
        <v>1418</v>
      </c>
      <c r="C853" t="s">
        <v>565</v>
      </c>
      <c r="D853" s="285">
        <v>0</v>
      </c>
      <c r="E853" s="286">
        <v>9.9489999999999998</v>
      </c>
      <c r="F853" s="286">
        <v>0</v>
      </c>
    </row>
    <row r="854" spans="1:6">
      <c r="A854">
        <v>994</v>
      </c>
      <c r="B854" t="s">
        <v>1419</v>
      </c>
      <c r="C854" t="s">
        <v>565</v>
      </c>
      <c r="D854" s="285">
        <v>0</v>
      </c>
      <c r="E854" s="286">
        <v>23.46</v>
      </c>
      <c r="F854" s="286">
        <v>0</v>
      </c>
    </row>
    <row r="855" spans="1:6">
      <c r="A855">
        <v>995</v>
      </c>
      <c r="B855" t="s">
        <v>1420</v>
      </c>
      <c r="C855" t="s">
        <v>565</v>
      </c>
      <c r="D855" s="285">
        <v>0</v>
      </c>
      <c r="E855" s="286">
        <v>10.88</v>
      </c>
      <c r="F855" s="286">
        <v>0</v>
      </c>
    </row>
    <row r="856" spans="1:6">
      <c r="A856">
        <v>996</v>
      </c>
      <c r="B856" t="s">
        <v>1421</v>
      </c>
      <c r="C856" t="s">
        <v>565</v>
      </c>
      <c r="D856" s="285">
        <v>0</v>
      </c>
      <c r="E856" s="286">
        <v>7.4</v>
      </c>
      <c r="F856" s="286">
        <v>0</v>
      </c>
    </row>
    <row r="857" spans="1:6">
      <c r="A857">
        <v>997</v>
      </c>
      <c r="B857" t="s">
        <v>1422</v>
      </c>
      <c r="C857" t="s">
        <v>565</v>
      </c>
      <c r="D857" s="285">
        <v>0</v>
      </c>
      <c r="E857" s="286">
        <v>13.9</v>
      </c>
      <c r="F857" s="286">
        <v>0</v>
      </c>
    </row>
    <row r="858" spans="1:6">
      <c r="A858">
        <v>998</v>
      </c>
      <c r="B858" t="s">
        <v>1423</v>
      </c>
      <c r="C858" t="s">
        <v>565</v>
      </c>
      <c r="D858" s="285">
        <v>0</v>
      </c>
      <c r="E858" s="286">
        <v>46.38</v>
      </c>
      <c r="F858" s="286">
        <v>0</v>
      </c>
    </row>
    <row r="859" spans="1:6">
      <c r="A859">
        <v>999</v>
      </c>
      <c r="B859" t="s">
        <v>1424</v>
      </c>
      <c r="C859" t="s">
        <v>565</v>
      </c>
      <c r="D859" s="285">
        <v>0</v>
      </c>
      <c r="E859" s="286">
        <v>23.54</v>
      </c>
      <c r="F859" s="286">
        <v>0</v>
      </c>
    </row>
    <row r="860" spans="1:6">
      <c r="A860">
        <v>1000</v>
      </c>
      <c r="B860" t="s">
        <v>1425</v>
      </c>
      <c r="C860" t="s">
        <v>565</v>
      </c>
      <c r="D860" s="285">
        <v>0</v>
      </c>
      <c r="E860" s="286">
        <v>0</v>
      </c>
      <c r="F860" s="286">
        <v>0</v>
      </c>
    </row>
    <row r="861" spans="1:6">
      <c r="A861">
        <v>1001</v>
      </c>
      <c r="B861" t="s">
        <v>1426</v>
      </c>
      <c r="C861" t="s">
        <v>565</v>
      </c>
      <c r="D861" s="285">
        <v>0</v>
      </c>
      <c r="E861" s="286">
        <v>6.12</v>
      </c>
      <c r="F861" s="286">
        <v>0</v>
      </c>
    </row>
    <row r="862" spans="1:6">
      <c r="A862">
        <v>1002</v>
      </c>
      <c r="B862" t="s">
        <v>1427</v>
      </c>
      <c r="C862" t="s">
        <v>565</v>
      </c>
      <c r="D862" s="285">
        <v>0</v>
      </c>
      <c r="E862" s="286">
        <v>21.55</v>
      </c>
      <c r="F862" s="286">
        <v>0</v>
      </c>
    </row>
    <row r="863" spans="1:6">
      <c r="A863">
        <v>1003</v>
      </c>
      <c r="B863" t="s">
        <v>1428</v>
      </c>
      <c r="C863" t="s">
        <v>565</v>
      </c>
      <c r="D863" s="285">
        <v>6</v>
      </c>
      <c r="E863" s="286">
        <v>25.11</v>
      </c>
      <c r="F863" s="286">
        <v>150.66</v>
      </c>
    </row>
    <row r="864" spans="1:6">
      <c r="A864">
        <v>1004</v>
      </c>
      <c r="B864" t="s">
        <v>1429</v>
      </c>
      <c r="C864" t="s">
        <v>565</v>
      </c>
      <c r="D864" s="285">
        <v>0</v>
      </c>
      <c r="E864" s="286">
        <v>143.22999999999999</v>
      </c>
      <c r="F864" s="286">
        <v>0</v>
      </c>
    </row>
    <row r="865" spans="1:6">
      <c r="A865">
        <v>1005</v>
      </c>
      <c r="B865" t="s">
        <v>1430</v>
      </c>
      <c r="C865" t="s">
        <v>565</v>
      </c>
      <c r="D865" s="285">
        <v>27</v>
      </c>
      <c r="E865" s="286">
        <v>24.88</v>
      </c>
      <c r="F865" s="286">
        <v>671.76</v>
      </c>
    </row>
    <row r="866" spans="1:6">
      <c r="A866">
        <v>1006</v>
      </c>
      <c r="B866" t="s">
        <v>1431</v>
      </c>
      <c r="C866" t="s">
        <v>565</v>
      </c>
      <c r="D866" s="285">
        <v>0</v>
      </c>
      <c r="E866" s="286">
        <v>43.95</v>
      </c>
      <c r="F866" s="286">
        <v>0</v>
      </c>
    </row>
    <row r="867" spans="1:6">
      <c r="A867">
        <v>1007</v>
      </c>
      <c r="B867" t="s">
        <v>1432</v>
      </c>
      <c r="C867" t="s">
        <v>565</v>
      </c>
      <c r="D867" s="285">
        <v>0</v>
      </c>
      <c r="E867" s="286">
        <v>4.3159999999999998</v>
      </c>
      <c r="F867" s="286">
        <v>0</v>
      </c>
    </row>
    <row r="868" spans="1:6">
      <c r="A868">
        <v>1008</v>
      </c>
      <c r="B868" t="s">
        <v>1433</v>
      </c>
      <c r="C868" t="s">
        <v>565</v>
      </c>
      <c r="D868" s="285">
        <v>0</v>
      </c>
      <c r="E868" s="286">
        <v>77.245999999999995</v>
      </c>
      <c r="F868" s="286">
        <v>0</v>
      </c>
    </row>
    <row r="869" spans="1:6">
      <c r="A869">
        <v>1009</v>
      </c>
      <c r="B869" t="s">
        <v>1434</v>
      </c>
      <c r="C869" t="s">
        <v>565</v>
      </c>
      <c r="D869" s="285">
        <v>0</v>
      </c>
      <c r="E869" s="286">
        <v>0</v>
      </c>
      <c r="F869" s="286">
        <v>0</v>
      </c>
    </row>
    <row r="870" spans="1:6">
      <c r="A870">
        <v>1010</v>
      </c>
      <c r="B870" t="s">
        <v>1435</v>
      </c>
      <c r="C870" t="s">
        <v>565</v>
      </c>
      <c r="D870" s="285">
        <v>0</v>
      </c>
      <c r="E870" s="286">
        <v>5.66</v>
      </c>
      <c r="F870" s="286">
        <v>0</v>
      </c>
    </row>
    <row r="871" spans="1:6">
      <c r="A871">
        <v>1011</v>
      </c>
      <c r="B871" t="s">
        <v>1436</v>
      </c>
      <c r="C871" t="s">
        <v>565</v>
      </c>
      <c r="D871" s="285">
        <v>9</v>
      </c>
      <c r="E871" s="286">
        <v>10.5</v>
      </c>
      <c r="F871" s="286">
        <v>94.5</v>
      </c>
    </row>
    <row r="872" spans="1:6">
      <c r="A872">
        <v>1012</v>
      </c>
      <c r="B872" t="s">
        <v>1437</v>
      </c>
      <c r="C872" t="s">
        <v>565</v>
      </c>
      <c r="D872" s="285">
        <v>0</v>
      </c>
      <c r="E872" s="286">
        <v>0</v>
      </c>
      <c r="F872" s="286">
        <v>0</v>
      </c>
    </row>
    <row r="873" spans="1:6">
      <c r="A873">
        <v>1013</v>
      </c>
      <c r="B873" t="s">
        <v>1438</v>
      </c>
      <c r="C873" t="s">
        <v>565</v>
      </c>
      <c r="D873" s="285">
        <v>465</v>
      </c>
      <c r="E873" s="286">
        <v>3.984</v>
      </c>
      <c r="F873" s="286">
        <v>1852.56</v>
      </c>
    </row>
    <row r="874" spans="1:6">
      <c r="A874">
        <v>1014</v>
      </c>
      <c r="B874" t="s">
        <v>1439</v>
      </c>
      <c r="C874" t="s">
        <v>565</v>
      </c>
      <c r="D874" s="285">
        <v>0</v>
      </c>
      <c r="E874" s="286">
        <v>52.722999999999999</v>
      </c>
      <c r="F874" s="286">
        <v>0</v>
      </c>
    </row>
    <row r="875" spans="1:6">
      <c r="A875">
        <v>1015</v>
      </c>
      <c r="B875" t="s">
        <v>1440</v>
      </c>
      <c r="C875" t="s">
        <v>565</v>
      </c>
      <c r="D875" s="285">
        <v>0</v>
      </c>
      <c r="E875" s="286">
        <v>9.9700000000000006</v>
      </c>
      <c r="F875" s="286">
        <v>0</v>
      </c>
    </row>
    <row r="876" spans="1:6">
      <c r="A876">
        <v>1016</v>
      </c>
      <c r="B876" t="s">
        <v>1441</v>
      </c>
      <c r="C876" t="s">
        <v>565</v>
      </c>
      <c r="D876" s="285">
        <v>18</v>
      </c>
      <c r="E876" s="286">
        <v>14.99</v>
      </c>
      <c r="F876" s="286">
        <v>269.82</v>
      </c>
    </row>
    <row r="877" spans="1:6">
      <c r="A877">
        <v>1017</v>
      </c>
      <c r="B877" t="s">
        <v>1442</v>
      </c>
      <c r="C877" t="s">
        <v>565</v>
      </c>
      <c r="D877" s="285">
        <v>0</v>
      </c>
      <c r="E877" s="286">
        <v>7.29</v>
      </c>
      <c r="F877" s="286">
        <v>0</v>
      </c>
    </row>
    <row r="878" spans="1:6">
      <c r="A878">
        <v>1018</v>
      </c>
      <c r="B878" t="s">
        <v>1443</v>
      </c>
      <c r="C878" t="s">
        <v>565</v>
      </c>
      <c r="D878" s="285">
        <v>0</v>
      </c>
      <c r="E878" s="286">
        <v>8.35</v>
      </c>
      <c r="F878" s="286">
        <v>0</v>
      </c>
    </row>
    <row r="879" spans="1:6">
      <c r="A879">
        <v>1019</v>
      </c>
      <c r="B879" t="s">
        <v>1444</v>
      </c>
      <c r="C879" t="s">
        <v>565</v>
      </c>
      <c r="D879" s="285">
        <v>0</v>
      </c>
      <c r="E879" s="286">
        <v>8.5</v>
      </c>
      <c r="F879" s="286">
        <v>0</v>
      </c>
    </row>
    <row r="880" spans="1:6">
      <c r="A880">
        <v>1020</v>
      </c>
      <c r="B880" t="s">
        <v>1445</v>
      </c>
      <c r="C880" t="s">
        <v>565</v>
      </c>
      <c r="D880" s="285">
        <v>72</v>
      </c>
      <c r="E880" s="286">
        <v>11.19</v>
      </c>
      <c r="F880" s="286">
        <v>805.68</v>
      </c>
    </row>
    <row r="881" spans="1:6">
      <c r="A881">
        <v>1021</v>
      </c>
      <c r="B881" t="s">
        <v>1446</v>
      </c>
      <c r="C881" t="s">
        <v>565</v>
      </c>
      <c r="D881" s="285">
        <v>54</v>
      </c>
      <c r="E881" s="286">
        <v>12.55</v>
      </c>
      <c r="F881" s="286">
        <v>677.7</v>
      </c>
    </row>
    <row r="882" spans="1:6">
      <c r="A882">
        <v>1022</v>
      </c>
      <c r="B882" t="s">
        <v>1447</v>
      </c>
      <c r="C882" t="s">
        <v>565</v>
      </c>
      <c r="D882" s="285">
        <v>0</v>
      </c>
      <c r="E882" s="286">
        <v>22.4</v>
      </c>
      <c r="F882" s="286">
        <v>0</v>
      </c>
    </row>
    <row r="883" spans="1:6">
      <c r="A883">
        <v>1023</v>
      </c>
      <c r="B883" t="s">
        <v>1448</v>
      </c>
      <c r="C883" t="s">
        <v>565</v>
      </c>
      <c r="D883" s="285">
        <v>0</v>
      </c>
      <c r="E883" s="286">
        <v>74.739999999999995</v>
      </c>
      <c r="F883" s="286">
        <v>0</v>
      </c>
    </row>
    <row r="884" spans="1:6">
      <c r="A884">
        <v>1024</v>
      </c>
      <c r="B884" t="s">
        <v>1449</v>
      </c>
      <c r="C884" t="s">
        <v>565</v>
      </c>
      <c r="D884" s="285">
        <v>0</v>
      </c>
      <c r="E884" s="286">
        <v>11.5</v>
      </c>
      <c r="F884" s="286">
        <v>0</v>
      </c>
    </row>
    <row r="885" spans="1:6">
      <c r="A885">
        <v>1025</v>
      </c>
      <c r="B885" t="s">
        <v>1450</v>
      </c>
      <c r="C885" t="s">
        <v>565</v>
      </c>
      <c r="D885" s="285">
        <v>0</v>
      </c>
      <c r="E885" s="286">
        <v>31.41</v>
      </c>
      <c r="F885" s="286">
        <v>0</v>
      </c>
    </row>
    <row r="886" spans="1:6">
      <c r="A886">
        <v>1026</v>
      </c>
      <c r="B886" t="s">
        <v>1451</v>
      </c>
      <c r="C886" t="s">
        <v>565</v>
      </c>
      <c r="D886" s="285">
        <v>0</v>
      </c>
      <c r="E886" s="286">
        <v>0</v>
      </c>
      <c r="F886" s="286">
        <v>0</v>
      </c>
    </row>
    <row r="887" spans="1:6">
      <c r="A887">
        <v>1027</v>
      </c>
      <c r="B887" t="s">
        <v>1452</v>
      </c>
      <c r="C887" t="s">
        <v>565</v>
      </c>
      <c r="D887" s="285">
        <v>0</v>
      </c>
      <c r="E887" s="286">
        <v>48</v>
      </c>
      <c r="F887" s="286">
        <v>0</v>
      </c>
    </row>
    <row r="888" spans="1:6">
      <c r="A888">
        <v>1028</v>
      </c>
      <c r="B888" t="s">
        <v>1453</v>
      </c>
      <c r="C888" t="s">
        <v>565</v>
      </c>
      <c r="D888" s="285">
        <v>0</v>
      </c>
      <c r="E888" s="286">
        <v>39.46</v>
      </c>
      <c r="F888" s="286">
        <v>0</v>
      </c>
    </row>
    <row r="889" spans="1:6">
      <c r="A889">
        <v>1029</v>
      </c>
      <c r="B889" t="s">
        <v>1454</v>
      </c>
      <c r="C889" t="s">
        <v>565</v>
      </c>
      <c r="D889" s="285">
        <v>0</v>
      </c>
      <c r="E889" s="286">
        <v>30.77</v>
      </c>
      <c r="F889" s="286">
        <v>0</v>
      </c>
    </row>
    <row r="890" spans="1:6">
      <c r="A890">
        <v>1030</v>
      </c>
      <c r="B890" t="s">
        <v>1455</v>
      </c>
      <c r="C890" t="s">
        <v>565</v>
      </c>
      <c r="D890" s="285">
        <v>0</v>
      </c>
      <c r="E890" s="286">
        <v>13.87</v>
      </c>
      <c r="F890" s="286">
        <v>0</v>
      </c>
    </row>
    <row r="891" spans="1:6">
      <c r="A891">
        <v>1031</v>
      </c>
      <c r="B891" t="s">
        <v>1456</v>
      </c>
      <c r="C891" t="s">
        <v>565</v>
      </c>
      <c r="D891" s="285">
        <v>0</v>
      </c>
      <c r="E891" s="286">
        <v>7.9870000000000001</v>
      </c>
      <c r="F891" s="286">
        <v>0</v>
      </c>
    </row>
    <row r="892" spans="1:6">
      <c r="A892">
        <v>1032</v>
      </c>
      <c r="B892" t="s">
        <v>1457</v>
      </c>
      <c r="C892" t="s">
        <v>565</v>
      </c>
      <c r="D892" s="285">
        <v>0</v>
      </c>
      <c r="E892" s="286">
        <v>8.0500000000000007</v>
      </c>
      <c r="F892" s="286">
        <v>0</v>
      </c>
    </row>
    <row r="893" spans="1:6">
      <c r="A893">
        <v>1033</v>
      </c>
      <c r="B893" t="s">
        <v>1458</v>
      </c>
      <c r="C893" t="s">
        <v>565</v>
      </c>
      <c r="D893" s="285">
        <v>0</v>
      </c>
      <c r="E893" s="286">
        <v>23.92</v>
      </c>
      <c r="F893" s="286">
        <v>0</v>
      </c>
    </row>
    <row r="894" spans="1:6">
      <c r="A894">
        <v>1034</v>
      </c>
      <c r="B894" t="s">
        <v>1459</v>
      </c>
      <c r="C894" t="s">
        <v>565</v>
      </c>
      <c r="D894" s="285">
        <v>0</v>
      </c>
      <c r="E894" s="286">
        <v>28.29</v>
      </c>
      <c r="F894" s="286">
        <v>0</v>
      </c>
    </row>
    <row r="895" spans="1:6">
      <c r="A895">
        <v>1035</v>
      </c>
      <c r="B895" t="s">
        <v>1460</v>
      </c>
      <c r="C895" t="s">
        <v>565</v>
      </c>
      <c r="D895" s="285">
        <v>0</v>
      </c>
      <c r="E895" s="286">
        <v>16.7</v>
      </c>
      <c r="F895" s="286">
        <v>0</v>
      </c>
    </row>
    <row r="896" spans="1:6">
      <c r="A896">
        <v>1036</v>
      </c>
      <c r="B896" t="s">
        <v>1461</v>
      </c>
      <c r="C896" t="s">
        <v>565</v>
      </c>
      <c r="D896" s="285">
        <v>0</v>
      </c>
      <c r="E896" s="286">
        <v>25.93</v>
      </c>
      <c r="F896" s="286">
        <v>0</v>
      </c>
    </row>
    <row r="897" spans="1:6">
      <c r="A897">
        <v>1037</v>
      </c>
      <c r="B897" t="s">
        <v>1462</v>
      </c>
      <c r="C897" t="s">
        <v>565</v>
      </c>
      <c r="D897" s="285">
        <v>0</v>
      </c>
      <c r="E897" s="286">
        <v>24.21</v>
      </c>
      <c r="F897" s="286">
        <v>0</v>
      </c>
    </row>
    <row r="898" spans="1:6">
      <c r="A898">
        <v>1038</v>
      </c>
      <c r="B898" t="s">
        <v>1463</v>
      </c>
      <c r="C898" t="s">
        <v>565</v>
      </c>
      <c r="D898" s="285">
        <v>0</v>
      </c>
      <c r="E898" s="286">
        <v>11.946</v>
      </c>
      <c r="F898" s="286">
        <v>0</v>
      </c>
    </row>
    <row r="899" spans="1:6">
      <c r="A899">
        <v>1039</v>
      </c>
      <c r="B899" t="s">
        <v>1464</v>
      </c>
      <c r="C899" t="s">
        <v>565</v>
      </c>
      <c r="D899" s="285">
        <v>0</v>
      </c>
      <c r="E899" s="286">
        <v>39</v>
      </c>
      <c r="F899" s="286">
        <v>0</v>
      </c>
    </row>
    <row r="900" spans="1:6">
      <c r="A900">
        <v>1040</v>
      </c>
      <c r="B900" t="s">
        <v>1465</v>
      </c>
      <c r="C900" t="s">
        <v>565</v>
      </c>
      <c r="D900" s="285">
        <v>0</v>
      </c>
      <c r="E900" s="286">
        <v>27.36</v>
      </c>
      <c r="F900" s="286">
        <v>0</v>
      </c>
    </row>
    <row r="901" spans="1:6">
      <c r="A901">
        <v>1041</v>
      </c>
      <c r="B901" t="s">
        <v>1466</v>
      </c>
      <c r="C901" t="s">
        <v>565</v>
      </c>
      <c r="D901" s="285">
        <v>0</v>
      </c>
      <c r="E901" s="286">
        <v>854.77</v>
      </c>
      <c r="F901" s="286">
        <v>0</v>
      </c>
    </row>
    <row r="902" spans="1:6">
      <c r="A902">
        <v>1042</v>
      </c>
      <c r="B902" t="s">
        <v>1467</v>
      </c>
      <c r="C902" t="s">
        <v>565</v>
      </c>
      <c r="D902" s="285">
        <v>0</v>
      </c>
      <c r="E902" s="286">
        <v>1500</v>
      </c>
      <c r="F902" s="286">
        <v>0</v>
      </c>
    </row>
    <row r="903" spans="1:6">
      <c r="A903">
        <v>1043</v>
      </c>
      <c r="B903" t="s">
        <v>1468</v>
      </c>
      <c r="C903" t="s">
        <v>565</v>
      </c>
      <c r="D903" s="285">
        <v>15</v>
      </c>
      <c r="E903" s="286">
        <v>24.37</v>
      </c>
      <c r="F903" s="286">
        <v>365.55</v>
      </c>
    </row>
    <row r="904" spans="1:6">
      <c r="A904">
        <v>1044</v>
      </c>
      <c r="B904" t="s">
        <v>1469</v>
      </c>
      <c r="C904" t="s">
        <v>565</v>
      </c>
      <c r="D904" s="285">
        <v>0</v>
      </c>
      <c r="E904" s="286">
        <v>55.31</v>
      </c>
      <c r="F904" s="286">
        <v>0</v>
      </c>
    </row>
    <row r="905" spans="1:6">
      <c r="A905">
        <v>1045</v>
      </c>
      <c r="B905" t="s">
        <v>1470</v>
      </c>
      <c r="C905" t="s">
        <v>565</v>
      </c>
      <c r="D905" s="285">
        <v>0</v>
      </c>
      <c r="E905" s="286">
        <v>113.4</v>
      </c>
      <c r="F905" s="286">
        <v>0</v>
      </c>
    </row>
    <row r="906" spans="1:6">
      <c r="A906">
        <v>1046</v>
      </c>
      <c r="B906" t="s">
        <v>1471</v>
      </c>
      <c r="C906" t="s">
        <v>565</v>
      </c>
      <c r="D906" s="285">
        <v>0</v>
      </c>
      <c r="E906" s="286">
        <v>217.45</v>
      </c>
      <c r="F906" s="286">
        <v>0</v>
      </c>
    </row>
    <row r="907" spans="1:6">
      <c r="A907">
        <v>1047</v>
      </c>
      <c r="B907" t="s">
        <v>1472</v>
      </c>
      <c r="C907" t="s">
        <v>565</v>
      </c>
      <c r="D907" s="285">
        <v>3</v>
      </c>
      <c r="E907" s="286">
        <v>39.9</v>
      </c>
      <c r="F907" s="286">
        <v>119.7</v>
      </c>
    </row>
    <row r="908" spans="1:6">
      <c r="A908">
        <v>1048</v>
      </c>
      <c r="B908" t="s">
        <v>1473</v>
      </c>
      <c r="C908" t="s">
        <v>565</v>
      </c>
      <c r="D908" s="285">
        <v>258</v>
      </c>
      <c r="E908" s="286">
        <v>9.4</v>
      </c>
      <c r="F908" s="286">
        <v>2425.1999999999998</v>
      </c>
    </row>
    <row r="909" spans="1:6">
      <c r="A909">
        <v>1049</v>
      </c>
      <c r="B909" t="s">
        <v>1474</v>
      </c>
      <c r="C909" t="s">
        <v>565</v>
      </c>
      <c r="D909" s="285">
        <v>0</v>
      </c>
      <c r="E909" s="286">
        <v>28.5</v>
      </c>
      <c r="F909" s="286">
        <v>0</v>
      </c>
    </row>
    <row r="910" spans="1:6">
      <c r="A910">
        <v>1050</v>
      </c>
      <c r="B910" t="s">
        <v>1475</v>
      </c>
      <c r="C910" t="s">
        <v>565</v>
      </c>
      <c r="D910" s="285">
        <v>0</v>
      </c>
      <c r="E910" s="286">
        <v>17.899999999999999</v>
      </c>
      <c r="F910" s="286">
        <v>0</v>
      </c>
    </row>
    <row r="911" spans="1:6">
      <c r="A911">
        <v>1051</v>
      </c>
      <c r="B911" t="s">
        <v>1476</v>
      </c>
      <c r="C911" t="s">
        <v>565</v>
      </c>
      <c r="D911" s="285">
        <v>0</v>
      </c>
      <c r="E911" s="286">
        <v>13.36</v>
      </c>
      <c r="F911" s="286">
        <v>0</v>
      </c>
    </row>
    <row r="912" spans="1:6">
      <c r="A912">
        <v>1052</v>
      </c>
      <c r="B912" t="s">
        <v>1477</v>
      </c>
      <c r="C912" t="s">
        <v>565</v>
      </c>
      <c r="D912" s="285">
        <v>0</v>
      </c>
      <c r="E912" s="286">
        <v>7.39</v>
      </c>
      <c r="F912" s="286">
        <v>0</v>
      </c>
    </row>
    <row r="913" spans="1:6">
      <c r="A913">
        <v>1053</v>
      </c>
      <c r="B913" t="s">
        <v>1478</v>
      </c>
      <c r="C913" t="s">
        <v>565</v>
      </c>
      <c r="D913" s="285">
        <v>0</v>
      </c>
      <c r="E913" s="286">
        <v>18.216999999999999</v>
      </c>
      <c r="F913" s="286">
        <v>0</v>
      </c>
    </row>
    <row r="914" spans="1:6">
      <c r="A914">
        <v>1054</v>
      </c>
      <c r="B914" t="s">
        <v>1479</v>
      </c>
      <c r="C914" t="s">
        <v>565</v>
      </c>
      <c r="D914" s="285">
        <v>0</v>
      </c>
      <c r="E914" s="286">
        <v>28.276</v>
      </c>
      <c r="F914" s="286">
        <v>0</v>
      </c>
    </row>
    <row r="915" spans="1:6">
      <c r="A915">
        <v>1055</v>
      </c>
      <c r="B915" t="s">
        <v>1480</v>
      </c>
      <c r="C915" t="s">
        <v>565</v>
      </c>
      <c r="D915" s="285">
        <v>0</v>
      </c>
      <c r="E915" s="286">
        <v>10.08</v>
      </c>
      <c r="F915" s="286">
        <v>0</v>
      </c>
    </row>
    <row r="916" spans="1:6">
      <c r="A916">
        <v>1056</v>
      </c>
      <c r="B916" t="s">
        <v>1481</v>
      </c>
      <c r="C916" t="s">
        <v>565</v>
      </c>
      <c r="D916" s="285">
        <v>0</v>
      </c>
      <c r="E916" s="286">
        <v>22.9</v>
      </c>
      <c r="F916" s="286">
        <v>0</v>
      </c>
    </row>
    <row r="917" spans="1:6">
      <c r="A917">
        <v>1057</v>
      </c>
      <c r="B917" t="s">
        <v>1482</v>
      </c>
      <c r="C917" t="s">
        <v>565</v>
      </c>
      <c r="D917" s="285">
        <v>12</v>
      </c>
      <c r="E917" s="286">
        <v>22.45</v>
      </c>
      <c r="F917" s="286">
        <v>269.39999999999998</v>
      </c>
    </row>
    <row r="918" spans="1:6">
      <c r="A918">
        <v>1058</v>
      </c>
      <c r="B918" t="s">
        <v>1483</v>
      </c>
      <c r="C918" t="s">
        <v>565</v>
      </c>
      <c r="D918" s="285">
        <v>0</v>
      </c>
      <c r="E918" s="286">
        <v>7.13</v>
      </c>
      <c r="F918" s="286">
        <v>0</v>
      </c>
    </row>
    <row r="919" spans="1:6">
      <c r="A919">
        <v>1059</v>
      </c>
      <c r="B919" t="s">
        <v>1484</v>
      </c>
      <c r="C919" t="s">
        <v>565</v>
      </c>
      <c r="D919" s="285">
        <v>0</v>
      </c>
      <c r="E919" s="286">
        <v>5.0579999999999998</v>
      </c>
      <c r="F919" s="286">
        <v>0</v>
      </c>
    </row>
    <row r="920" spans="1:6">
      <c r="A920">
        <v>1060</v>
      </c>
      <c r="B920" t="s">
        <v>1485</v>
      </c>
      <c r="C920" t="s">
        <v>565</v>
      </c>
      <c r="D920" s="285">
        <v>0</v>
      </c>
      <c r="E920" s="286">
        <v>6.5</v>
      </c>
      <c r="F920" s="286">
        <v>0</v>
      </c>
    </row>
    <row r="921" spans="1:6">
      <c r="A921">
        <v>1061</v>
      </c>
      <c r="B921" t="s">
        <v>1486</v>
      </c>
      <c r="C921" t="s">
        <v>565</v>
      </c>
      <c r="D921" s="285">
        <v>0</v>
      </c>
      <c r="E921" s="286">
        <v>73.28</v>
      </c>
      <c r="F921" s="286">
        <v>0</v>
      </c>
    </row>
    <row r="922" spans="1:6">
      <c r="A922">
        <v>1063</v>
      </c>
      <c r="B922" t="s">
        <v>1487</v>
      </c>
      <c r="C922" t="s">
        <v>565</v>
      </c>
      <c r="D922" s="285">
        <v>0</v>
      </c>
      <c r="E922" s="286">
        <v>35.64</v>
      </c>
      <c r="F922" s="286">
        <v>0</v>
      </c>
    </row>
    <row r="923" spans="1:6">
      <c r="A923">
        <v>1064</v>
      </c>
      <c r="B923" t="s">
        <v>1488</v>
      </c>
      <c r="C923" t="s">
        <v>565</v>
      </c>
      <c r="D923" s="285">
        <v>0</v>
      </c>
      <c r="E923" s="286">
        <v>12.112</v>
      </c>
      <c r="F923" s="286">
        <v>0</v>
      </c>
    </row>
    <row r="924" spans="1:6">
      <c r="A924">
        <v>1065</v>
      </c>
      <c r="B924" t="s">
        <v>1489</v>
      </c>
      <c r="C924" t="s">
        <v>565</v>
      </c>
      <c r="D924" s="285">
        <v>0</v>
      </c>
      <c r="E924" s="286">
        <v>13.45</v>
      </c>
      <c r="F924" s="286">
        <v>0</v>
      </c>
    </row>
    <row r="925" spans="1:6">
      <c r="A925">
        <v>1066</v>
      </c>
      <c r="B925" t="s">
        <v>1490</v>
      </c>
      <c r="C925" t="s">
        <v>565</v>
      </c>
      <c r="D925" s="285">
        <v>0</v>
      </c>
      <c r="E925" s="286">
        <v>21.82</v>
      </c>
      <c r="F925" s="286">
        <v>0</v>
      </c>
    </row>
    <row r="926" spans="1:6">
      <c r="A926">
        <v>1067</v>
      </c>
      <c r="B926" t="s">
        <v>1491</v>
      </c>
      <c r="C926" t="s">
        <v>565</v>
      </c>
      <c r="D926" s="285">
        <v>0</v>
      </c>
      <c r="E926" s="286">
        <v>25.19</v>
      </c>
      <c r="F926" s="286">
        <v>0</v>
      </c>
    </row>
    <row r="927" spans="1:6">
      <c r="A927">
        <v>1068</v>
      </c>
      <c r="B927" t="s">
        <v>1492</v>
      </c>
      <c r="C927" t="s">
        <v>565</v>
      </c>
      <c r="D927" s="285">
        <v>0</v>
      </c>
      <c r="E927" s="286">
        <v>51.384</v>
      </c>
      <c r="F927" s="286">
        <v>0</v>
      </c>
    </row>
    <row r="928" spans="1:6">
      <c r="A928">
        <v>1069</v>
      </c>
      <c r="B928" t="s">
        <v>1493</v>
      </c>
      <c r="C928" t="s">
        <v>565</v>
      </c>
      <c r="D928" s="285">
        <v>0</v>
      </c>
      <c r="E928" s="286">
        <v>201.4</v>
      </c>
      <c r="F928" s="286">
        <v>0</v>
      </c>
    </row>
    <row r="929" spans="1:6">
      <c r="A929">
        <v>1070</v>
      </c>
      <c r="B929" t="s">
        <v>1494</v>
      </c>
      <c r="C929" t="s">
        <v>565</v>
      </c>
      <c r="D929" s="285">
        <v>0</v>
      </c>
      <c r="E929" s="286">
        <v>7.8170000000000002</v>
      </c>
      <c r="F929" s="286">
        <v>0</v>
      </c>
    </row>
    <row r="930" spans="1:6">
      <c r="A930">
        <v>1071</v>
      </c>
      <c r="B930" t="s">
        <v>1495</v>
      </c>
      <c r="C930" t="s">
        <v>565</v>
      </c>
      <c r="D930" s="285">
        <v>0</v>
      </c>
      <c r="E930" s="286">
        <v>11.38</v>
      </c>
      <c r="F930" s="286">
        <v>0</v>
      </c>
    </row>
    <row r="931" spans="1:6">
      <c r="A931">
        <v>1072</v>
      </c>
      <c r="B931" t="s">
        <v>1496</v>
      </c>
      <c r="C931" t="s">
        <v>565</v>
      </c>
      <c r="D931" s="285">
        <v>0</v>
      </c>
      <c r="E931" s="286">
        <v>28.07</v>
      </c>
      <c r="F931" s="286">
        <v>0</v>
      </c>
    </row>
    <row r="932" spans="1:6">
      <c r="A932">
        <v>1073</v>
      </c>
      <c r="B932" t="s">
        <v>1497</v>
      </c>
      <c r="C932" t="s">
        <v>565</v>
      </c>
      <c r="D932" s="285">
        <v>0</v>
      </c>
      <c r="E932" s="286">
        <v>14.88</v>
      </c>
      <c r="F932" s="286">
        <v>0</v>
      </c>
    </row>
    <row r="933" spans="1:6">
      <c r="A933">
        <v>1074</v>
      </c>
      <c r="B933" t="s">
        <v>1498</v>
      </c>
      <c r="C933" t="s">
        <v>565</v>
      </c>
      <c r="D933" s="285">
        <v>0</v>
      </c>
      <c r="E933" s="286">
        <v>16.77</v>
      </c>
      <c r="F933" s="286">
        <v>0</v>
      </c>
    </row>
    <row r="934" spans="1:6">
      <c r="A934">
        <v>1075</v>
      </c>
      <c r="B934" t="s">
        <v>1499</v>
      </c>
      <c r="C934" t="s">
        <v>565</v>
      </c>
      <c r="D934" s="285">
        <v>0</v>
      </c>
      <c r="E934" s="286">
        <v>12.7</v>
      </c>
      <c r="F934" s="286">
        <v>0</v>
      </c>
    </row>
    <row r="935" spans="1:6">
      <c r="A935">
        <v>1076</v>
      </c>
      <c r="B935" t="s">
        <v>1500</v>
      </c>
      <c r="C935" t="s">
        <v>565</v>
      </c>
      <c r="D935" s="285">
        <v>0</v>
      </c>
      <c r="E935" s="286">
        <v>14.27</v>
      </c>
      <c r="F935" s="286">
        <v>0</v>
      </c>
    </row>
    <row r="936" spans="1:6">
      <c r="A936">
        <v>1077</v>
      </c>
      <c r="B936" t="s">
        <v>1501</v>
      </c>
      <c r="C936" t="s">
        <v>565</v>
      </c>
      <c r="D936" s="285">
        <v>0</v>
      </c>
      <c r="E936" s="286">
        <v>15.34</v>
      </c>
      <c r="F936" s="286">
        <v>0</v>
      </c>
    </row>
    <row r="937" spans="1:6">
      <c r="A937">
        <v>1078</v>
      </c>
      <c r="B937" t="s">
        <v>1502</v>
      </c>
      <c r="C937" t="s">
        <v>565</v>
      </c>
      <c r="D937" s="285">
        <v>0</v>
      </c>
      <c r="E937" s="286">
        <v>32.92</v>
      </c>
      <c r="F937" s="286">
        <v>0</v>
      </c>
    </row>
    <row r="938" spans="1:6">
      <c r="A938">
        <v>1079</v>
      </c>
      <c r="B938" t="s">
        <v>1503</v>
      </c>
      <c r="C938" t="s">
        <v>565</v>
      </c>
      <c r="D938" s="285">
        <v>0</v>
      </c>
      <c r="E938" s="286">
        <v>23.25</v>
      </c>
      <c r="F938" s="286">
        <v>0</v>
      </c>
    </row>
    <row r="939" spans="1:6">
      <c r="A939">
        <v>1080</v>
      </c>
      <c r="B939" t="s">
        <v>1504</v>
      </c>
      <c r="C939" t="s">
        <v>565</v>
      </c>
      <c r="D939" s="285">
        <v>15</v>
      </c>
      <c r="E939" s="286">
        <v>25.9</v>
      </c>
      <c r="F939" s="286">
        <v>388.5</v>
      </c>
    </row>
    <row r="940" spans="1:6">
      <c r="A940">
        <v>1081</v>
      </c>
      <c r="B940" t="s">
        <v>1505</v>
      </c>
      <c r="C940" t="s">
        <v>565</v>
      </c>
      <c r="D940" s="285">
        <v>0</v>
      </c>
      <c r="E940" s="286">
        <v>10</v>
      </c>
      <c r="F940" s="286">
        <v>0</v>
      </c>
    </row>
    <row r="941" spans="1:6">
      <c r="A941">
        <v>1082</v>
      </c>
      <c r="B941" t="s">
        <v>1506</v>
      </c>
      <c r="C941" t="s">
        <v>565</v>
      </c>
      <c r="D941" s="285">
        <v>0</v>
      </c>
      <c r="E941" s="286">
        <v>9.7899999999999991</v>
      </c>
      <c r="F941" s="286">
        <v>0</v>
      </c>
    </row>
    <row r="942" spans="1:6">
      <c r="A942">
        <v>1083</v>
      </c>
      <c r="B942" t="s">
        <v>1507</v>
      </c>
      <c r="C942" t="s">
        <v>565</v>
      </c>
      <c r="D942" s="285">
        <v>0</v>
      </c>
      <c r="E942" s="286">
        <v>12.317</v>
      </c>
      <c r="F942" s="286">
        <v>0</v>
      </c>
    </row>
    <row r="943" spans="1:6">
      <c r="A943">
        <v>1084</v>
      </c>
      <c r="B943" t="s">
        <v>1508</v>
      </c>
      <c r="C943" t="s">
        <v>565</v>
      </c>
      <c r="D943" s="285">
        <v>0</v>
      </c>
      <c r="E943" s="286">
        <v>8.49</v>
      </c>
      <c r="F943" s="286">
        <v>0</v>
      </c>
    </row>
    <row r="944" spans="1:6">
      <c r="A944">
        <v>1085</v>
      </c>
      <c r="B944" t="s">
        <v>1509</v>
      </c>
      <c r="C944" t="s">
        <v>565</v>
      </c>
      <c r="D944" s="285">
        <v>0</v>
      </c>
      <c r="E944" s="286">
        <v>23.29</v>
      </c>
      <c r="F944" s="286">
        <v>0</v>
      </c>
    </row>
    <row r="945" spans="1:6">
      <c r="A945">
        <v>1086</v>
      </c>
      <c r="B945" t="s">
        <v>1510</v>
      </c>
      <c r="C945" t="s">
        <v>565</v>
      </c>
      <c r="D945" s="285">
        <v>0</v>
      </c>
      <c r="E945" s="286">
        <v>12.5</v>
      </c>
      <c r="F945" s="286">
        <v>0</v>
      </c>
    </row>
    <row r="946" spans="1:6">
      <c r="A946">
        <v>1087</v>
      </c>
      <c r="B946" t="s">
        <v>1511</v>
      </c>
      <c r="C946" t="s">
        <v>565</v>
      </c>
      <c r="D946" s="285">
        <v>0</v>
      </c>
      <c r="E946" s="286">
        <v>58.97</v>
      </c>
      <c r="F946" s="286">
        <v>0</v>
      </c>
    </row>
    <row r="947" spans="1:6">
      <c r="A947">
        <v>1088</v>
      </c>
      <c r="B947" t="s">
        <v>1512</v>
      </c>
      <c r="C947" t="s">
        <v>565</v>
      </c>
      <c r="D947" s="285">
        <v>0</v>
      </c>
      <c r="E947" s="286">
        <v>23.22</v>
      </c>
      <c r="F947" s="286">
        <v>0</v>
      </c>
    </row>
    <row r="948" spans="1:6">
      <c r="A948">
        <v>1089</v>
      </c>
      <c r="B948" t="s">
        <v>1513</v>
      </c>
      <c r="C948" t="s">
        <v>565</v>
      </c>
      <c r="D948" s="285">
        <v>0</v>
      </c>
      <c r="E948" s="286">
        <v>11.75</v>
      </c>
      <c r="F948" s="286">
        <v>0</v>
      </c>
    </row>
    <row r="949" spans="1:6">
      <c r="A949">
        <v>1090</v>
      </c>
      <c r="B949" t="s">
        <v>1514</v>
      </c>
      <c r="C949" t="s">
        <v>565</v>
      </c>
      <c r="D949" s="285">
        <v>0</v>
      </c>
      <c r="E949" s="286">
        <v>10.180999999999999</v>
      </c>
      <c r="F949" s="286">
        <v>0</v>
      </c>
    </row>
    <row r="950" spans="1:6">
      <c r="A950">
        <v>1091</v>
      </c>
      <c r="B950" t="s">
        <v>1515</v>
      </c>
      <c r="C950" t="s">
        <v>565</v>
      </c>
      <c r="D950" s="285">
        <v>0</v>
      </c>
      <c r="E950" s="286">
        <v>8.4190000000000005</v>
      </c>
      <c r="F950" s="286">
        <v>0</v>
      </c>
    </row>
    <row r="951" spans="1:6">
      <c r="A951">
        <v>1092</v>
      </c>
      <c r="B951" t="s">
        <v>1516</v>
      </c>
      <c r="C951" t="s">
        <v>565</v>
      </c>
      <c r="D951" s="285">
        <v>0</v>
      </c>
      <c r="E951" s="286">
        <v>20.957999999999998</v>
      </c>
      <c r="F951" s="286">
        <v>0</v>
      </c>
    </row>
    <row r="952" spans="1:6">
      <c r="A952">
        <v>1093</v>
      </c>
      <c r="B952" t="s">
        <v>1517</v>
      </c>
      <c r="C952" t="s">
        <v>565</v>
      </c>
      <c r="D952" s="285">
        <v>0</v>
      </c>
      <c r="E952" s="286">
        <v>22.21</v>
      </c>
      <c r="F952" s="286">
        <v>0</v>
      </c>
    </row>
    <row r="953" spans="1:6">
      <c r="A953">
        <v>1094</v>
      </c>
      <c r="B953" t="s">
        <v>1518</v>
      </c>
      <c r="C953" t="s">
        <v>565</v>
      </c>
      <c r="D953" s="285">
        <v>0</v>
      </c>
      <c r="E953" s="286">
        <v>87.08</v>
      </c>
      <c r="F953" s="286">
        <v>0</v>
      </c>
    </row>
    <row r="954" spans="1:6">
      <c r="A954">
        <v>1095</v>
      </c>
      <c r="B954" t="s">
        <v>1519</v>
      </c>
      <c r="C954" t="s">
        <v>565</v>
      </c>
      <c r="D954" s="285">
        <v>0</v>
      </c>
      <c r="E954" s="286">
        <v>130.94999999999999</v>
      </c>
      <c r="F954" s="286">
        <v>0</v>
      </c>
    </row>
    <row r="955" spans="1:6">
      <c r="A955">
        <v>1096</v>
      </c>
      <c r="B955" t="s">
        <v>1520</v>
      </c>
      <c r="C955" t="s">
        <v>565</v>
      </c>
      <c r="D955" s="285">
        <v>0</v>
      </c>
      <c r="E955" s="286">
        <v>26.4</v>
      </c>
      <c r="F955" s="286">
        <v>0</v>
      </c>
    </row>
    <row r="956" spans="1:6">
      <c r="A956">
        <v>1097</v>
      </c>
      <c r="B956" t="s">
        <v>1521</v>
      </c>
      <c r="C956" t="s">
        <v>565</v>
      </c>
      <c r="D956" s="285">
        <v>15</v>
      </c>
      <c r="E956" s="286">
        <v>30.37</v>
      </c>
      <c r="F956" s="286">
        <v>455.55</v>
      </c>
    </row>
    <row r="957" spans="1:6">
      <c r="A957">
        <v>1098</v>
      </c>
      <c r="B957" t="s">
        <v>1522</v>
      </c>
      <c r="C957" t="s">
        <v>565</v>
      </c>
      <c r="D957" s="285">
        <v>0</v>
      </c>
      <c r="E957" s="286">
        <v>48.69</v>
      </c>
      <c r="F957" s="286">
        <v>0</v>
      </c>
    </row>
    <row r="958" spans="1:6">
      <c r="A958">
        <v>1099</v>
      </c>
      <c r="B958" t="s">
        <v>1523</v>
      </c>
      <c r="C958" t="s">
        <v>565</v>
      </c>
      <c r="D958" s="285">
        <v>0</v>
      </c>
      <c r="E958" s="286">
        <v>32.11</v>
      </c>
      <c r="F958" s="286">
        <v>0</v>
      </c>
    </row>
    <row r="959" spans="1:6">
      <c r="A959">
        <v>1100</v>
      </c>
      <c r="B959" t="s">
        <v>1524</v>
      </c>
      <c r="C959" t="s">
        <v>565</v>
      </c>
      <c r="D959" s="285">
        <v>0</v>
      </c>
      <c r="E959" s="286">
        <v>19.46</v>
      </c>
      <c r="F959" s="286">
        <v>0</v>
      </c>
    </row>
    <row r="960" spans="1:6">
      <c r="A960">
        <v>1101</v>
      </c>
      <c r="B960" t="s">
        <v>1525</v>
      </c>
      <c r="C960" t="s">
        <v>565</v>
      </c>
      <c r="D960" s="285">
        <v>45</v>
      </c>
      <c r="E960" s="286">
        <v>16.5</v>
      </c>
      <c r="F960" s="286">
        <v>742.5</v>
      </c>
    </row>
    <row r="961" spans="1:6">
      <c r="A961">
        <v>1102</v>
      </c>
      <c r="B961" t="s">
        <v>1526</v>
      </c>
      <c r="C961" t="s">
        <v>565</v>
      </c>
      <c r="D961" s="285">
        <v>90</v>
      </c>
      <c r="E961" s="286">
        <v>8.49</v>
      </c>
      <c r="F961" s="286">
        <v>764.1</v>
      </c>
    </row>
    <row r="962" spans="1:6">
      <c r="A962">
        <v>1103</v>
      </c>
      <c r="B962" t="s">
        <v>1527</v>
      </c>
      <c r="C962" t="s">
        <v>565</v>
      </c>
      <c r="D962" s="285">
        <v>54</v>
      </c>
      <c r="E962" s="286">
        <v>12.75</v>
      </c>
      <c r="F962" s="286">
        <v>688.5</v>
      </c>
    </row>
    <row r="963" spans="1:6">
      <c r="A963">
        <v>1104</v>
      </c>
      <c r="B963" t="s">
        <v>1528</v>
      </c>
      <c r="C963" t="s">
        <v>565</v>
      </c>
      <c r="D963" s="285">
        <v>0</v>
      </c>
      <c r="E963" s="286">
        <v>20.329999999999998</v>
      </c>
      <c r="F963" s="286">
        <v>0</v>
      </c>
    </row>
    <row r="964" spans="1:6">
      <c r="A964">
        <v>1105</v>
      </c>
      <c r="B964" t="s">
        <v>1529</v>
      </c>
      <c r="C964" t="s">
        <v>565</v>
      </c>
      <c r="D964" s="285">
        <v>60</v>
      </c>
      <c r="E964" s="286">
        <v>9.25</v>
      </c>
      <c r="F964" s="286">
        <v>555</v>
      </c>
    </row>
    <row r="965" spans="1:6">
      <c r="A965">
        <v>1106</v>
      </c>
      <c r="B965" t="s">
        <v>1530</v>
      </c>
      <c r="C965" t="s">
        <v>565</v>
      </c>
      <c r="D965" s="285">
        <v>54</v>
      </c>
      <c r="E965" s="286">
        <v>12.25</v>
      </c>
      <c r="F965" s="286">
        <v>661.5</v>
      </c>
    </row>
    <row r="966" spans="1:6">
      <c r="A966">
        <v>1107</v>
      </c>
      <c r="B966" t="s">
        <v>1531</v>
      </c>
      <c r="C966" t="s">
        <v>565</v>
      </c>
      <c r="D966" s="285">
        <v>0</v>
      </c>
      <c r="E966" s="286">
        <v>15.6</v>
      </c>
      <c r="F966" s="286">
        <v>0</v>
      </c>
    </row>
    <row r="967" spans="1:6">
      <c r="A967">
        <v>1108</v>
      </c>
      <c r="B967" t="s">
        <v>1532</v>
      </c>
      <c r="C967" t="s">
        <v>565</v>
      </c>
      <c r="D967" s="285">
        <v>21</v>
      </c>
      <c r="E967" s="286">
        <v>16.23</v>
      </c>
      <c r="F967" s="286">
        <v>340.83</v>
      </c>
    </row>
    <row r="968" spans="1:6">
      <c r="A968">
        <v>1109</v>
      </c>
      <c r="B968" t="s">
        <v>1533</v>
      </c>
      <c r="C968" t="s">
        <v>565</v>
      </c>
      <c r="D968" s="285">
        <v>0</v>
      </c>
      <c r="E968" s="286">
        <v>12.209</v>
      </c>
      <c r="F968" s="286">
        <v>0</v>
      </c>
    </row>
    <row r="969" spans="1:6">
      <c r="A969">
        <v>1110</v>
      </c>
      <c r="B969" t="s">
        <v>1534</v>
      </c>
      <c r="C969" t="s">
        <v>565</v>
      </c>
      <c r="D969" s="285">
        <v>0</v>
      </c>
      <c r="E969" s="286">
        <v>12.31</v>
      </c>
      <c r="F969" s="286">
        <v>0</v>
      </c>
    </row>
    <row r="970" spans="1:6">
      <c r="A970">
        <v>1111</v>
      </c>
      <c r="B970" t="s">
        <v>1535</v>
      </c>
      <c r="C970" t="s">
        <v>565</v>
      </c>
      <c r="D970" s="285">
        <v>6</v>
      </c>
      <c r="E970" s="286">
        <v>27.41</v>
      </c>
      <c r="F970" s="286">
        <v>164.46</v>
      </c>
    </row>
    <row r="971" spans="1:6">
      <c r="A971">
        <v>1112</v>
      </c>
      <c r="B971" t="s">
        <v>1536</v>
      </c>
      <c r="C971" t="s">
        <v>565</v>
      </c>
      <c r="D971" s="285">
        <v>48</v>
      </c>
      <c r="E971" s="286">
        <v>27.3</v>
      </c>
      <c r="F971" s="286">
        <v>1310.4000000000001</v>
      </c>
    </row>
    <row r="972" spans="1:6">
      <c r="A972">
        <v>1113</v>
      </c>
      <c r="B972" t="s">
        <v>1537</v>
      </c>
      <c r="C972" t="s">
        <v>565</v>
      </c>
      <c r="D972" s="285">
        <v>0</v>
      </c>
      <c r="E972" s="286">
        <v>16.690000000000001</v>
      </c>
      <c r="F972" s="286">
        <v>0</v>
      </c>
    </row>
    <row r="973" spans="1:6">
      <c r="A973">
        <v>1114</v>
      </c>
      <c r="B973" t="s">
        <v>1538</v>
      </c>
      <c r="C973" t="s">
        <v>565</v>
      </c>
      <c r="D973" s="285">
        <v>0</v>
      </c>
      <c r="E973" s="286">
        <v>17.309999999999999</v>
      </c>
      <c r="F973" s="286">
        <v>0</v>
      </c>
    </row>
    <row r="974" spans="1:6">
      <c r="A974">
        <v>1115</v>
      </c>
      <c r="B974" t="s">
        <v>1539</v>
      </c>
      <c r="C974" t="s">
        <v>565</v>
      </c>
      <c r="D974" s="285">
        <v>0</v>
      </c>
      <c r="E974" s="286">
        <v>19.28</v>
      </c>
      <c r="F974" s="286">
        <v>0</v>
      </c>
    </row>
    <row r="975" spans="1:6">
      <c r="A975">
        <v>1116</v>
      </c>
      <c r="B975" t="s">
        <v>1540</v>
      </c>
      <c r="C975" t="s">
        <v>565</v>
      </c>
      <c r="D975" s="285">
        <v>9</v>
      </c>
      <c r="E975" s="286">
        <v>22.32</v>
      </c>
      <c r="F975" s="286">
        <v>200.88</v>
      </c>
    </row>
    <row r="976" spans="1:6">
      <c r="A976">
        <v>1117</v>
      </c>
      <c r="B976" t="s">
        <v>1541</v>
      </c>
      <c r="C976" t="s">
        <v>565</v>
      </c>
      <c r="D976" s="285">
        <v>42</v>
      </c>
      <c r="E976" s="286">
        <v>11.79</v>
      </c>
      <c r="F976" s="286">
        <v>495.18</v>
      </c>
    </row>
    <row r="977" spans="1:6">
      <c r="A977">
        <v>1118</v>
      </c>
      <c r="B977" t="s">
        <v>1542</v>
      </c>
      <c r="C977" t="s">
        <v>565</v>
      </c>
      <c r="D977" s="285">
        <v>24</v>
      </c>
      <c r="E977" s="286">
        <v>15.996</v>
      </c>
      <c r="F977" s="286">
        <v>383.9</v>
      </c>
    </row>
    <row r="978" spans="1:6">
      <c r="A978">
        <v>1119</v>
      </c>
      <c r="B978" t="s">
        <v>1543</v>
      </c>
      <c r="C978" t="s">
        <v>565</v>
      </c>
      <c r="D978" s="285">
        <v>-1</v>
      </c>
      <c r="E978" s="286">
        <v>29.85</v>
      </c>
      <c r="F978" s="286">
        <v>-29.85</v>
      </c>
    </row>
    <row r="979" spans="1:6">
      <c r="A979">
        <v>1120</v>
      </c>
      <c r="B979" t="s">
        <v>1544</v>
      </c>
      <c r="C979" t="s">
        <v>565</v>
      </c>
      <c r="D979" s="285">
        <v>0</v>
      </c>
      <c r="E979" s="286">
        <v>16.113</v>
      </c>
      <c r="F979" s="286">
        <v>0</v>
      </c>
    </row>
    <row r="980" spans="1:6">
      <c r="A980">
        <v>1121</v>
      </c>
      <c r="B980" t="s">
        <v>1545</v>
      </c>
      <c r="C980" t="s">
        <v>565</v>
      </c>
      <c r="D980" s="285">
        <v>0</v>
      </c>
      <c r="E980" s="286">
        <v>18</v>
      </c>
      <c r="F980" s="286">
        <v>0</v>
      </c>
    </row>
    <row r="981" spans="1:6">
      <c r="A981">
        <v>1122</v>
      </c>
      <c r="B981" t="s">
        <v>1546</v>
      </c>
      <c r="C981" t="s">
        <v>565</v>
      </c>
      <c r="D981" s="285">
        <v>102</v>
      </c>
      <c r="E981" s="286">
        <v>11.83</v>
      </c>
      <c r="F981" s="286">
        <v>1206.6600000000001</v>
      </c>
    </row>
    <row r="982" spans="1:6">
      <c r="A982">
        <v>1123</v>
      </c>
      <c r="B982" t="s">
        <v>1547</v>
      </c>
      <c r="C982" t="s">
        <v>565</v>
      </c>
      <c r="D982" s="285">
        <v>0</v>
      </c>
      <c r="E982" s="286">
        <v>36.6</v>
      </c>
      <c r="F982" s="286">
        <v>0</v>
      </c>
    </row>
    <row r="983" spans="1:6">
      <c r="A983">
        <v>1124</v>
      </c>
      <c r="B983" t="s">
        <v>1548</v>
      </c>
      <c r="C983" t="s">
        <v>565</v>
      </c>
      <c r="D983" s="285">
        <v>0</v>
      </c>
      <c r="E983" s="286">
        <v>35.49</v>
      </c>
      <c r="F983" s="286">
        <v>0</v>
      </c>
    </row>
    <row r="984" spans="1:6">
      <c r="A984">
        <v>1125</v>
      </c>
      <c r="B984" t="s">
        <v>1549</v>
      </c>
      <c r="C984" t="s">
        <v>565</v>
      </c>
      <c r="D984" s="285">
        <v>6</v>
      </c>
      <c r="E984" s="286">
        <v>39.909999999999997</v>
      </c>
      <c r="F984" s="286">
        <v>239.46</v>
      </c>
    </row>
    <row r="985" spans="1:6">
      <c r="A985">
        <v>1126</v>
      </c>
      <c r="B985" t="s">
        <v>1550</v>
      </c>
      <c r="C985" t="s">
        <v>565</v>
      </c>
      <c r="D985" s="285">
        <v>0</v>
      </c>
      <c r="E985" s="286">
        <v>0</v>
      </c>
      <c r="F985" s="286">
        <v>0</v>
      </c>
    </row>
    <row r="986" spans="1:6">
      <c r="A986">
        <v>1127</v>
      </c>
      <c r="B986" t="s">
        <v>1551</v>
      </c>
      <c r="C986" t="s">
        <v>565</v>
      </c>
      <c r="D986" s="285">
        <v>0</v>
      </c>
      <c r="E986" s="286">
        <v>21.945</v>
      </c>
      <c r="F986" s="286">
        <v>0</v>
      </c>
    </row>
    <row r="987" spans="1:6">
      <c r="A987">
        <v>1128</v>
      </c>
      <c r="B987" t="s">
        <v>1552</v>
      </c>
      <c r="C987" t="s">
        <v>565</v>
      </c>
      <c r="D987" s="285">
        <v>0</v>
      </c>
      <c r="E987" s="286">
        <v>40.799999999999997</v>
      </c>
      <c r="F987" s="286">
        <v>0</v>
      </c>
    </row>
    <row r="988" spans="1:6">
      <c r="A988">
        <v>1129</v>
      </c>
      <c r="B988" t="s">
        <v>1553</v>
      </c>
      <c r="C988" t="s">
        <v>565</v>
      </c>
      <c r="D988" s="285">
        <v>0</v>
      </c>
      <c r="E988" s="286">
        <v>9.7240000000000002</v>
      </c>
      <c r="F988" s="286">
        <v>0</v>
      </c>
    </row>
    <row r="989" spans="1:6">
      <c r="A989">
        <v>1130</v>
      </c>
      <c r="B989" t="s">
        <v>1554</v>
      </c>
      <c r="C989" t="s">
        <v>565</v>
      </c>
      <c r="D989" s="285">
        <v>0</v>
      </c>
      <c r="E989" s="286">
        <v>7.38</v>
      </c>
      <c r="F989" s="286">
        <v>0</v>
      </c>
    </row>
    <row r="990" spans="1:6">
      <c r="A990">
        <v>1131</v>
      </c>
      <c r="B990" t="s">
        <v>1555</v>
      </c>
      <c r="C990" t="s">
        <v>565</v>
      </c>
      <c r="D990" s="285">
        <v>15</v>
      </c>
      <c r="E990" s="286">
        <v>11.2</v>
      </c>
      <c r="F990" s="286">
        <v>168</v>
      </c>
    </row>
    <row r="991" spans="1:6">
      <c r="A991">
        <v>1132</v>
      </c>
      <c r="B991" t="s">
        <v>1556</v>
      </c>
      <c r="C991" t="s">
        <v>565</v>
      </c>
      <c r="D991" s="285">
        <v>0</v>
      </c>
      <c r="E991" s="286">
        <v>21.686</v>
      </c>
      <c r="F991" s="286">
        <v>0</v>
      </c>
    </row>
    <row r="992" spans="1:6">
      <c r="A992">
        <v>1133</v>
      </c>
      <c r="B992" t="s">
        <v>1557</v>
      </c>
      <c r="C992" t="s">
        <v>565</v>
      </c>
      <c r="D992" s="285">
        <v>12</v>
      </c>
      <c r="E992" s="286">
        <v>17.95</v>
      </c>
      <c r="F992" s="286">
        <v>215.4</v>
      </c>
    </row>
    <row r="993" spans="1:6">
      <c r="A993">
        <v>1134</v>
      </c>
      <c r="B993" t="s">
        <v>1558</v>
      </c>
      <c r="C993" t="s">
        <v>565</v>
      </c>
      <c r="D993" s="285">
        <v>0</v>
      </c>
      <c r="E993" s="286">
        <v>45.6</v>
      </c>
      <c r="F993" s="286">
        <v>0</v>
      </c>
    </row>
    <row r="994" spans="1:6">
      <c r="A994">
        <v>1135</v>
      </c>
      <c r="B994" t="s">
        <v>1559</v>
      </c>
      <c r="C994" t="s">
        <v>565</v>
      </c>
      <c r="D994" s="285">
        <v>0</v>
      </c>
      <c r="E994" s="286">
        <v>21.19</v>
      </c>
      <c r="F994" s="286">
        <v>0</v>
      </c>
    </row>
    <row r="995" spans="1:6">
      <c r="A995">
        <v>1136</v>
      </c>
      <c r="B995" t="s">
        <v>1560</v>
      </c>
      <c r="C995" t="s">
        <v>565</v>
      </c>
      <c r="D995" s="285">
        <v>0</v>
      </c>
      <c r="E995" s="286">
        <v>26.29</v>
      </c>
      <c r="F995" s="286">
        <v>0</v>
      </c>
    </row>
    <row r="996" spans="1:6">
      <c r="A996">
        <v>1137</v>
      </c>
      <c r="B996" t="s">
        <v>1561</v>
      </c>
      <c r="C996" t="s">
        <v>565</v>
      </c>
      <c r="D996" s="285">
        <v>0</v>
      </c>
      <c r="E996" s="286">
        <v>16.41</v>
      </c>
      <c r="F996" s="286">
        <v>0</v>
      </c>
    </row>
    <row r="997" spans="1:6">
      <c r="A997">
        <v>1138</v>
      </c>
      <c r="B997" t="s">
        <v>1562</v>
      </c>
      <c r="C997" t="s">
        <v>565</v>
      </c>
      <c r="D997" s="285">
        <v>0</v>
      </c>
      <c r="E997" s="286">
        <v>28.94</v>
      </c>
      <c r="F997" s="286">
        <v>0</v>
      </c>
    </row>
    <row r="998" spans="1:6">
      <c r="A998">
        <v>1139</v>
      </c>
      <c r="B998" t="s">
        <v>1563</v>
      </c>
      <c r="C998" t="s">
        <v>565</v>
      </c>
      <c r="D998" s="285">
        <v>354</v>
      </c>
      <c r="E998" s="286">
        <v>6.67</v>
      </c>
      <c r="F998" s="286">
        <v>2361.1799999999998</v>
      </c>
    </row>
    <row r="999" spans="1:6">
      <c r="A999">
        <v>1140</v>
      </c>
      <c r="B999" t="s">
        <v>1564</v>
      </c>
      <c r="C999" t="s">
        <v>565</v>
      </c>
      <c r="D999" s="285">
        <v>327</v>
      </c>
      <c r="E999" s="286">
        <v>8.3000000000000007</v>
      </c>
      <c r="F999" s="286">
        <v>2714.1</v>
      </c>
    </row>
    <row r="1000" spans="1:6">
      <c r="A1000">
        <v>1141</v>
      </c>
      <c r="B1000" t="s">
        <v>1565</v>
      </c>
      <c r="C1000" t="s">
        <v>565</v>
      </c>
      <c r="D1000" s="285">
        <v>0</v>
      </c>
      <c r="E1000" s="286">
        <v>10.65</v>
      </c>
      <c r="F1000" s="286">
        <v>0</v>
      </c>
    </row>
    <row r="1001" spans="1:6">
      <c r="A1001">
        <v>1142</v>
      </c>
      <c r="B1001" t="s">
        <v>1566</v>
      </c>
      <c r="C1001" t="s">
        <v>565</v>
      </c>
      <c r="D1001" s="285">
        <v>0</v>
      </c>
      <c r="E1001" s="286">
        <v>22.635999999999999</v>
      </c>
      <c r="F1001" s="286">
        <v>0</v>
      </c>
    </row>
    <row r="1002" spans="1:6">
      <c r="A1002">
        <v>1143</v>
      </c>
      <c r="B1002" t="s">
        <v>1567</v>
      </c>
      <c r="C1002" t="s">
        <v>565</v>
      </c>
      <c r="D1002" s="285">
        <v>0</v>
      </c>
      <c r="E1002" s="286">
        <v>9.3109999999999999</v>
      </c>
      <c r="F1002" s="286">
        <v>0</v>
      </c>
    </row>
    <row r="1003" spans="1:6">
      <c r="A1003">
        <v>1144</v>
      </c>
      <c r="B1003" t="s">
        <v>1568</v>
      </c>
      <c r="C1003" t="s">
        <v>565</v>
      </c>
      <c r="D1003" s="285">
        <v>0</v>
      </c>
      <c r="E1003" s="286">
        <v>5.5490000000000004</v>
      </c>
      <c r="F1003" s="286">
        <v>0</v>
      </c>
    </row>
    <row r="1004" spans="1:6">
      <c r="A1004">
        <v>1145</v>
      </c>
      <c r="B1004" t="s">
        <v>1569</v>
      </c>
      <c r="C1004" t="s">
        <v>565</v>
      </c>
      <c r="D1004" s="285">
        <v>0</v>
      </c>
      <c r="E1004" s="286">
        <v>24.75</v>
      </c>
      <c r="F1004" s="286">
        <v>0</v>
      </c>
    </row>
    <row r="1005" spans="1:6">
      <c r="A1005">
        <v>1146</v>
      </c>
      <c r="B1005" t="s">
        <v>1570</v>
      </c>
      <c r="C1005" t="s">
        <v>565</v>
      </c>
      <c r="D1005" s="285">
        <v>0</v>
      </c>
      <c r="E1005" s="286">
        <v>8.5299999999999994</v>
      </c>
      <c r="F1005" s="286">
        <v>0</v>
      </c>
    </row>
    <row r="1006" spans="1:6">
      <c r="A1006">
        <v>1147</v>
      </c>
      <c r="B1006" t="s">
        <v>1571</v>
      </c>
      <c r="C1006" t="s">
        <v>565</v>
      </c>
      <c r="D1006" s="285">
        <v>0</v>
      </c>
      <c r="E1006" s="286">
        <v>4.4470000000000001</v>
      </c>
      <c r="F1006" s="286">
        <v>0</v>
      </c>
    </row>
    <row r="1007" spans="1:6">
      <c r="A1007">
        <v>1148</v>
      </c>
      <c r="B1007" t="s">
        <v>1572</v>
      </c>
      <c r="C1007" t="s">
        <v>565</v>
      </c>
      <c r="D1007" s="285">
        <v>0</v>
      </c>
      <c r="E1007" s="286">
        <v>18.690000000000001</v>
      </c>
      <c r="F1007" s="286">
        <v>0</v>
      </c>
    </row>
    <row r="1008" spans="1:6">
      <c r="A1008">
        <v>1149</v>
      </c>
      <c r="B1008" t="s">
        <v>1573</v>
      </c>
      <c r="C1008" t="s">
        <v>565</v>
      </c>
      <c r="D1008" s="285">
        <v>15</v>
      </c>
      <c r="E1008" s="286">
        <v>10.82</v>
      </c>
      <c r="F1008" s="286">
        <v>162.30000000000001</v>
      </c>
    </row>
    <row r="1009" spans="1:6">
      <c r="A1009">
        <v>1150</v>
      </c>
      <c r="B1009" t="s">
        <v>1574</v>
      </c>
      <c r="C1009" t="s">
        <v>565</v>
      </c>
      <c r="D1009" s="285">
        <v>0</v>
      </c>
      <c r="E1009" s="286">
        <v>3.64</v>
      </c>
      <c r="F1009" s="286">
        <v>0</v>
      </c>
    </row>
    <row r="1010" spans="1:6">
      <c r="A1010">
        <v>1151</v>
      </c>
      <c r="B1010" t="s">
        <v>1575</v>
      </c>
      <c r="C1010" t="s">
        <v>565</v>
      </c>
      <c r="D1010" s="285">
        <v>0</v>
      </c>
      <c r="E1010" s="286">
        <v>22.94</v>
      </c>
      <c r="F1010" s="286">
        <v>0</v>
      </c>
    </row>
    <row r="1011" spans="1:6">
      <c r="A1011">
        <v>1152</v>
      </c>
      <c r="B1011" t="s">
        <v>1576</v>
      </c>
      <c r="C1011" t="s">
        <v>565</v>
      </c>
      <c r="D1011" s="285">
        <v>0</v>
      </c>
      <c r="E1011" s="286">
        <v>9.3800000000000008</v>
      </c>
      <c r="F1011" s="286">
        <v>0</v>
      </c>
    </row>
    <row r="1012" spans="1:6">
      <c r="A1012">
        <v>1153</v>
      </c>
      <c r="B1012" t="s">
        <v>1577</v>
      </c>
      <c r="C1012" t="s">
        <v>565</v>
      </c>
      <c r="D1012" s="285">
        <v>0</v>
      </c>
      <c r="E1012" s="286">
        <v>11.079000000000001</v>
      </c>
      <c r="F1012" s="286">
        <v>0</v>
      </c>
    </row>
    <row r="1013" spans="1:6">
      <c r="A1013">
        <v>1154</v>
      </c>
      <c r="B1013" t="s">
        <v>1578</v>
      </c>
      <c r="C1013" t="s">
        <v>565</v>
      </c>
      <c r="D1013" s="285">
        <v>0</v>
      </c>
      <c r="E1013" s="286">
        <v>19.75</v>
      </c>
      <c r="F1013" s="286">
        <v>0</v>
      </c>
    </row>
    <row r="1014" spans="1:6">
      <c r="A1014">
        <v>1155</v>
      </c>
      <c r="B1014" t="s">
        <v>1579</v>
      </c>
      <c r="C1014" t="s">
        <v>565</v>
      </c>
      <c r="D1014" s="285">
        <v>0</v>
      </c>
      <c r="E1014" s="286">
        <v>27.17</v>
      </c>
      <c r="F1014" s="286">
        <v>0</v>
      </c>
    </row>
    <row r="1015" spans="1:6">
      <c r="A1015">
        <v>1156</v>
      </c>
      <c r="B1015" t="s">
        <v>1580</v>
      </c>
      <c r="C1015" t="s">
        <v>565</v>
      </c>
      <c r="D1015" s="285">
        <v>0</v>
      </c>
      <c r="E1015" s="286">
        <v>16.059999999999999</v>
      </c>
      <c r="F1015" s="286">
        <v>0</v>
      </c>
    </row>
    <row r="1016" spans="1:6">
      <c r="A1016">
        <v>1157</v>
      </c>
      <c r="B1016" t="s">
        <v>1581</v>
      </c>
      <c r="C1016" t="s">
        <v>565</v>
      </c>
      <c r="D1016" s="285">
        <v>0</v>
      </c>
      <c r="E1016" s="286">
        <v>38.29</v>
      </c>
      <c r="F1016" s="286">
        <v>0</v>
      </c>
    </row>
    <row r="1017" spans="1:6">
      <c r="A1017">
        <v>1158</v>
      </c>
      <c r="B1017" t="s">
        <v>1582</v>
      </c>
      <c r="C1017" t="s">
        <v>565</v>
      </c>
      <c r="D1017" s="285">
        <v>0</v>
      </c>
      <c r="E1017" s="286">
        <v>10.3</v>
      </c>
      <c r="F1017" s="286">
        <v>0</v>
      </c>
    </row>
    <row r="1018" spans="1:6">
      <c r="A1018">
        <v>1159</v>
      </c>
      <c r="B1018" t="s">
        <v>1583</v>
      </c>
      <c r="C1018" t="s">
        <v>565</v>
      </c>
      <c r="D1018" s="285">
        <v>0</v>
      </c>
      <c r="E1018" s="286">
        <v>23.39</v>
      </c>
      <c r="F1018" s="286">
        <v>0</v>
      </c>
    </row>
    <row r="1019" spans="1:6">
      <c r="A1019">
        <v>1160</v>
      </c>
      <c r="B1019" t="s">
        <v>1584</v>
      </c>
      <c r="C1019" t="s">
        <v>565</v>
      </c>
      <c r="D1019" s="285">
        <v>0</v>
      </c>
      <c r="E1019" s="286">
        <v>7</v>
      </c>
      <c r="F1019" s="286">
        <v>0</v>
      </c>
    </row>
    <row r="1020" spans="1:6">
      <c r="A1020">
        <v>1161</v>
      </c>
      <c r="B1020" t="s">
        <v>1585</v>
      </c>
      <c r="C1020" t="s">
        <v>565</v>
      </c>
      <c r="D1020" s="285">
        <v>0</v>
      </c>
      <c r="E1020" s="286">
        <v>1.3640000000000001</v>
      </c>
      <c r="F1020" s="286">
        <v>0</v>
      </c>
    </row>
    <row r="1021" spans="1:6">
      <c r="A1021">
        <v>1162</v>
      </c>
      <c r="B1021" t="s">
        <v>1586</v>
      </c>
      <c r="C1021" t="s">
        <v>565</v>
      </c>
      <c r="D1021" s="285">
        <v>36</v>
      </c>
      <c r="E1021" s="286">
        <v>10.130000000000001</v>
      </c>
      <c r="F1021" s="286">
        <v>364.68</v>
      </c>
    </row>
    <row r="1022" spans="1:6">
      <c r="A1022">
        <v>1163</v>
      </c>
      <c r="B1022" t="s">
        <v>1587</v>
      </c>
      <c r="C1022" t="s">
        <v>565</v>
      </c>
      <c r="D1022" s="285">
        <v>0</v>
      </c>
      <c r="E1022" s="286">
        <v>6.75</v>
      </c>
      <c r="F1022" s="286">
        <v>0</v>
      </c>
    </row>
    <row r="1023" spans="1:6">
      <c r="A1023">
        <v>1164</v>
      </c>
      <c r="B1023" t="s">
        <v>1588</v>
      </c>
      <c r="C1023" t="s">
        <v>565</v>
      </c>
      <c r="D1023" s="285">
        <v>0</v>
      </c>
      <c r="E1023" s="286">
        <v>15.9</v>
      </c>
      <c r="F1023" s="286">
        <v>0</v>
      </c>
    </row>
    <row r="1024" spans="1:6">
      <c r="A1024">
        <v>1165</v>
      </c>
      <c r="B1024" t="s">
        <v>1589</v>
      </c>
      <c r="C1024" t="s">
        <v>565</v>
      </c>
      <c r="D1024" s="285">
        <v>0</v>
      </c>
      <c r="E1024" s="286">
        <v>22.77</v>
      </c>
      <c r="F1024" s="286">
        <v>0</v>
      </c>
    </row>
    <row r="1025" spans="1:6">
      <c r="A1025">
        <v>1166</v>
      </c>
      <c r="B1025" t="s">
        <v>1590</v>
      </c>
      <c r="C1025" t="s">
        <v>565</v>
      </c>
      <c r="D1025" s="285">
        <v>0</v>
      </c>
      <c r="E1025" s="286">
        <v>16.600000000000001</v>
      </c>
      <c r="F1025" s="286">
        <v>0</v>
      </c>
    </row>
    <row r="1026" spans="1:6">
      <c r="A1026">
        <v>1167</v>
      </c>
      <c r="B1026" t="s">
        <v>1591</v>
      </c>
      <c r="C1026" t="s">
        <v>565</v>
      </c>
      <c r="D1026" s="285">
        <v>0</v>
      </c>
      <c r="E1026" s="286">
        <v>45.19</v>
      </c>
      <c r="F1026" s="286">
        <v>0</v>
      </c>
    </row>
    <row r="1027" spans="1:6">
      <c r="A1027">
        <v>1168</v>
      </c>
      <c r="B1027" t="s">
        <v>1592</v>
      </c>
      <c r="C1027" t="s">
        <v>565</v>
      </c>
      <c r="D1027" s="285">
        <v>0</v>
      </c>
      <c r="E1027" s="286">
        <v>32.58</v>
      </c>
      <c r="F1027" s="286">
        <v>0</v>
      </c>
    </row>
    <row r="1028" spans="1:6">
      <c r="A1028">
        <v>1169</v>
      </c>
      <c r="B1028" t="s">
        <v>1593</v>
      </c>
      <c r="C1028" t="s">
        <v>565</v>
      </c>
      <c r="D1028" s="285">
        <v>0</v>
      </c>
      <c r="E1028" s="286">
        <v>12.9</v>
      </c>
      <c r="F1028" s="286">
        <v>0</v>
      </c>
    </row>
    <row r="1029" spans="1:6">
      <c r="A1029">
        <v>1170</v>
      </c>
      <c r="B1029" t="s">
        <v>1594</v>
      </c>
      <c r="C1029" t="s">
        <v>565</v>
      </c>
      <c r="D1029" s="285">
        <v>0</v>
      </c>
      <c r="E1029" s="286">
        <v>6.58</v>
      </c>
      <c r="F1029" s="286">
        <v>0</v>
      </c>
    </row>
    <row r="1030" spans="1:6">
      <c r="A1030">
        <v>1171</v>
      </c>
      <c r="B1030" t="s">
        <v>1595</v>
      </c>
      <c r="C1030" t="s">
        <v>565</v>
      </c>
      <c r="D1030" s="285">
        <v>138</v>
      </c>
      <c r="E1030" s="286">
        <v>10.504</v>
      </c>
      <c r="F1030" s="286">
        <v>1449.55</v>
      </c>
    </row>
    <row r="1031" spans="1:6">
      <c r="A1031">
        <v>1172</v>
      </c>
      <c r="B1031" t="s">
        <v>1596</v>
      </c>
      <c r="C1031" t="s">
        <v>565</v>
      </c>
      <c r="D1031" s="285">
        <v>0</v>
      </c>
      <c r="E1031" s="286">
        <v>8.8800000000000008</v>
      </c>
      <c r="F1031" s="286">
        <v>0</v>
      </c>
    </row>
    <row r="1032" spans="1:6">
      <c r="A1032">
        <v>1173</v>
      </c>
      <c r="B1032" t="s">
        <v>1597</v>
      </c>
      <c r="C1032" t="s">
        <v>565</v>
      </c>
      <c r="D1032" s="285">
        <v>3</v>
      </c>
      <c r="E1032" s="286">
        <v>14.55</v>
      </c>
      <c r="F1032" s="286">
        <v>43.65</v>
      </c>
    </row>
    <row r="1033" spans="1:6">
      <c r="A1033">
        <v>1174</v>
      </c>
      <c r="B1033" t="s">
        <v>1598</v>
      </c>
      <c r="C1033" t="s">
        <v>565</v>
      </c>
      <c r="D1033" s="285">
        <v>-8</v>
      </c>
      <c r="E1033" s="286">
        <v>52.722000000000001</v>
      </c>
      <c r="F1033" s="286">
        <v>-421.78</v>
      </c>
    </row>
    <row r="1034" spans="1:6">
      <c r="A1034">
        <v>1175</v>
      </c>
      <c r="B1034" t="s">
        <v>1599</v>
      </c>
      <c r="C1034" t="s">
        <v>565</v>
      </c>
      <c r="D1034" s="285">
        <v>0</v>
      </c>
      <c r="E1034" s="286">
        <v>42.11</v>
      </c>
      <c r="F1034" s="286">
        <v>0</v>
      </c>
    </row>
    <row r="1035" spans="1:6">
      <c r="A1035">
        <v>1176</v>
      </c>
      <c r="B1035" t="s">
        <v>1600</v>
      </c>
      <c r="C1035" t="s">
        <v>565</v>
      </c>
      <c r="D1035" s="285">
        <v>72</v>
      </c>
      <c r="E1035" s="286">
        <v>7.35</v>
      </c>
      <c r="F1035" s="286">
        <v>529.20000000000005</v>
      </c>
    </row>
    <row r="1036" spans="1:6">
      <c r="A1036">
        <v>1177</v>
      </c>
      <c r="B1036" t="s">
        <v>1601</v>
      </c>
      <c r="C1036" t="s">
        <v>565</v>
      </c>
      <c r="D1036" s="285">
        <v>66</v>
      </c>
      <c r="E1036" s="286">
        <v>18.553999999999998</v>
      </c>
      <c r="F1036" s="286">
        <v>1224.56</v>
      </c>
    </row>
    <row r="1037" spans="1:6">
      <c r="A1037">
        <v>1178</v>
      </c>
      <c r="B1037" t="s">
        <v>1602</v>
      </c>
      <c r="C1037" t="s">
        <v>565</v>
      </c>
      <c r="D1037" s="285">
        <v>0</v>
      </c>
      <c r="E1037" s="286">
        <v>88.96</v>
      </c>
      <c r="F1037" s="286">
        <v>0</v>
      </c>
    </row>
    <row r="1038" spans="1:6">
      <c r="A1038">
        <v>1179</v>
      </c>
      <c r="B1038" t="s">
        <v>1603</v>
      </c>
      <c r="C1038" t="s">
        <v>565</v>
      </c>
      <c r="D1038" s="285">
        <v>0</v>
      </c>
      <c r="E1038" s="286">
        <v>132.16</v>
      </c>
      <c r="F1038" s="286">
        <v>0</v>
      </c>
    </row>
    <row r="1039" spans="1:6">
      <c r="A1039">
        <v>1180</v>
      </c>
      <c r="B1039" t="s">
        <v>1604</v>
      </c>
      <c r="C1039" t="s">
        <v>565</v>
      </c>
      <c r="D1039" s="285">
        <v>0</v>
      </c>
      <c r="E1039" s="286">
        <v>17.64</v>
      </c>
      <c r="F1039" s="286">
        <v>0</v>
      </c>
    </row>
    <row r="1040" spans="1:6">
      <c r="A1040">
        <v>1181</v>
      </c>
      <c r="B1040" t="s">
        <v>1605</v>
      </c>
      <c r="C1040" t="s">
        <v>565</v>
      </c>
      <c r="D1040" s="285">
        <v>0</v>
      </c>
      <c r="E1040" s="286">
        <v>46.5</v>
      </c>
      <c r="F1040" s="286">
        <v>0</v>
      </c>
    </row>
    <row r="1041" spans="1:6">
      <c r="A1041">
        <v>1182</v>
      </c>
      <c r="B1041" t="s">
        <v>1606</v>
      </c>
      <c r="C1041" t="s">
        <v>565</v>
      </c>
      <c r="D1041" s="285">
        <v>0</v>
      </c>
      <c r="E1041" s="286">
        <v>22.73</v>
      </c>
      <c r="F1041" s="286">
        <v>0</v>
      </c>
    </row>
    <row r="1042" spans="1:6">
      <c r="A1042">
        <v>1183</v>
      </c>
      <c r="B1042" t="s">
        <v>1607</v>
      </c>
      <c r="C1042" t="s">
        <v>565</v>
      </c>
      <c r="D1042" s="285">
        <v>0</v>
      </c>
      <c r="E1042" s="286">
        <v>9.51</v>
      </c>
      <c r="F1042" s="286">
        <v>0</v>
      </c>
    </row>
    <row r="1043" spans="1:6">
      <c r="A1043">
        <v>1184</v>
      </c>
      <c r="B1043" t="s">
        <v>1608</v>
      </c>
      <c r="C1043" t="s">
        <v>565</v>
      </c>
      <c r="D1043" s="285">
        <v>0</v>
      </c>
      <c r="E1043" s="286">
        <v>13.2</v>
      </c>
      <c r="F1043" s="286">
        <v>0</v>
      </c>
    </row>
    <row r="1044" spans="1:6">
      <c r="A1044">
        <v>1185</v>
      </c>
      <c r="B1044" t="s">
        <v>1609</v>
      </c>
      <c r="C1044" t="s">
        <v>565</v>
      </c>
      <c r="D1044" s="285">
        <v>0</v>
      </c>
      <c r="E1044" s="286">
        <v>32.71</v>
      </c>
      <c r="F1044" s="286">
        <v>0</v>
      </c>
    </row>
    <row r="1045" spans="1:6">
      <c r="A1045">
        <v>1186</v>
      </c>
      <c r="B1045" t="s">
        <v>1610</v>
      </c>
      <c r="C1045" t="s">
        <v>565</v>
      </c>
      <c r="D1045" s="285">
        <v>0</v>
      </c>
      <c r="E1045" s="286">
        <v>25.55</v>
      </c>
      <c r="F1045" s="286">
        <v>0</v>
      </c>
    </row>
    <row r="1046" spans="1:6">
      <c r="A1046">
        <v>1187</v>
      </c>
      <c r="B1046" t="s">
        <v>1611</v>
      </c>
      <c r="C1046" t="s">
        <v>565</v>
      </c>
      <c r="D1046" s="285">
        <v>0</v>
      </c>
      <c r="E1046" s="286">
        <v>8.1199999999999992</v>
      </c>
      <c r="F1046" s="286">
        <v>0</v>
      </c>
    </row>
    <row r="1047" spans="1:6">
      <c r="A1047">
        <v>1188</v>
      </c>
      <c r="B1047" t="s">
        <v>1612</v>
      </c>
      <c r="C1047" t="s">
        <v>565</v>
      </c>
      <c r="D1047" s="285">
        <v>0</v>
      </c>
      <c r="E1047" s="286">
        <v>15.132999999999999</v>
      </c>
      <c r="F1047" s="286">
        <v>0</v>
      </c>
    </row>
    <row r="1048" spans="1:6">
      <c r="A1048">
        <v>1189</v>
      </c>
      <c r="B1048" t="s">
        <v>1613</v>
      </c>
      <c r="C1048" t="s">
        <v>565</v>
      </c>
      <c r="D1048" s="285">
        <v>0</v>
      </c>
      <c r="E1048" s="286">
        <v>16.59</v>
      </c>
      <c r="F1048" s="286">
        <v>0</v>
      </c>
    </row>
    <row r="1049" spans="1:6">
      <c r="A1049">
        <v>1190</v>
      </c>
      <c r="B1049" t="s">
        <v>1614</v>
      </c>
      <c r="C1049" t="s">
        <v>565</v>
      </c>
      <c r="D1049" s="285">
        <v>0</v>
      </c>
      <c r="E1049" s="286">
        <v>12.86</v>
      </c>
      <c r="F1049" s="286">
        <v>0</v>
      </c>
    </row>
    <row r="1050" spans="1:6">
      <c r="A1050">
        <v>1191</v>
      </c>
      <c r="B1050" t="s">
        <v>1615</v>
      </c>
      <c r="C1050" t="s">
        <v>565</v>
      </c>
      <c r="D1050" s="285">
        <v>0</v>
      </c>
      <c r="E1050" s="286">
        <v>11.91</v>
      </c>
      <c r="F1050" s="286">
        <v>0</v>
      </c>
    </row>
    <row r="1051" spans="1:6">
      <c r="A1051">
        <v>1192</v>
      </c>
      <c r="B1051" t="s">
        <v>1616</v>
      </c>
      <c r="C1051" t="s">
        <v>565</v>
      </c>
      <c r="D1051" s="285">
        <v>0</v>
      </c>
      <c r="E1051" s="286">
        <v>30.2</v>
      </c>
      <c r="F1051" s="286">
        <v>0</v>
      </c>
    </row>
    <row r="1052" spans="1:6">
      <c r="A1052">
        <v>1193</v>
      </c>
      <c r="B1052" t="s">
        <v>1617</v>
      </c>
      <c r="C1052" t="s">
        <v>565</v>
      </c>
      <c r="D1052" s="285">
        <v>0</v>
      </c>
      <c r="E1052" s="286">
        <v>27.39</v>
      </c>
      <c r="F1052" s="286">
        <v>0</v>
      </c>
    </row>
    <row r="1053" spans="1:6">
      <c r="A1053">
        <v>1194</v>
      </c>
      <c r="B1053" t="s">
        <v>1618</v>
      </c>
      <c r="C1053" t="s">
        <v>565</v>
      </c>
      <c r="D1053" s="285">
        <v>0</v>
      </c>
      <c r="E1053" s="286">
        <v>0</v>
      </c>
      <c r="F1053" s="286">
        <v>0</v>
      </c>
    </row>
    <row r="1054" spans="1:6">
      <c r="A1054">
        <v>1195</v>
      </c>
      <c r="B1054" t="s">
        <v>1619</v>
      </c>
      <c r="C1054" t="s">
        <v>565</v>
      </c>
      <c r="D1054" s="285">
        <v>0</v>
      </c>
      <c r="E1054" s="286">
        <v>25.61</v>
      </c>
      <c r="F1054" s="286">
        <v>0</v>
      </c>
    </row>
    <row r="1055" spans="1:6">
      <c r="A1055">
        <v>1196</v>
      </c>
      <c r="B1055" t="s">
        <v>1620</v>
      </c>
      <c r="C1055" t="s">
        <v>565</v>
      </c>
      <c r="D1055" s="285">
        <v>0</v>
      </c>
      <c r="E1055" s="286">
        <v>36</v>
      </c>
      <c r="F1055" s="286">
        <v>0</v>
      </c>
    </row>
    <row r="1056" spans="1:6">
      <c r="A1056">
        <v>1197</v>
      </c>
      <c r="B1056" t="s">
        <v>1621</v>
      </c>
      <c r="C1056" t="s">
        <v>565</v>
      </c>
      <c r="D1056" s="285">
        <v>0</v>
      </c>
      <c r="E1056" s="286">
        <v>14.891</v>
      </c>
      <c r="F1056" s="286">
        <v>0</v>
      </c>
    </row>
    <row r="1057" spans="1:6">
      <c r="A1057">
        <v>1198</v>
      </c>
      <c r="B1057" t="s">
        <v>1622</v>
      </c>
      <c r="C1057" t="s">
        <v>565</v>
      </c>
      <c r="D1057" s="285">
        <v>0</v>
      </c>
      <c r="E1057" s="286">
        <v>19.443000000000001</v>
      </c>
      <c r="F1057" s="286">
        <v>0</v>
      </c>
    </row>
    <row r="1058" spans="1:6">
      <c r="A1058">
        <v>1199</v>
      </c>
      <c r="B1058" t="s">
        <v>1623</v>
      </c>
      <c r="C1058" t="s">
        <v>565</v>
      </c>
      <c r="D1058" s="285">
        <v>0</v>
      </c>
      <c r="E1058" s="286">
        <v>34.85</v>
      </c>
      <c r="F1058" s="286">
        <v>0</v>
      </c>
    </row>
    <row r="1059" spans="1:6">
      <c r="A1059">
        <v>1200</v>
      </c>
      <c r="B1059" t="s">
        <v>1624</v>
      </c>
      <c r="C1059" t="s">
        <v>565</v>
      </c>
      <c r="D1059" s="285">
        <v>0</v>
      </c>
      <c r="E1059" s="286">
        <v>9.3000000000000007</v>
      </c>
      <c r="F1059" s="286">
        <v>0</v>
      </c>
    </row>
    <row r="1060" spans="1:6">
      <c r="A1060">
        <v>1201</v>
      </c>
      <c r="B1060" t="s">
        <v>1625</v>
      </c>
      <c r="C1060" t="s">
        <v>565</v>
      </c>
      <c r="D1060" s="285">
        <v>0</v>
      </c>
      <c r="E1060" s="286">
        <v>11.92</v>
      </c>
      <c r="F1060" s="286">
        <v>0</v>
      </c>
    </row>
    <row r="1061" spans="1:6">
      <c r="A1061">
        <v>1202</v>
      </c>
      <c r="B1061" t="s">
        <v>1626</v>
      </c>
      <c r="C1061" t="s">
        <v>565</v>
      </c>
      <c r="D1061" s="285">
        <v>0</v>
      </c>
      <c r="E1061" s="286">
        <v>4.1399999999999997</v>
      </c>
      <c r="F1061" s="286">
        <v>0</v>
      </c>
    </row>
    <row r="1062" spans="1:6">
      <c r="A1062">
        <v>1203</v>
      </c>
      <c r="B1062" t="s">
        <v>1627</v>
      </c>
      <c r="C1062" t="s">
        <v>565</v>
      </c>
      <c r="D1062" s="285">
        <v>0</v>
      </c>
      <c r="E1062" s="286">
        <v>59.16</v>
      </c>
      <c r="F1062" s="286">
        <v>0</v>
      </c>
    </row>
    <row r="1063" spans="1:6">
      <c r="A1063">
        <v>1204</v>
      </c>
      <c r="B1063" t="s">
        <v>1628</v>
      </c>
      <c r="C1063" t="s">
        <v>565</v>
      </c>
      <c r="D1063" s="285">
        <v>4551</v>
      </c>
      <c r="E1063" s="286">
        <v>22.695</v>
      </c>
      <c r="F1063" s="286">
        <v>103284.94</v>
      </c>
    </row>
    <row r="1064" spans="1:6">
      <c r="A1064">
        <v>1205</v>
      </c>
      <c r="B1064" t="s">
        <v>1629</v>
      </c>
      <c r="C1064" t="s">
        <v>565</v>
      </c>
      <c r="D1064" s="285">
        <v>0</v>
      </c>
      <c r="E1064" s="286">
        <v>39.345999999999997</v>
      </c>
      <c r="F1064" s="286">
        <v>0</v>
      </c>
    </row>
    <row r="1065" spans="1:6">
      <c r="A1065">
        <v>1206</v>
      </c>
      <c r="B1065" t="s">
        <v>1630</v>
      </c>
      <c r="C1065" t="s">
        <v>565</v>
      </c>
      <c r="D1065" s="285">
        <v>0</v>
      </c>
      <c r="E1065" s="286">
        <v>31.77</v>
      </c>
      <c r="F1065" s="286">
        <v>0</v>
      </c>
    </row>
    <row r="1066" spans="1:6">
      <c r="A1066">
        <v>1207</v>
      </c>
      <c r="B1066" t="s">
        <v>1631</v>
      </c>
      <c r="C1066" t="s">
        <v>565</v>
      </c>
      <c r="D1066" s="285">
        <v>72</v>
      </c>
      <c r="E1066" s="286">
        <v>12.65</v>
      </c>
      <c r="F1066" s="286">
        <v>910.8</v>
      </c>
    </row>
    <row r="1067" spans="1:6">
      <c r="A1067">
        <v>1208</v>
      </c>
      <c r="B1067" t="s">
        <v>1632</v>
      </c>
      <c r="C1067" t="s">
        <v>565</v>
      </c>
      <c r="D1067" s="285">
        <v>60</v>
      </c>
      <c r="E1067" s="286">
        <v>8.7159999999999993</v>
      </c>
      <c r="F1067" s="286">
        <v>522.96</v>
      </c>
    </row>
    <row r="1068" spans="1:6">
      <c r="A1068">
        <v>1209</v>
      </c>
      <c r="B1068" t="s">
        <v>1633</v>
      </c>
      <c r="C1068" t="s">
        <v>565</v>
      </c>
      <c r="D1068" s="285">
        <v>0</v>
      </c>
      <c r="E1068" s="286">
        <v>69.66</v>
      </c>
      <c r="F1068" s="286">
        <v>0</v>
      </c>
    </row>
    <row r="1069" spans="1:6">
      <c r="A1069">
        <v>1210</v>
      </c>
      <c r="B1069" t="s">
        <v>1634</v>
      </c>
      <c r="C1069" t="s">
        <v>565</v>
      </c>
      <c r="D1069" s="285">
        <v>0</v>
      </c>
      <c r="E1069" s="286">
        <v>9.0009999999999994</v>
      </c>
      <c r="F1069" s="286">
        <v>0</v>
      </c>
    </row>
    <row r="1070" spans="1:6">
      <c r="A1070">
        <v>1211</v>
      </c>
      <c r="B1070" t="s">
        <v>1635</v>
      </c>
      <c r="C1070" t="s">
        <v>565</v>
      </c>
      <c r="D1070" s="285">
        <v>0</v>
      </c>
      <c r="E1070" s="286">
        <v>28.31</v>
      </c>
      <c r="F1070" s="286">
        <v>0</v>
      </c>
    </row>
    <row r="1071" spans="1:6">
      <c r="A1071">
        <v>1212</v>
      </c>
      <c r="B1071" t="s">
        <v>1636</v>
      </c>
      <c r="C1071" t="s">
        <v>565</v>
      </c>
      <c r="D1071" s="285">
        <v>12</v>
      </c>
      <c r="E1071" s="286">
        <v>17.239999999999998</v>
      </c>
      <c r="F1071" s="286">
        <v>206.88</v>
      </c>
    </row>
    <row r="1072" spans="1:6">
      <c r="A1072">
        <v>1213</v>
      </c>
      <c r="B1072" t="s">
        <v>1637</v>
      </c>
      <c r="C1072" t="s">
        <v>565</v>
      </c>
      <c r="D1072" s="285">
        <v>0</v>
      </c>
      <c r="E1072" s="286">
        <v>16.850000000000001</v>
      </c>
      <c r="F1072" s="286">
        <v>0</v>
      </c>
    </row>
    <row r="1073" spans="1:6">
      <c r="A1073">
        <v>1214</v>
      </c>
      <c r="B1073" t="s">
        <v>1638</v>
      </c>
      <c r="C1073" t="s">
        <v>565</v>
      </c>
      <c r="D1073" s="285">
        <v>0</v>
      </c>
      <c r="E1073" s="286">
        <v>30.026</v>
      </c>
      <c r="F1073" s="286">
        <v>0</v>
      </c>
    </row>
    <row r="1074" spans="1:6">
      <c r="A1074">
        <v>1215</v>
      </c>
      <c r="B1074" t="s">
        <v>1639</v>
      </c>
      <c r="C1074" t="s">
        <v>565</v>
      </c>
      <c r="D1074" s="285">
        <v>960</v>
      </c>
      <c r="E1074" s="286">
        <v>6.92</v>
      </c>
      <c r="F1074" s="286">
        <v>6643.2</v>
      </c>
    </row>
    <row r="1075" spans="1:6">
      <c r="A1075">
        <v>1216</v>
      </c>
      <c r="B1075" t="s">
        <v>1640</v>
      </c>
      <c r="C1075" t="s">
        <v>565</v>
      </c>
      <c r="D1075" s="285">
        <v>0</v>
      </c>
      <c r="E1075" s="286">
        <v>30.6</v>
      </c>
      <c r="F1075" s="286">
        <v>0</v>
      </c>
    </row>
    <row r="1076" spans="1:6">
      <c r="A1076">
        <v>1217</v>
      </c>
      <c r="B1076" t="s">
        <v>1641</v>
      </c>
      <c r="C1076" t="s">
        <v>565</v>
      </c>
      <c r="D1076" s="285">
        <v>0</v>
      </c>
      <c r="E1076" s="286">
        <v>0</v>
      </c>
      <c r="F1076" s="286">
        <v>0</v>
      </c>
    </row>
    <row r="1077" spans="1:6">
      <c r="A1077">
        <v>1218</v>
      </c>
      <c r="B1077" t="s">
        <v>1642</v>
      </c>
      <c r="C1077" t="s">
        <v>565</v>
      </c>
      <c r="D1077" s="285">
        <v>0</v>
      </c>
      <c r="E1077" s="286">
        <v>0</v>
      </c>
      <c r="F1077" s="286">
        <v>0</v>
      </c>
    </row>
    <row r="1078" spans="1:6">
      <c r="A1078">
        <v>1219</v>
      </c>
      <c r="B1078" t="s">
        <v>1643</v>
      </c>
      <c r="C1078" t="s">
        <v>565</v>
      </c>
      <c r="D1078" s="285">
        <v>0</v>
      </c>
      <c r="E1078" s="286">
        <v>12.529</v>
      </c>
      <c r="F1078" s="286">
        <v>0</v>
      </c>
    </row>
    <row r="1079" spans="1:6">
      <c r="A1079">
        <v>1220</v>
      </c>
      <c r="B1079" t="s">
        <v>1644</v>
      </c>
      <c r="C1079" t="s">
        <v>565</v>
      </c>
      <c r="D1079" s="285">
        <v>0</v>
      </c>
      <c r="E1079" s="286">
        <v>4.2869999999999999</v>
      </c>
      <c r="F1079" s="286">
        <v>0</v>
      </c>
    </row>
    <row r="1080" spans="1:6">
      <c r="A1080">
        <v>1221</v>
      </c>
      <c r="B1080" t="s">
        <v>1645</v>
      </c>
      <c r="C1080" t="s">
        <v>565</v>
      </c>
      <c r="D1080" s="285">
        <v>0</v>
      </c>
      <c r="E1080" s="286">
        <v>0</v>
      </c>
      <c r="F1080" s="286">
        <v>0</v>
      </c>
    </row>
    <row r="1081" spans="1:6">
      <c r="A1081">
        <v>1222</v>
      </c>
      <c r="B1081" t="s">
        <v>1646</v>
      </c>
      <c r="C1081" t="s">
        <v>565</v>
      </c>
      <c r="D1081" s="285">
        <v>0</v>
      </c>
      <c r="E1081" s="286">
        <v>0</v>
      </c>
      <c r="F1081" s="286">
        <v>0</v>
      </c>
    </row>
    <row r="1082" spans="1:6">
      <c r="A1082">
        <v>1223</v>
      </c>
      <c r="B1082" t="s">
        <v>1647</v>
      </c>
      <c r="C1082" t="s">
        <v>565</v>
      </c>
      <c r="D1082" s="285">
        <v>0</v>
      </c>
      <c r="E1082" s="286">
        <v>7.58</v>
      </c>
      <c r="F1082" s="286">
        <v>0</v>
      </c>
    </row>
    <row r="1083" spans="1:6">
      <c r="A1083">
        <v>1224</v>
      </c>
      <c r="B1083" t="s">
        <v>1648</v>
      </c>
      <c r="C1083" t="s">
        <v>565</v>
      </c>
      <c r="D1083" s="285">
        <v>0</v>
      </c>
      <c r="E1083" s="286">
        <v>24.98</v>
      </c>
      <c r="F1083" s="286">
        <v>0</v>
      </c>
    </row>
    <row r="1084" spans="1:6">
      <c r="A1084">
        <v>1225</v>
      </c>
      <c r="B1084" t="s">
        <v>1649</v>
      </c>
      <c r="C1084" t="s">
        <v>565</v>
      </c>
      <c r="D1084" s="285">
        <v>0</v>
      </c>
      <c r="E1084" s="286">
        <v>50.664000000000001</v>
      </c>
      <c r="F1084" s="286">
        <v>0</v>
      </c>
    </row>
    <row r="1085" spans="1:6">
      <c r="A1085">
        <v>1226</v>
      </c>
      <c r="B1085" t="s">
        <v>1650</v>
      </c>
      <c r="C1085" t="s">
        <v>565</v>
      </c>
      <c r="D1085" s="285">
        <v>0</v>
      </c>
      <c r="E1085" s="286">
        <v>14.58</v>
      </c>
      <c r="F1085" s="286">
        <v>0</v>
      </c>
    </row>
    <row r="1086" spans="1:6">
      <c r="A1086">
        <v>1227</v>
      </c>
      <c r="B1086" t="s">
        <v>1651</v>
      </c>
      <c r="C1086" t="s">
        <v>565</v>
      </c>
      <c r="D1086" s="285">
        <v>0</v>
      </c>
      <c r="E1086" s="286">
        <v>7.68</v>
      </c>
      <c r="F1086" s="286">
        <v>0</v>
      </c>
    </row>
    <row r="1087" spans="1:6">
      <c r="A1087">
        <v>1228</v>
      </c>
      <c r="B1087" t="s">
        <v>1652</v>
      </c>
      <c r="C1087" t="s">
        <v>565</v>
      </c>
      <c r="D1087" s="285">
        <v>0</v>
      </c>
      <c r="E1087" s="286">
        <v>25</v>
      </c>
      <c r="F1087" s="286">
        <v>0</v>
      </c>
    </row>
    <row r="1088" spans="1:6">
      <c r="A1088">
        <v>1229</v>
      </c>
      <c r="B1088" t="s">
        <v>1653</v>
      </c>
      <c r="C1088" t="s">
        <v>565</v>
      </c>
      <c r="D1088" s="285">
        <v>0</v>
      </c>
      <c r="E1088" s="286">
        <v>33.89</v>
      </c>
      <c r="F1088" s="286">
        <v>0</v>
      </c>
    </row>
    <row r="1089" spans="1:6">
      <c r="A1089">
        <v>1230</v>
      </c>
      <c r="B1089" t="s">
        <v>1654</v>
      </c>
      <c r="C1089" t="s">
        <v>565</v>
      </c>
      <c r="D1089" s="285">
        <v>0</v>
      </c>
      <c r="E1089" s="286">
        <v>7.4960000000000004</v>
      </c>
      <c r="F1089" s="286">
        <v>0</v>
      </c>
    </row>
    <row r="1090" spans="1:6">
      <c r="A1090">
        <v>1231</v>
      </c>
      <c r="B1090" t="s">
        <v>1655</v>
      </c>
      <c r="C1090" t="s">
        <v>565</v>
      </c>
      <c r="D1090" s="285">
        <v>0</v>
      </c>
      <c r="E1090" s="286">
        <v>132.29</v>
      </c>
      <c r="F1090" s="286">
        <v>0</v>
      </c>
    </row>
    <row r="1091" spans="1:6">
      <c r="A1091">
        <v>1232</v>
      </c>
      <c r="B1091" t="s">
        <v>1656</v>
      </c>
      <c r="C1091" t="s">
        <v>565</v>
      </c>
      <c r="D1091" s="285">
        <v>0</v>
      </c>
      <c r="E1091" s="286">
        <v>10.15</v>
      </c>
      <c r="F1091" s="286">
        <v>0</v>
      </c>
    </row>
    <row r="1092" spans="1:6">
      <c r="A1092">
        <v>1233</v>
      </c>
      <c r="B1092" t="s">
        <v>1657</v>
      </c>
      <c r="C1092" t="s">
        <v>565</v>
      </c>
      <c r="D1092" s="285">
        <v>33</v>
      </c>
      <c r="E1092" s="286">
        <v>11.71</v>
      </c>
      <c r="F1092" s="286">
        <v>386.43</v>
      </c>
    </row>
    <row r="1093" spans="1:6">
      <c r="A1093">
        <v>1234</v>
      </c>
      <c r="B1093" t="s">
        <v>1658</v>
      </c>
      <c r="C1093" t="s">
        <v>565</v>
      </c>
      <c r="D1093" s="285">
        <v>0</v>
      </c>
      <c r="E1093" s="286">
        <v>2.2370000000000001</v>
      </c>
      <c r="F1093" s="286">
        <v>0</v>
      </c>
    </row>
    <row r="1094" spans="1:6">
      <c r="A1094">
        <v>1235</v>
      </c>
      <c r="B1094" t="s">
        <v>1659</v>
      </c>
      <c r="C1094" t="s">
        <v>565</v>
      </c>
      <c r="D1094" s="285">
        <v>0</v>
      </c>
      <c r="E1094" s="286">
        <v>10.9</v>
      </c>
      <c r="F1094" s="286">
        <v>0</v>
      </c>
    </row>
    <row r="1095" spans="1:6">
      <c r="A1095">
        <v>1236</v>
      </c>
      <c r="B1095" t="s">
        <v>1660</v>
      </c>
      <c r="C1095" t="s">
        <v>565</v>
      </c>
      <c r="D1095" s="285">
        <v>0</v>
      </c>
      <c r="E1095" s="286">
        <v>0</v>
      </c>
      <c r="F1095" s="286">
        <v>0</v>
      </c>
    </row>
    <row r="1096" spans="1:6">
      <c r="A1096">
        <v>1237</v>
      </c>
      <c r="B1096" t="s">
        <v>1661</v>
      </c>
      <c r="C1096" t="s">
        <v>565</v>
      </c>
      <c r="D1096" s="285">
        <v>0</v>
      </c>
      <c r="E1096" s="286">
        <v>0</v>
      </c>
      <c r="F1096" s="286">
        <v>0</v>
      </c>
    </row>
    <row r="1097" spans="1:6">
      <c r="A1097">
        <v>1238</v>
      </c>
      <c r="B1097" t="s">
        <v>1662</v>
      </c>
      <c r="C1097" t="s">
        <v>565</v>
      </c>
      <c r="D1097" s="285">
        <v>0</v>
      </c>
      <c r="E1097" s="286">
        <v>11.15</v>
      </c>
      <c r="F1097" s="286">
        <v>0</v>
      </c>
    </row>
    <row r="1098" spans="1:6">
      <c r="A1098">
        <v>1239</v>
      </c>
      <c r="B1098" t="s">
        <v>1663</v>
      </c>
      <c r="C1098" t="s">
        <v>565</v>
      </c>
      <c r="D1098" s="285">
        <v>0</v>
      </c>
      <c r="E1098" s="286">
        <v>0</v>
      </c>
      <c r="F1098" s="286">
        <v>0</v>
      </c>
    </row>
    <row r="1099" spans="1:6">
      <c r="A1099">
        <v>1240</v>
      </c>
      <c r="B1099" t="s">
        <v>1664</v>
      </c>
      <c r="C1099" t="s">
        <v>565</v>
      </c>
      <c r="D1099" s="285">
        <v>0</v>
      </c>
      <c r="E1099" s="286">
        <v>35.619999999999997</v>
      </c>
      <c r="F1099" s="286">
        <v>0</v>
      </c>
    </row>
    <row r="1100" spans="1:6">
      <c r="A1100">
        <v>1241</v>
      </c>
      <c r="B1100" t="s">
        <v>1665</v>
      </c>
      <c r="C1100" t="s">
        <v>565</v>
      </c>
      <c r="D1100" s="285">
        <v>0</v>
      </c>
      <c r="E1100" s="286">
        <v>29.87</v>
      </c>
      <c r="F1100" s="286">
        <v>0</v>
      </c>
    </row>
    <row r="1101" spans="1:6">
      <c r="A1101">
        <v>1242</v>
      </c>
      <c r="B1101" t="s">
        <v>1666</v>
      </c>
      <c r="C1101" t="s">
        <v>565</v>
      </c>
      <c r="D1101" s="285">
        <v>0</v>
      </c>
      <c r="E1101" s="286">
        <v>13.79</v>
      </c>
      <c r="F1101" s="286">
        <v>0</v>
      </c>
    </row>
    <row r="1102" spans="1:6">
      <c r="A1102">
        <v>1243</v>
      </c>
      <c r="B1102" t="s">
        <v>1667</v>
      </c>
      <c r="C1102" t="s">
        <v>565</v>
      </c>
      <c r="D1102" s="285">
        <v>0</v>
      </c>
      <c r="E1102" s="286">
        <v>86.03</v>
      </c>
      <c r="F1102" s="286">
        <v>0</v>
      </c>
    </row>
    <row r="1103" spans="1:6">
      <c r="A1103">
        <v>1244</v>
      </c>
      <c r="B1103" t="s">
        <v>1668</v>
      </c>
      <c r="C1103" t="s">
        <v>565</v>
      </c>
      <c r="D1103" s="285">
        <v>9</v>
      </c>
      <c r="E1103" s="286">
        <v>21.09</v>
      </c>
      <c r="F1103" s="286">
        <v>189.81</v>
      </c>
    </row>
    <row r="1104" spans="1:6">
      <c r="A1104">
        <v>1245</v>
      </c>
      <c r="B1104" t="s">
        <v>1669</v>
      </c>
      <c r="C1104" t="s">
        <v>565</v>
      </c>
      <c r="D1104" s="285">
        <v>0</v>
      </c>
      <c r="E1104" s="286">
        <v>25.61</v>
      </c>
      <c r="F1104" s="286">
        <v>0</v>
      </c>
    </row>
    <row r="1105" spans="1:6">
      <c r="A1105">
        <v>1246</v>
      </c>
      <c r="B1105" t="s">
        <v>1670</v>
      </c>
      <c r="C1105" t="s">
        <v>565</v>
      </c>
      <c r="D1105" s="285">
        <v>0</v>
      </c>
      <c r="E1105" s="286">
        <v>22.047000000000001</v>
      </c>
      <c r="F1105" s="286">
        <v>0</v>
      </c>
    </row>
    <row r="1106" spans="1:6">
      <c r="A1106">
        <v>1247</v>
      </c>
      <c r="B1106" t="s">
        <v>1671</v>
      </c>
      <c r="C1106" t="s">
        <v>565</v>
      </c>
      <c r="D1106" s="285">
        <v>0</v>
      </c>
      <c r="E1106" s="286">
        <v>42.33</v>
      </c>
      <c r="F1106" s="286">
        <v>0</v>
      </c>
    </row>
    <row r="1107" spans="1:6">
      <c r="A1107">
        <v>1248</v>
      </c>
      <c r="B1107" t="s">
        <v>1672</v>
      </c>
      <c r="C1107" t="s">
        <v>565</v>
      </c>
      <c r="D1107" s="285">
        <v>0</v>
      </c>
      <c r="E1107" s="286">
        <v>52.12</v>
      </c>
      <c r="F1107" s="286">
        <v>0</v>
      </c>
    </row>
    <row r="1108" spans="1:6">
      <c r="A1108">
        <v>1249</v>
      </c>
      <c r="B1108" t="s">
        <v>1673</v>
      </c>
      <c r="C1108" t="s">
        <v>565</v>
      </c>
      <c r="D1108" s="285">
        <v>0</v>
      </c>
      <c r="E1108" s="286">
        <v>16.896000000000001</v>
      </c>
      <c r="F1108" s="286">
        <v>0</v>
      </c>
    </row>
    <row r="1109" spans="1:6">
      <c r="A1109">
        <v>1250</v>
      </c>
      <c r="B1109" t="s">
        <v>1674</v>
      </c>
      <c r="C1109" t="s">
        <v>565</v>
      </c>
      <c r="D1109" s="285">
        <v>0</v>
      </c>
      <c r="E1109" s="286">
        <v>61.475000000000001</v>
      </c>
      <c r="F1109" s="286">
        <v>0</v>
      </c>
    </row>
    <row r="1110" spans="1:6">
      <c r="A1110">
        <v>1251</v>
      </c>
      <c r="B1110" t="s">
        <v>1675</v>
      </c>
      <c r="C1110" t="s">
        <v>565</v>
      </c>
      <c r="D1110" s="285">
        <v>0</v>
      </c>
      <c r="E1110" s="286">
        <v>7.49</v>
      </c>
      <c r="F1110" s="286">
        <v>0</v>
      </c>
    </row>
    <row r="1111" spans="1:6">
      <c r="A1111">
        <v>1252</v>
      </c>
      <c r="B1111" t="s">
        <v>1676</v>
      </c>
      <c r="C1111" t="s">
        <v>565</v>
      </c>
      <c r="D1111" s="285">
        <v>0</v>
      </c>
      <c r="E1111" s="286">
        <v>1.105</v>
      </c>
      <c r="F1111" s="286">
        <v>0</v>
      </c>
    </row>
    <row r="1112" spans="1:6">
      <c r="A1112">
        <v>1253</v>
      </c>
      <c r="B1112" t="s">
        <v>1677</v>
      </c>
      <c r="C1112" t="s">
        <v>565</v>
      </c>
      <c r="D1112" s="285">
        <v>9</v>
      </c>
      <c r="E1112" s="286">
        <v>25.5</v>
      </c>
      <c r="F1112" s="286">
        <v>229.5</v>
      </c>
    </row>
    <row r="1113" spans="1:6">
      <c r="A1113">
        <v>1254</v>
      </c>
      <c r="B1113" t="s">
        <v>1678</v>
      </c>
      <c r="C1113" t="s">
        <v>565</v>
      </c>
      <c r="D1113" s="285">
        <v>0</v>
      </c>
      <c r="E1113" s="286">
        <v>17.696000000000002</v>
      </c>
      <c r="F1113" s="286">
        <v>0</v>
      </c>
    </row>
    <row r="1114" spans="1:6">
      <c r="A1114">
        <v>1255</v>
      </c>
      <c r="B1114" t="s">
        <v>1679</v>
      </c>
      <c r="C1114" t="s">
        <v>565</v>
      </c>
      <c r="D1114" s="285">
        <v>12</v>
      </c>
      <c r="E1114" s="286">
        <v>10.66</v>
      </c>
      <c r="F1114" s="286">
        <v>127.92</v>
      </c>
    </row>
    <row r="1115" spans="1:6">
      <c r="A1115">
        <v>1256</v>
      </c>
      <c r="B1115" t="s">
        <v>1680</v>
      </c>
      <c r="C1115" t="s">
        <v>565</v>
      </c>
      <c r="D1115" s="285">
        <v>0</v>
      </c>
      <c r="E1115" s="286">
        <v>15.47</v>
      </c>
      <c r="F1115" s="286">
        <v>0</v>
      </c>
    </row>
    <row r="1116" spans="1:6">
      <c r="A1116">
        <v>1257</v>
      </c>
      <c r="B1116" t="s">
        <v>1681</v>
      </c>
      <c r="C1116" t="s">
        <v>565</v>
      </c>
      <c r="D1116" s="285">
        <v>0</v>
      </c>
      <c r="E1116" s="286">
        <v>34.880000000000003</v>
      </c>
      <c r="F1116" s="286">
        <v>0</v>
      </c>
    </row>
    <row r="1117" spans="1:6">
      <c r="A1117">
        <v>1258</v>
      </c>
      <c r="B1117" t="s">
        <v>1682</v>
      </c>
      <c r="C1117" t="s">
        <v>565</v>
      </c>
      <c r="D1117" s="285">
        <v>0</v>
      </c>
      <c r="E1117" s="286">
        <v>31.5</v>
      </c>
      <c r="F1117" s="286">
        <v>0</v>
      </c>
    </row>
    <row r="1118" spans="1:6">
      <c r="A1118">
        <v>1259</v>
      </c>
      <c r="B1118" t="s">
        <v>1683</v>
      </c>
      <c r="C1118" t="s">
        <v>565</v>
      </c>
      <c r="D1118" s="285">
        <v>0</v>
      </c>
      <c r="E1118" s="286">
        <v>32.21</v>
      </c>
      <c r="F1118" s="286">
        <v>0</v>
      </c>
    </row>
    <row r="1119" spans="1:6">
      <c r="A1119">
        <v>1260</v>
      </c>
      <c r="B1119" t="s">
        <v>1684</v>
      </c>
      <c r="C1119" t="s">
        <v>565</v>
      </c>
      <c r="D1119" s="285">
        <v>0</v>
      </c>
      <c r="E1119" s="286">
        <v>27.6</v>
      </c>
      <c r="F1119" s="286">
        <v>0</v>
      </c>
    </row>
    <row r="1120" spans="1:6">
      <c r="A1120">
        <v>1261</v>
      </c>
      <c r="B1120" t="s">
        <v>1685</v>
      </c>
      <c r="C1120" t="s">
        <v>565</v>
      </c>
      <c r="D1120" s="285">
        <v>0</v>
      </c>
      <c r="E1120" s="286">
        <v>4.1900000000000004</v>
      </c>
      <c r="F1120" s="286">
        <v>0</v>
      </c>
    </row>
    <row r="1121" spans="1:6">
      <c r="A1121">
        <v>1262</v>
      </c>
      <c r="B1121" t="s">
        <v>1686</v>
      </c>
      <c r="C1121" t="s">
        <v>565</v>
      </c>
      <c r="D1121" s="285">
        <v>0</v>
      </c>
      <c r="E1121" s="286">
        <v>6.28</v>
      </c>
      <c r="F1121" s="286">
        <v>0</v>
      </c>
    </row>
    <row r="1122" spans="1:6">
      <c r="A1122">
        <v>1263</v>
      </c>
      <c r="B1122" t="s">
        <v>1687</v>
      </c>
      <c r="C1122" t="s">
        <v>565</v>
      </c>
      <c r="D1122" s="285">
        <v>0</v>
      </c>
      <c r="E1122" s="286">
        <v>29.94</v>
      </c>
      <c r="F1122" s="286">
        <v>0</v>
      </c>
    </row>
    <row r="1123" spans="1:6">
      <c r="A1123">
        <v>1264</v>
      </c>
      <c r="B1123" t="s">
        <v>1688</v>
      </c>
      <c r="C1123" t="s">
        <v>565</v>
      </c>
      <c r="D1123" s="285">
        <v>9</v>
      </c>
      <c r="E1123" s="286">
        <v>6.95</v>
      </c>
      <c r="F1123" s="286">
        <v>62.55</v>
      </c>
    </row>
    <row r="1124" spans="1:6">
      <c r="A1124">
        <v>1265</v>
      </c>
      <c r="B1124" t="s">
        <v>1689</v>
      </c>
      <c r="C1124" t="s">
        <v>565</v>
      </c>
      <c r="D1124" s="285">
        <v>0</v>
      </c>
      <c r="E1124" s="286">
        <v>29.05</v>
      </c>
      <c r="F1124" s="286">
        <v>0</v>
      </c>
    </row>
    <row r="1125" spans="1:6">
      <c r="A1125">
        <v>1266</v>
      </c>
      <c r="B1125" t="s">
        <v>1690</v>
      </c>
      <c r="C1125" t="s">
        <v>565</v>
      </c>
      <c r="D1125" s="285">
        <v>0</v>
      </c>
      <c r="E1125" s="286">
        <v>17.018999999999998</v>
      </c>
      <c r="F1125" s="286">
        <v>0</v>
      </c>
    </row>
    <row r="1126" spans="1:6">
      <c r="A1126">
        <v>1267</v>
      </c>
      <c r="B1126" t="s">
        <v>1691</v>
      </c>
      <c r="C1126" t="s">
        <v>565</v>
      </c>
      <c r="D1126" s="285">
        <v>0</v>
      </c>
      <c r="E1126" s="286">
        <v>23.1</v>
      </c>
      <c r="F1126" s="286">
        <v>0</v>
      </c>
    </row>
    <row r="1127" spans="1:6">
      <c r="A1127">
        <v>1268</v>
      </c>
      <c r="B1127" t="s">
        <v>1692</v>
      </c>
      <c r="C1127" t="s">
        <v>565</v>
      </c>
      <c r="D1127" s="285">
        <v>0</v>
      </c>
      <c r="E1127" s="286">
        <v>17.3</v>
      </c>
      <c r="F1127" s="286">
        <v>0</v>
      </c>
    </row>
    <row r="1128" spans="1:6">
      <c r="A1128">
        <v>1269</v>
      </c>
      <c r="B1128" t="s">
        <v>1693</v>
      </c>
      <c r="C1128" t="s">
        <v>565</v>
      </c>
      <c r="D1128" s="285">
        <v>0</v>
      </c>
      <c r="E1128" s="286">
        <v>7.5</v>
      </c>
      <c r="F1128" s="286">
        <v>0</v>
      </c>
    </row>
    <row r="1129" spans="1:6">
      <c r="A1129">
        <v>1270</v>
      </c>
      <c r="B1129" t="s">
        <v>1694</v>
      </c>
      <c r="C1129" t="s">
        <v>565</v>
      </c>
      <c r="D1129" s="285">
        <v>0</v>
      </c>
      <c r="E1129" s="286">
        <v>10.742000000000001</v>
      </c>
      <c r="F1129" s="286">
        <v>0</v>
      </c>
    </row>
    <row r="1130" spans="1:6">
      <c r="A1130">
        <v>1271</v>
      </c>
      <c r="B1130" t="s">
        <v>1695</v>
      </c>
      <c r="C1130" t="s">
        <v>565</v>
      </c>
      <c r="D1130" s="285">
        <v>0</v>
      </c>
      <c r="E1130" s="286">
        <v>4.5309999999999997</v>
      </c>
      <c r="F1130" s="286">
        <v>0</v>
      </c>
    </row>
    <row r="1131" spans="1:6">
      <c r="A1131">
        <v>1272</v>
      </c>
      <c r="B1131" t="s">
        <v>1696</v>
      </c>
      <c r="C1131" t="s">
        <v>565</v>
      </c>
      <c r="D1131" s="285">
        <v>0</v>
      </c>
      <c r="E1131" s="286">
        <v>10.435</v>
      </c>
      <c r="F1131" s="286">
        <v>0</v>
      </c>
    </row>
    <row r="1132" spans="1:6">
      <c r="A1132">
        <v>1273</v>
      </c>
      <c r="B1132" t="s">
        <v>1697</v>
      </c>
      <c r="C1132" t="s">
        <v>565</v>
      </c>
      <c r="D1132" s="285">
        <v>0</v>
      </c>
      <c r="E1132" s="286">
        <v>64</v>
      </c>
      <c r="F1132" s="286">
        <v>0</v>
      </c>
    </row>
    <row r="1133" spans="1:6">
      <c r="A1133">
        <v>1274</v>
      </c>
      <c r="B1133" t="s">
        <v>1698</v>
      </c>
      <c r="C1133" t="s">
        <v>565</v>
      </c>
      <c r="D1133" s="285">
        <v>0</v>
      </c>
      <c r="E1133" s="286">
        <v>26.91</v>
      </c>
      <c r="F1133" s="286">
        <v>0</v>
      </c>
    </row>
    <row r="1134" spans="1:6">
      <c r="A1134">
        <v>1275</v>
      </c>
      <c r="B1134" t="s">
        <v>1699</v>
      </c>
      <c r="C1134" t="s">
        <v>565</v>
      </c>
      <c r="D1134" s="285">
        <v>0</v>
      </c>
      <c r="E1134" s="286">
        <v>5.7130000000000001</v>
      </c>
      <c r="F1134" s="286">
        <v>0</v>
      </c>
    </row>
    <row r="1135" spans="1:6">
      <c r="A1135">
        <v>1276</v>
      </c>
      <c r="B1135" t="s">
        <v>1700</v>
      </c>
      <c r="C1135" t="s">
        <v>565</v>
      </c>
      <c r="D1135" s="285">
        <v>0</v>
      </c>
      <c r="E1135" s="286">
        <v>21.69</v>
      </c>
      <c r="F1135" s="286">
        <v>0</v>
      </c>
    </row>
    <row r="1136" spans="1:6">
      <c r="A1136">
        <v>1277</v>
      </c>
      <c r="B1136" t="s">
        <v>1701</v>
      </c>
      <c r="C1136" t="s">
        <v>565</v>
      </c>
      <c r="D1136" s="285">
        <v>0</v>
      </c>
      <c r="E1136" s="286">
        <v>26.01</v>
      </c>
      <c r="F1136" s="286">
        <v>0</v>
      </c>
    </row>
    <row r="1137" spans="1:6">
      <c r="A1137">
        <v>1278</v>
      </c>
      <c r="B1137" t="s">
        <v>1702</v>
      </c>
      <c r="C1137" t="s">
        <v>565</v>
      </c>
      <c r="D1137" s="285">
        <v>0</v>
      </c>
      <c r="E1137" s="286">
        <v>30.12</v>
      </c>
      <c r="F1137" s="286">
        <v>0</v>
      </c>
    </row>
    <row r="1138" spans="1:6">
      <c r="A1138">
        <v>1279</v>
      </c>
      <c r="B1138" t="s">
        <v>1703</v>
      </c>
      <c r="C1138" t="s">
        <v>565</v>
      </c>
      <c r="D1138" s="285">
        <v>9</v>
      </c>
      <c r="E1138" s="286">
        <v>12.71</v>
      </c>
      <c r="F1138" s="286">
        <v>114.39</v>
      </c>
    </row>
    <row r="1139" spans="1:6">
      <c r="A1139">
        <v>1280</v>
      </c>
      <c r="B1139" t="s">
        <v>1704</v>
      </c>
      <c r="C1139" t="s">
        <v>565</v>
      </c>
      <c r="D1139" s="285">
        <v>0</v>
      </c>
      <c r="E1139" s="286">
        <v>9.0719999999999992</v>
      </c>
      <c r="F1139" s="286">
        <v>0</v>
      </c>
    </row>
    <row r="1140" spans="1:6">
      <c r="A1140">
        <v>1281</v>
      </c>
      <c r="B1140" t="s">
        <v>1705</v>
      </c>
      <c r="C1140" t="s">
        <v>565</v>
      </c>
      <c r="D1140" s="285">
        <v>0</v>
      </c>
      <c r="E1140" s="286">
        <v>16.04</v>
      </c>
      <c r="F1140" s="286">
        <v>0</v>
      </c>
    </row>
    <row r="1141" spans="1:6">
      <c r="A1141">
        <v>1282</v>
      </c>
      <c r="B1141" t="s">
        <v>1706</v>
      </c>
      <c r="C1141" t="s">
        <v>565</v>
      </c>
      <c r="D1141" s="285">
        <v>0</v>
      </c>
      <c r="E1141" s="286">
        <v>196.8</v>
      </c>
      <c r="F1141" s="286">
        <v>0</v>
      </c>
    </row>
    <row r="1142" spans="1:6">
      <c r="A1142">
        <v>1283</v>
      </c>
      <c r="B1142" t="s">
        <v>1707</v>
      </c>
      <c r="C1142" t="s">
        <v>565</v>
      </c>
      <c r="D1142" s="285">
        <v>0</v>
      </c>
      <c r="E1142" s="286">
        <v>10.4</v>
      </c>
      <c r="F1142" s="286">
        <v>0</v>
      </c>
    </row>
    <row r="1143" spans="1:6">
      <c r="A1143">
        <v>1284</v>
      </c>
      <c r="B1143" t="s">
        <v>1708</v>
      </c>
      <c r="C1143" t="s">
        <v>565</v>
      </c>
      <c r="D1143" s="285">
        <v>0</v>
      </c>
      <c r="E1143" s="286">
        <v>9.3550000000000004</v>
      </c>
      <c r="F1143" s="286">
        <v>0</v>
      </c>
    </row>
    <row r="1144" spans="1:6">
      <c r="A1144">
        <v>1285</v>
      </c>
      <c r="B1144" t="s">
        <v>1709</v>
      </c>
      <c r="C1144" t="s">
        <v>565</v>
      </c>
      <c r="D1144" s="285">
        <v>0</v>
      </c>
      <c r="E1144" s="286">
        <v>49.843000000000004</v>
      </c>
      <c r="F1144" s="286">
        <v>0</v>
      </c>
    </row>
    <row r="1145" spans="1:6">
      <c r="A1145">
        <v>1286</v>
      </c>
      <c r="B1145" t="s">
        <v>1710</v>
      </c>
      <c r="C1145" t="s">
        <v>565</v>
      </c>
      <c r="D1145" s="285">
        <v>0</v>
      </c>
      <c r="E1145" s="286">
        <v>13.282</v>
      </c>
      <c r="F1145" s="286">
        <v>0</v>
      </c>
    </row>
    <row r="1146" spans="1:6">
      <c r="A1146">
        <v>1287</v>
      </c>
      <c r="B1146" t="s">
        <v>1711</v>
      </c>
      <c r="C1146" t="s">
        <v>565</v>
      </c>
      <c r="D1146" s="285">
        <v>0</v>
      </c>
      <c r="E1146" s="286">
        <v>4.1500000000000004</v>
      </c>
      <c r="F1146" s="286">
        <v>0</v>
      </c>
    </row>
    <row r="1147" spans="1:6">
      <c r="A1147">
        <v>1289</v>
      </c>
      <c r="B1147" t="s">
        <v>1712</v>
      </c>
      <c r="C1147" t="s">
        <v>565</v>
      </c>
      <c r="D1147" s="285">
        <v>0</v>
      </c>
      <c r="E1147" s="286">
        <v>1.87</v>
      </c>
      <c r="F1147" s="286">
        <v>0</v>
      </c>
    </row>
    <row r="1148" spans="1:6">
      <c r="A1148">
        <v>1290</v>
      </c>
      <c r="B1148" t="s">
        <v>1713</v>
      </c>
      <c r="C1148" t="s">
        <v>565</v>
      </c>
      <c r="D1148" s="285">
        <v>0</v>
      </c>
      <c r="E1148" s="286">
        <v>5.4880000000000004</v>
      </c>
      <c r="F1148" s="286">
        <v>0</v>
      </c>
    </row>
    <row r="1149" spans="1:6">
      <c r="A1149">
        <v>1291</v>
      </c>
      <c r="B1149" t="s">
        <v>1714</v>
      </c>
      <c r="C1149" t="s">
        <v>565</v>
      </c>
      <c r="D1149" s="285">
        <v>0</v>
      </c>
      <c r="E1149" s="286">
        <v>3.63</v>
      </c>
      <c r="F1149" s="286">
        <v>0</v>
      </c>
    </row>
    <row r="1150" spans="1:6">
      <c r="A1150">
        <v>1292</v>
      </c>
      <c r="B1150" t="s">
        <v>1715</v>
      </c>
      <c r="C1150" t="s">
        <v>565</v>
      </c>
      <c r="D1150" s="285">
        <v>0</v>
      </c>
      <c r="E1150" s="286">
        <v>5.03</v>
      </c>
      <c r="F1150" s="286">
        <v>0</v>
      </c>
    </row>
    <row r="1151" spans="1:6">
      <c r="A1151">
        <v>1293</v>
      </c>
      <c r="B1151" t="s">
        <v>1716</v>
      </c>
      <c r="C1151" t="s">
        <v>565</v>
      </c>
      <c r="D1151" s="285">
        <v>0</v>
      </c>
      <c r="E1151" s="286">
        <v>2.7509999999999999</v>
      </c>
      <c r="F1151" s="286">
        <v>0</v>
      </c>
    </row>
    <row r="1152" spans="1:6">
      <c r="A1152">
        <v>1294</v>
      </c>
      <c r="B1152" t="s">
        <v>1717</v>
      </c>
      <c r="C1152" t="s">
        <v>565</v>
      </c>
      <c r="D1152" s="285">
        <v>0</v>
      </c>
      <c r="E1152" s="286">
        <v>5.03</v>
      </c>
      <c r="F1152" s="286">
        <v>0</v>
      </c>
    </row>
    <row r="1153" spans="1:6">
      <c r="A1153">
        <v>1295</v>
      </c>
      <c r="B1153" t="s">
        <v>1718</v>
      </c>
      <c r="C1153" t="s">
        <v>565</v>
      </c>
      <c r="D1153" s="285">
        <v>0</v>
      </c>
      <c r="E1153" s="286">
        <v>2.7519999999999998</v>
      </c>
      <c r="F1153" s="286">
        <v>0</v>
      </c>
    </row>
    <row r="1154" spans="1:6">
      <c r="A1154">
        <v>1296</v>
      </c>
      <c r="B1154" t="s">
        <v>1719</v>
      </c>
      <c r="C1154" t="s">
        <v>565</v>
      </c>
      <c r="D1154" s="285">
        <v>0</v>
      </c>
      <c r="E1154" s="286">
        <v>2.75</v>
      </c>
      <c r="F1154" s="286">
        <v>0</v>
      </c>
    </row>
    <row r="1155" spans="1:6">
      <c r="A1155">
        <v>1297</v>
      </c>
      <c r="B1155" t="s">
        <v>1720</v>
      </c>
      <c r="C1155" t="s">
        <v>565</v>
      </c>
      <c r="D1155" s="285">
        <v>0</v>
      </c>
      <c r="E1155" s="286">
        <v>2.79</v>
      </c>
      <c r="F1155" s="286">
        <v>0</v>
      </c>
    </row>
    <row r="1156" spans="1:6">
      <c r="A1156">
        <v>1298</v>
      </c>
      <c r="B1156" t="s">
        <v>1721</v>
      </c>
      <c r="C1156" t="s">
        <v>565</v>
      </c>
      <c r="D1156" s="285">
        <v>0</v>
      </c>
      <c r="E1156" s="286">
        <v>2.75</v>
      </c>
      <c r="F1156" s="286">
        <v>0</v>
      </c>
    </row>
    <row r="1157" spans="1:6">
      <c r="A1157">
        <v>1299</v>
      </c>
      <c r="B1157" t="s">
        <v>1722</v>
      </c>
      <c r="C1157" t="s">
        <v>565</v>
      </c>
      <c r="D1157" s="285">
        <v>0</v>
      </c>
      <c r="E1157" s="286">
        <v>0</v>
      </c>
      <c r="F1157" s="286">
        <v>0</v>
      </c>
    </row>
    <row r="1158" spans="1:6">
      <c r="A1158">
        <v>1300</v>
      </c>
      <c r="B1158" t="s">
        <v>1723</v>
      </c>
      <c r="C1158" t="s">
        <v>565</v>
      </c>
      <c r="D1158" s="285">
        <v>0</v>
      </c>
      <c r="E1158" s="286">
        <v>16.116</v>
      </c>
      <c r="F1158" s="286">
        <v>0</v>
      </c>
    </row>
    <row r="1159" spans="1:6">
      <c r="A1159">
        <v>1301</v>
      </c>
      <c r="B1159" t="s">
        <v>1724</v>
      </c>
      <c r="C1159" t="s">
        <v>565</v>
      </c>
      <c r="D1159" s="285">
        <v>0</v>
      </c>
      <c r="E1159" s="286">
        <v>18.66</v>
      </c>
      <c r="F1159" s="286">
        <v>0</v>
      </c>
    </row>
    <row r="1160" spans="1:6">
      <c r="A1160">
        <v>1302</v>
      </c>
      <c r="B1160" t="s">
        <v>1725</v>
      </c>
      <c r="C1160" t="s">
        <v>565</v>
      </c>
      <c r="D1160" s="285">
        <v>0</v>
      </c>
      <c r="E1160" s="286">
        <v>57.95</v>
      </c>
      <c r="F1160" s="286">
        <v>0</v>
      </c>
    </row>
    <row r="1161" spans="1:6">
      <c r="A1161">
        <v>1303</v>
      </c>
      <c r="B1161" t="s">
        <v>1726</v>
      </c>
      <c r="C1161" t="s">
        <v>565</v>
      </c>
      <c r="D1161" s="285">
        <v>0</v>
      </c>
      <c r="E1161" s="286">
        <v>65.164000000000001</v>
      </c>
      <c r="F1161" s="286">
        <v>0</v>
      </c>
    </row>
    <row r="1162" spans="1:6">
      <c r="A1162">
        <v>1304</v>
      </c>
      <c r="B1162" t="s">
        <v>1727</v>
      </c>
      <c r="C1162" t="s">
        <v>565</v>
      </c>
      <c r="D1162" s="285">
        <v>0</v>
      </c>
      <c r="E1162" s="286">
        <v>38.277999999999999</v>
      </c>
      <c r="F1162" s="286">
        <v>0</v>
      </c>
    </row>
    <row r="1163" spans="1:6">
      <c r="A1163">
        <v>1305</v>
      </c>
      <c r="B1163" t="s">
        <v>1728</v>
      </c>
      <c r="C1163" t="s">
        <v>565</v>
      </c>
      <c r="D1163" s="285">
        <v>0</v>
      </c>
      <c r="E1163" s="286">
        <v>24.05</v>
      </c>
      <c r="F1163" s="286">
        <v>0</v>
      </c>
    </row>
    <row r="1164" spans="1:6">
      <c r="A1164">
        <v>1306</v>
      </c>
      <c r="B1164" t="s">
        <v>1729</v>
      </c>
      <c r="C1164" t="s">
        <v>565</v>
      </c>
      <c r="D1164" s="285">
        <v>0</v>
      </c>
      <c r="E1164" s="286">
        <v>353.44</v>
      </c>
      <c r="F1164" s="286">
        <v>0</v>
      </c>
    </row>
    <row r="1165" spans="1:6">
      <c r="A1165">
        <v>1307</v>
      </c>
      <c r="B1165" t="s">
        <v>1730</v>
      </c>
      <c r="C1165" t="s">
        <v>565</v>
      </c>
      <c r="D1165" s="285">
        <v>0</v>
      </c>
      <c r="E1165" s="286">
        <v>34.94</v>
      </c>
      <c r="F1165" s="286">
        <v>0</v>
      </c>
    </row>
    <row r="1166" spans="1:6">
      <c r="A1166">
        <v>1308</v>
      </c>
      <c r="B1166" t="s">
        <v>1731</v>
      </c>
      <c r="C1166" t="s">
        <v>565</v>
      </c>
      <c r="D1166" s="285">
        <v>0</v>
      </c>
      <c r="E1166" s="286">
        <v>14.061999999999999</v>
      </c>
      <c r="F1166" s="286">
        <v>0</v>
      </c>
    </row>
    <row r="1167" spans="1:6">
      <c r="A1167">
        <v>1309</v>
      </c>
      <c r="B1167" t="s">
        <v>1732</v>
      </c>
      <c r="C1167" t="s">
        <v>565</v>
      </c>
      <c r="D1167" s="285">
        <v>0</v>
      </c>
      <c r="E1167" s="286">
        <v>25.623000000000001</v>
      </c>
      <c r="F1167" s="286">
        <v>0</v>
      </c>
    </row>
    <row r="1168" spans="1:6">
      <c r="A1168">
        <v>1310</v>
      </c>
      <c r="B1168" t="s">
        <v>1733</v>
      </c>
      <c r="C1168" t="s">
        <v>565</v>
      </c>
      <c r="D1168" s="285">
        <v>0</v>
      </c>
      <c r="E1168" s="286">
        <v>28.62</v>
      </c>
      <c r="F1168" s="286">
        <v>0</v>
      </c>
    </row>
    <row r="1169" spans="1:6">
      <c r="A1169">
        <v>1311</v>
      </c>
      <c r="B1169" t="s">
        <v>1734</v>
      </c>
      <c r="C1169" t="s">
        <v>565</v>
      </c>
      <c r="D1169" s="285">
        <v>24</v>
      </c>
      <c r="E1169" s="286">
        <v>12.95</v>
      </c>
      <c r="F1169" s="286">
        <v>310.8</v>
      </c>
    </row>
    <row r="1170" spans="1:6">
      <c r="A1170">
        <v>1312</v>
      </c>
      <c r="B1170" t="s">
        <v>1735</v>
      </c>
      <c r="C1170" t="s">
        <v>565</v>
      </c>
      <c r="D1170" s="285">
        <v>0</v>
      </c>
      <c r="E1170" s="286">
        <v>7.01</v>
      </c>
      <c r="F1170" s="286">
        <v>0</v>
      </c>
    </row>
    <row r="1171" spans="1:6">
      <c r="A1171">
        <v>1313</v>
      </c>
      <c r="B1171" t="s">
        <v>1736</v>
      </c>
      <c r="C1171" t="s">
        <v>565</v>
      </c>
      <c r="D1171" s="285">
        <v>0</v>
      </c>
      <c r="E1171" s="286">
        <v>16.29</v>
      </c>
      <c r="F1171" s="286">
        <v>0</v>
      </c>
    </row>
    <row r="1172" spans="1:6">
      <c r="A1172">
        <v>1314</v>
      </c>
      <c r="B1172" t="s">
        <v>1737</v>
      </c>
      <c r="C1172" t="s">
        <v>565</v>
      </c>
      <c r="D1172" s="285">
        <v>0</v>
      </c>
      <c r="E1172" s="286">
        <v>3.6</v>
      </c>
      <c r="F1172" s="286">
        <v>0</v>
      </c>
    </row>
    <row r="1173" spans="1:6">
      <c r="A1173">
        <v>1315</v>
      </c>
      <c r="B1173" t="s">
        <v>1738</v>
      </c>
      <c r="C1173" t="s">
        <v>565</v>
      </c>
      <c r="D1173" s="285">
        <v>0</v>
      </c>
      <c r="E1173" s="286">
        <v>4.0999999999999996</v>
      </c>
      <c r="F1173" s="286">
        <v>0</v>
      </c>
    </row>
    <row r="1174" spans="1:6">
      <c r="A1174">
        <v>1316</v>
      </c>
      <c r="B1174" t="s">
        <v>1739</v>
      </c>
      <c r="C1174" t="s">
        <v>565</v>
      </c>
      <c r="D1174" s="285">
        <v>0</v>
      </c>
      <c r="E1174" s="286">
        <v>3.3959999999999999</v>
      </c>
      <c r="F1174" s="286">
        <v>0</v>
      </c>
    </row>
    <row r="1175" spans="1:6">
      <c r="A1175">
        <v>1317</v>
      </c>
      <c r="B1175" t="s">
        <v>1740</v>
      </c>
      <c r="C1175" t="s">
        <v>565</v>
      </c>
      <c r="D1175" s="285">
        <v>0</v>
      </c>
      <c r="E1175" s="286">
        <v>5.8</v>
      </c>
      <c r="F1175" s="286">
        <v>0</v>
      </c>
    </row>
    <row r="1176" spans="1:6">
      <c r="A1176">
        <v>1318</v>
      </c>
      <c r="B1176" t="s">
        <v>1741</v>
      </c>
      <c r="C1176" t="s">
        <v>565</v>
      </c>
      <c r="D1176" s="285">
        <v>9</v>
      </c>
      <c r="E1176" s="286">
        <v>7.95</v>
      </c>
      <c r="F1176" s="286">
        <v>71.55</v>
      </c>
    </row>
    <row r="1177" spans="1:6">
      <c r="A1177">
        <v>1319</v>
      </c>
      <c r="B1177" t="s">
        <v>1742</v>
      </c>
      <c r="C1177" t="s">
        <v>565</v>
      </c>
      <c r="D1177" s="285">
        <v>0</v>
      </c>
      <c r="E1177" s="286">
        <v>7.41</v>
      </c>
      <c r="F1177" s="286">
        <v>0</v>
      </c>
    </row>
    <row r="1178" spans="1:6">
      <c r="A1178">
        <v>1320</v>
      </c>
      <c r="B1178" t="s">
        <v>1743</v>
      </c>
      <c r="C1178" t="s">
        <v>565</v>
      </c>
      <c r="D1178" s="285">
        <v>0</v>
      </c>
      <c r="E1178" s="286">
        <v>4.32</v>
      </c>
      <c r="F1178" s="286">
        <v>0</v>
      </c>
    </row>
    <row r="1179" spans="1:6">
      <c r="A1179">
        <v>1321</v>
      </c>
      <c r="B1179" t="s">
        <v>1744</v>
      </c>
      <c r="C1179" t="s">
        <v>565</v>
      </c>
      <c r="D1179" s="285">
        <v>9</v>
      </c>
      <c r="E1179" s="286">
        <v>10.91</v>
      </c>
      <c r="F1179" s="286">
        <v>98.19</v>
      </c>
    </row>
    <row r="1180" spans="1:6">
      <c r="A1180">
        <v>1322</v>
      </c>
      <c r="B1180" t="s">
        <v>1745</v>
      </c>
      <c r="C1180" t="s">
        <v>565</v>
      </c>
      <c r="D1180" s="285">
        <v>0</v>
      </c>
      <c r="E1180" s="286">
        <v>11.611000000000001</v>
      </c>
      <c r="F1180" s="286">
        <v>0</v>
      </c>
    </row>
    <row r="1181" spans="1:6">
      <c r="A1181">
        <v>1323</v>
      </c>
      <c r="B1181" t="s">
        <v>1746</v>
      </c>
      <c r="C1181" t="s">
        <v>565</v>
      </c>
      <c r="D1181" s="285">
        <v>0</v>
      </c>
      <c r="E1181" s="286">
        <v>7.6</v>
      </c>
      <c r="F1181" s="286">
        <v>0</v>
      </c>
    </row>
    <row r="1182" spans="1:6">
      <c r="A1182">
        <v>1324</v>
      </c>
      <c r="B1182" t="s">
        <v>1747</v>
      </c>
      <c r="C1182" t="s">
        <v>565</v>
      </c>
      <c r="D1182" s="285">
        <v>48</v>
      </c>
      <c r="E1182" s="286">
        <v>9.73</v>
      </c>
      <c r="F1182" s="286">
        <v>467.04</v>
      </c>
    </row>
    <row r="1183" spans="1:6">
      <c r="A1183">
        <v>1325</v>
      </c>
      <c r="B1183" t="s">
        <v>1748</v>
      </c>
      <c r="C1183" t="s">
        <v>565</v>
      </c>
      <c r="D1183" s="285">
        <v>0</v>
      </c>
      <c r="E1183" s="286">
        <v>5.5890000000000004</v>
      </c>
      <c r="F1183" s="286">
        <v>0</v>
      </c>
    </row>
    <row r="1184" spans="1:6">
      <c r="A1184">
        <v>1326</v>
      </c>
      <c r="B1184" t="s">
        <v>1749</v>
      </c>
      <c r="C1184" t="s">
        <v>565</v>
      </c>
      <c r="D1184" s="285">
        <v>0</v>
      </c>
      <c r="E1184" s="286">
        <v>7.25</v>
      </c>
      <c r="F1184" s="286">
        <v>0</v>
      </c>
    </row>
    <row r="1185" spans="1:6">
      <c r="A1185">
        <v>1327</v>
      </c>
      <c r="B1185" t="s">
        <v>1750</v>
      </c>
      <c r="C1185" t="s">
        <v>565</v>
      </c>
      <c r="D1185" s="285">
        <v>15</v>
      </c>
      <c r="E1185" s="286">
        <v>8.16</v>
      </c>
      <c r="F1185" s="286">
        <v>122.4</v>
      </c>
    </row>
    <row r="1186" spans="1:6">
      <c r="A1186">
        <v>1328</v>
      </c>
      <c r="B1186" t="s">
        <v>1751</v>
      </c>
      <c r="C1186" t="s">
        <v>565</v>
      </c>
      <c r="D1186" s="285">
        <v>0</v>
      </c>
      <c r="E1186" s="286">
        <v>10.25</v>
      </c>
      <c r="F1186" s="286">
        <v>0</v>
      </c>
    </row>
    <row r="1187" spans="1:6">
      <c r="A1187">
        <v>1329</v>
      </c>
      <c r="B1187" t="s">
        <v>1752</v>
      </c>
      <c r="C1187" t="s">
        <v>565</v>
      </c>
      <c r="D1187" s="285">
        <v>0</v>
      </c>
      <c r="E1187" s="286">
        <v>7.8</v>
      </c>
      <c r="F1187" s="286">
        <v>0</v>
      </c>
    </row>
    <row r="1188" spans="1:6">
      <c r="A1188">
        <v>1330</v>
      </c>
      <c r="B1188" t="s">
        <v>1753</v>
      </c>
      <c r="C1188" t="s">
        <v>565</v>
      </c>
      <c r="D1188" s="285">
        <v>0</v>
      </c>
      <c r="E1188" s="286">
        <v>0</v>
      </c>
      <c r="F1188" s="286">
        <v>0</v>
      </c>
    </row>
    <row r="1189" spans="1:6">
      <c r="A1189">
        <v>1331</v>
      </c>
      <c r="B1189" t="s">
        <v>1754</v>
      </c>
      <c r="C1189" t="s">
        <v>565</v>
      </c>
      <c r="D1189" s="285">
        <v>0</v>
      </c>
      <c r="E1189" s="286">
        <v>107.29</v>
      </c>
      <c r="F1189" s="286">
        <v>0</v>
      </c>
    </row>
    <row r="1190" spans="1:6">
      <c r="A1190">
        <v>1332</v>
      </c>
      <c r="B1190" t="s">
        <v>1755</v>
      </c>
      <c r="C1190" t="s">
        <v>565</v>
      </c>
      <c r="D1190" s="285">
        <v>0</v>
      </c>
      <c r="E1190" s="286">
        <v>118.45</v>
      </c>
      <c r="F1190" s="286">
        <v>0</v>
      </c>
    </row>
    <row r="1191" spans="1:6">
      <c r="A1191">
        <v>1333</v>
      </c>
      <c r="B1191" t="s">
        <v>1756</v>
      </c>
      <c r="C1191" t="s">
        <v>565</v>
      </c>
      <c r="D1191" s="285">
        <v>0</v>
      </c>
      <c r="E1191" s="286">
        <v>36.786999999999999</v>
      </c>
      <c r="F1191" s="286">
        <v>0</v>
      </c>
    </row>
    <row r="1192" spans="1:6">
      <c r="A1192">
        <v>1334</v>
      </c>
      <c r="B1192" t="s">
        <v>1757</v>
      </c>
      <c r="C1192" t="s">
        <v>565</v>
      </c>
      <c r="D1192" s="285">
        <v>0</v>
      </c>
      <c r="E1192" s="286">
        <v>0</v>
      </c>
      <c r="F1192" s="286">
        <v>0</v>
      </c>
    </row>
    <row r="1193" spans="1:6">
      <c r="A1193">
        <v>1335</v>
      </c>
      <c r="B1193" t="s">
        <v>1758</v>
      </c>
      <c r="C1193" t="s">
        <v>565</v>
      </c>
      <c r="D1193" s="285">
        <v>15</v>
      </c>
      <c r="E1193" s="286">
        <v>18.100000000000001</v>
      </c>
      <c r="F1193" s="286">
        <v>271.5</v>
      </c>
    </row>
    <row r="1194" spans="1:6">
      <c r="A1194">
        <v>1336</v>
      </c>
      <c r="B1194" t="s">
        <v>1759</v>
      </c>
      <c r="C1194" t="s">
        <v>565</v>
      </c>
      <c r="D1194" s="285">
        <v>0</v>
      </c>
      <c r="E1194" s="286">
        <v>31.7</v>
      </c>
      <c r="F1194" s="286">
        <v>0</v>
      </c>
    </row>
    <row r="1195" spans="1:6">
      <c r="A1195">
        <v>1337</v>
      </c>
      <c r="B1195" t="s">
        <v>1760</v>
      </c>
      <c r="C1195" t="s">
        <v>565</v>
      </c>
      <c r="D1195" s="285">
        <v>576</v>
      </c>
      <c r="E1195" s="286">
        <v>7.6130000000000004</v>
      </c>
      <c r="F1195" s="286">
        <v>4385.6499999999996</v>
      </c>
    </row>
    <row r="1196" spans="1:6">
      <c r="A1196">
        <v>1338</v>
      </c>
      <c r="B1196" t="s">
        <v>1761</v>
      </c>
      <c r="C1196" t="s">
        <v>565</v>
      </c>
      <c r="D1196" s="285">
        <v>33</v>
      </c>
      <c r="E1196" s="286">
        <v>13.558999999999999</v>
      </c>
      <c r="F1196" s="286">
        <v>447.44</v>
      </c>
    </row>
    <row r="1197" spans="1:6">
      <c r="A1197">
        <v>1339</v>
      </c>
      <c r="B1197" t="s">
        <v>1762</v>
      </c>
      <c r="C1197" t="s">
        <v>565</v>
      </c>
      <c r="D1197" s="285">
        <v>0</v>
      </c>
      <c r="E1197" s="286">
        <v>20.25</v>
      </c>
      <c r="F1197" s="286">
        <v>0</v>
      </c>
    </row>
    <row r="1198" spans="1:6">
      <c r="A1198">
        <v>1340</v>
      </c>
      <c r="B1198" t="s">
        <v>1763</v>
      </c>
      <c r="C1198" t="s">
        <v>565</v>
      </c>
      <c r="D1198" s="285">
        <v>0</v>
      </c>
      <c r="E1198" s="286">
        <v>4.9000000000000004</v>
      </c>
      <c r="F1198" s="286">
        <v>0</v>
      </c>
    </row>
    <row r="1199" spans="1:6">
      <c r="A1199">
        <v>1341</v>
      </c>
      <c r="B1199" t="s">
        <v>1764</v>
      </c>
      <c r="C1199" t="s">
        <v>565</v>
      </c>
      <c r="D1199" s="285">
        <v>0</v>
      </c>
      <c r="E1199" s="286">
        <v>11.75</v>
      </c>
      <c r="F1199" s="286">
        <v>0</v>
      </c>
    </row>
    <row r="1200" spans="1:6">
      <c r="A1200">
        <v>1342</v>
      </c>
      <c r="B1200" t="s">
        <v>1765</v>
      </c>
      <c r="C1200" t="s">
        <v>565</v>
      </c>
      <c r="D1200" s="285">
        <v>0</v>
      </c>
      <c r="E1200" s="286">
        <v>3.87</v>
      </c>
      <c r="F1200" s="286">
        <v>0</v>
      </c>
    </row>
    <row r="1201" spans="1:6">
      <c r="A1201">
        <v>1343</v>
      </c>
      <c r="B1201" t="s">
        <v>1766</v>
      </c>
      <c r="C1201" t="s">
        <v>565</v>
      </c>
      <c r="D1201" s="285">
        <v>9</v>
      </c>
      <c r="E1201" s="286">
        <v>7.04</v>
      </c>
      <c r="F1201" s="286">
        <v>63.36</v>
      </c>
    </row>
    <row r="1202" spans="1:6">
      <c r="A1202">
        <v>1344</v>
      </c>
      <c r="B1202" t="s">
        <v>1767</v>
      </c>
      <c r="C1202" t="s">
        <v>565</v>
      </c>
      <c r="D1202" s="285">
        <v>0</v>
      </c>
      <c r="E1202" s="286">
        <v>11.35</v>
      </c>
      <c r="F1202" s="286">
        <v>0</v>
      </c>
    </row>
    <row r="1203" spans="1:6">
      <c r="A1203">
        <v>1345</v>
      </c>
      <c r="B1203" t="s">
        <v>1768</v>
      </c>
      <c r="C1203" t="s">
        <v>565</v>
      </c>
      <c r="D1203" s="285">
        <v>210</v>
      </c>
      <c r="E1203" s="286">
        <v>5.4</v>
      </c>
      <c r="F1203" s="286">
        <v>1134</v>
      </c>
    </row>
    <row r="1204" spans="1:6">
      <c r="A1204">
        <v>1346</v>
      </c>
      <c r="B1204" t="s">
        <v>1769</v>
      </c>
      <c r="C1204" t="s">
        <v>565</v>
      </c>
      <c r="D1204" s="285">
        <v>594</v>
      </c>
      <c r="E1204" s="286">
        <v>5.35</v>
      </c>
      <c r="F1204" s="286">
        <v>3177.9</v>
      </c>
    </row>
    <row r="1205" spans="1:6">
      <c r="A1205">
        <v>1347</v>
      </c>
      <c r="B1205" t="s">
        <v>1770</v>
      </c>
      <c r="C1205" t="s">
        <v>565</v>
      </c>
      <c r="D1205" s="285">
        <v>12</v>
      </c>
      <c r="E1205" s="286">
        <v>6.35</v>
      </c>
      <c r="F1205" s="286">
        <v>76.2</v>
      </c>
    </row>
    <row r="1206" spans="1:6">
      <c r="A1206">
        <v>1348</v>
      </c>
      <c r="B1206" t="s">
        <v>1771</v>
      </c>
      <c r="C1206" t="s">
        <v>565</v>
      </c>
      <c r="D1206" s="285">
        <v>0</v>
      </c>
      <c r="E1206" s="286">
        <v>5.75</v>
      </c>
      <c r="F1206" s="286">
        <v>0</v>
      </c>
    </row>
    <row r="1207" spans="1:6">
      <c r="A1207">
        <v>1349</v>
      </c>
      <c r="B1207" t="s">
        <v>1772</v>
      </c>
      <c r="C1207" t="s">
        <v>565</v>
      </c>
      <c r="D1207" s="285">
        <v>0</v>
      </c>
      <c r="E1207" s="286">
        <v>7.3</v>
      </c>
      <c r="F1207" s="286">
        <v>0</v>
      </c>
    </row>
    <row r="1208" spans="1:6">
      <c r="A1208">
        <v>1350</v>
      </c>
      <c r="B1208" t="s">
        <v>1773</v>
      </c>
      <c r="C1208" t="s">
        <v>565</v>
      </c>
      <c r="D1208" s="285">
        <v>0</v>
      </c>
      <c r="E1208" s="286">
        <v>8.81</v>
      </c>
      <c r="F1208" s="286">
        <v>0</v>
      </c>
    </row>
    <row r="1209" spans="1:6">
      <c r="A1209">
        <v>1351</v>
      </c>
      <c r="B1209" t="s">
        <v>1774</v>
      </c>
      <c r="C1209" t="s">
        <v>565</v>
      </c>
      <c r="D1209" s="285">
        <v>0</v>
      </c>
      <c r="E1209" s="286">
        <v>3.8</v>
      </c>
      <c r="F1209" s="286">
        <v>0</v>
      </c>
    </row>
    <row r="1210" spans="1:6">
      <c r="A1210">
        <v>1352</v>
      </c>
      <c r="B1210" t="s">
        <v>1775</v>
      </c>
      <c r="C1210" t="s">
        <v>565</v>
      </c>
      <c r="D1210" s="285">
        <v>0</v>
      </c>
      <c r="E1210" s="286">
        <v>4.7</v>
      </c>
      <c r="F1210" s="286">
        <v>0</v>
      </c>
    </row>
    <row r="1211" spans="1:6">
      <c r="A1211">
        <v>1353</v>
      </c>
      <c r="B1211" t="s">
        <v>1776</v>
      </c>
      <c r="C1211" t="s">
        <v>565</v>
      </c>
      <c r="D1211" s="285">
        <v>0</v>
      </c>
      <c r="E1211" s="286">
        <v>1.956</v>
      </c>
      <c r="F1211" s="286">
        <v>0</v>
      </c>
    </row>
    <row r="1212" spans="1:6">
      <c r="A1212">
        <v>1354</v>
      </c>
      <c r="B1212" t="s">
        <v>1777</v>
      </c>
      <c r="C1212" t="s">
        <v>565</v>
      </c>
      <c r="D1212" s="285">
        <v>0</v>
      </c>
      <c r="E1212" s="286">
        <v>0.22600000000000001</v>
      </c>
      <c r="F1212" s="286">
        <v>0</v>
      </c>
    </row>
    <row r="1213" spans="1:6">
      <c r="A1213">
        <v>1355</v>
      </c>
      <c r="B1213" t="s">
        <v>1778</v>
      </c>
      <c r="C1213" t="s">
        <v>565</v>
      </c>
      <c r="D1213" s="285">
        <v>684</v>
      </c>
      <c r="E1213" s="286">
        <v>3.2</v>
      </c>
      <c r="F1213" s="286">
        <v>2188.8000000000002</v>
      </c>
    </row>
    <row r="1214" spans="1:6">
      <c r="A1214">
        <v>1356</v>
      </c>
      <c r="B1214" t="s">
        <v>1779</v>
      </c>
      <c r="C1214" t="s">
        <v>565</v>
      </c>
      <c r="D1214" s="285">
        <v>30</v>
      </c>
      <c r="E1214" s="286">
        <v>16.77</v>
      </c>
      <c r="F1214" s="286">
        <v>503.1</v>
      </c>
    </row>
    <row r="1215" spans="1:6">
      <c r="A1215">
        <v>1357</v>
      </c>
      <c r="B1215" t="s">
        <v>1780</v>
      </c>
      <c r="C1215" t="s">
        <v>565</v>
      </c>
      <c r="D1215" s="285">
        <v>0</v>
      </c>
      <c r="E1215" s="286">
        <v>7</v>
      </c>
      <c r="F1215" s="286">
        <v>0</v>
      </c>
    </row>
    <row r="1216" spans="1:6">
      <c r="A1216">
        <v>1358</v>
      </c>
      <c r="B1216" t="s">
        <v>1781</v>
      </c>
      <c r="C1216" t="s">
        <v>565</v>
      </c>
      <c r="D1216" s="285">
        <v>0</v>
      </c>
      <c r="E1216" s="286">
        <v>8.5</v>
      </c>
      <c r="F1216" s="286">
        <v>0</v>
      </c>
    </row>
    <row r="1217" spans="1:6">
      <c r="A1217">
        <v>1359</v>
      </c>
      <c r="B1217" t="s">
        <v>1782</v>
      </c>
      <c r="C1217" t="s">
        <v>565</v>
      </c>
      <c r="D1217" s="285">
        <v>0</v>
      </c>
      <c r="E1217" s="286">
        <v>3.48</v>
      </c>
      <c r="F1217" s="286">
        <v>0</v>
      </c>
    </row>
    <row r="1218" spans="1:6">
      <c r="A1218">
        <v>1360</v>
      </c>
      <c r="B1218" t="s">
        <v>1783</v>
      </c>
      <c r="C1218" t="s">
        <v>565</v>
      </c>
      <c r="D1218" s="285">
        <v>0</v>
      </c>
      <c r="E1218" s="286">
        <v>3.6</v>
      </c>
      <c r="F1218" s="286">
        <v>0</v>
      </c>
    </row>
    <row r="1219" spans="1:6">
      <c r="A1219">
        <v>1361</v>
      </c>
      <c r="B1219" t="s">
        <v>1784</v>
      </c>
      <c r="C1219" t="s">
        <v>565</v>
      </c>
      <c r="D1219" s="285">
        <v>0</v>
      </c>
      <c r="E1219" s="286">
        <v>24.95</v>
      </c>
      <c r="F1219" s="286">
        <v>0</v>
      </c>
    </row>
    <row r="1220" spans="1:6">
      <c r="A1220">
        <v>1362</v>
      </c>
      <c r="B1220" t="s">
        <v>1785</v>
      </c>
      <c r="C1220" t="s">
        <v>565</v>
      </c>
      <c r="D1220" s="285">
        <v>0</v>
      </c>
      <c r="E1220" s="286">
        <v>108.16</v>
      </c>
      <c r="F1220" s="286">
        <v>0</v>
      </c>
    </row>
    <row r="1221" spans="1:6">
      <c r="A1221">
        <v>1363</v>
      </c>
      <c r="B1221" t="s">
        <v>1786</v>
      </c>
      <c r="C1221" t="s">
        <v>565</v>
      </c>
      <c r="D1221" s="285">
        <v>0</v>
      </c>
      <c r="E1221" s="286">
        <v>13.3</v>
      </c>
      <c r="F1221" s="286">
        <v>0</v>
      </c>
    </row>
    <row r="1222" spans="1:6">
      <c r="A1222">
        <v>1364</v>
      </c>
      <c r="B1222" t="s">
        <v>1787</v>
      </c>
      <c r="C1222" t="s">
        <v>565</v>
      </c>
      <c r="D1222" s="285">
        <v>0</v>
      </c>
      <c r="E1222" s="286">
        <v>15.147</v>
      </c>
      <c r="F1222" s="286">
        <v>0</v>
      </c>
    </row>
    <row r="1223" spans="1:6">
      <c r="A1223">
        <v>1365</v>
      </c>
      <c r="B1223" t="s">
        <v>1788</v>
      </c>
      <c r="C1223" t="s">
        <v>565</v>
      </c>
      <c r="D1223" s="285">
        <v>0</v>
      </c>
      <c r="E1223" s="286">
        <v>16.989999999999998</v>
      </c>
      <c r="F1223" s="286">
        <v>0</v>
      </c>
    </row>
    <row r="1224" spans="1:6">
      <c r="A1224">
        <v>1366</v>
      </c>
      <c r="B1224" t="s">
        <v>1789</v>
      </c>
      <c r="C1224" t="s">
        <v>565</v>
      </c>
      <c r="D1224" s="285">
        <v>0</v>
      </c>
      <c r="E1224" s="286">
        <v>10.25</v>
      </c>
      <c r="F1224" s="286">
        <v>0</v>
      </c>
    </row>
    <row r="1225" spans="1:6">
      <c r="A1225">
        <v>1367</v>
      </c>
      <c r="B1225" t="s">
        <v>1790</v>
      </c>
      <c r="C1225" t="s">
        <v>565</v>
      </c>
      <c r="D1225" s="285">
        <v>0</v>
      </c>
      <c r="E1225" s="286">
        <v>17.576000000000001</v>
      </c>
      <c r="F1225" s="286">
        <v>0</v>
      </c>
    </row>
    <row r="1226" spans="1:6">
      <c r="A1226">
        <v>1368</v>
      </c>
      <c r="B1226" t="s">
        <v>1791</v>
      </c>
      <c r="C1226" t="s">
        <v>565</v>
      </c>
      <c r="D1226" s="285">
        <v>0</v>
      </c>
      <c r="E1226" s="286">
        <v>12.79</v>
      </c>
      <c r="F1226" s="286">
        <v>0</v>
      </c>
    </row>
    <row r="1227" spans="1:6">
      <c r="A1227">
        <v>1369</v>
      </c>
      <c r="B1227" t="s">
        <v>1792</v>
      </c>
      <c r="C1227" t="s">
        <v>565</v>
      </c>
      <c r="D1227" s="285">
        <v>0</v>
      </c>
      <c r="E1227" s="286">
        <v>10.353</v>
      </c>
      <c r="F1227" s="286">
        <v>0</v>
      </c>
    </row>
    <row r="1228" spans="1:6">
      <c r="A1228">
        <v>1370</v>
      </c>
      <c r="B1228" t="s">
        <v>1793</v>
      </c>
      <c r="C1228" t="s">
        <v>565</v>
      </c>
      <c r="D1228" s="285">
        <v>0</v>
      </c>
      <c r="E1228" s="286">
        <v>8.84</v>
      </c>
      <c r="F1228" s="286">
        <v>0</v>
      </c>
    </row>
    <row r="1229" spans="1:6">
      <c r="A1229">
        <v>1371</v>
      </c>
      <c r="B1229" t="s">
        <v>1794</v>
      </c>
      <c r="C1229" t="s">
        <v>565</v>
      </c>
      <c r="D1229" s="285">
        <v>0</v>
      </c>
      <c r="E1229" s="286">
        <v>6.89</v>
      </c>
      <c r="F1229" s="286">
        <v>0</v>
      </c>
    </row>
    <row r="1230" spans="1:6">
      <c r="A1230">
        <v>1372</v>
      </c>
      <c r="B1230" t="s">
        <v>1795</v>
      </c>
      <c r="C1230" t="s">
        <v>565</v>
      </c>
      <c r="D1230" s="285">
        <v>12</v>
      </c>
      <c r="E1230" s="286">
        <v>8.4</v>
      </c>
      <c r="F1230" s="286">
        <v>100.8</v>
      </c>
    </row>
    <row r="1231" spans="1:6">
      <c r="A1231">
        <v>1373</v>
      </c>
      <c r="B1231" t="s">
        <v>1796</v>
      </c>
      <c r="C1231" t="s">
        <v>565</v>
      </c>
      <c r="D1231" s="285">
        <v>0</v>
      </c>
      <c r="E1231" s="286">
        <v>17.096</v>
      </c>
      <c r="F1231" s="286">
        <v>0</v>
      </c>
    </row>
    <row r="1232" spans="1:6">
      <c r="A1232">
        <v>1374</v>
      </c>
      <c r="B1232" t="s">
        <v>1797</v>
      </c>
      <c r="C1232" t="s">
        <v>565</v>
      </c>
      <c r="D1232" s="285">
        <v>0</v>
      </c>
      <c r="E1232" s="286">
        <v>8.18</v>
      </c>
      <c r="F1232" s="286">
        <v>0</v>
      </c>
    </row>
    <row r="1233" spans="1:6">
      <c r="A1233">
        <v>1375</v>
      </c>
      <c r="B1233" t="s">
        <v>1798</v>
      </c>
      <c r="C1233" t="s">
        <v>565</v>
      </c>
      <c r="D1233" s="285">
        <v>0</v>
      </c>
      <c r="E1233" s="286">
        <v>0</v>
      </c>
      <c r="F1233" s="286">
        <v>0</v>
      </c>
    </row>
    <row r="1234" spans="1:6">
      <c r="A1234">
        <v>1377</v>
      </c>
      <c r="B1234" t="s">
        <v>1799</v>
      </c>
      <c r="C1234" t="s">
        <v>565</v>
      </c>
      <c r="D1234" s="285">
        <v>0</v>
      </c>
      <c r="E1234" s="286">
        <v>127.29</v>
      </c>
      <c r="F1234" s="286">
        <v>0</v>
      </c>
    </row>
    <row r="1235" spans="1:6">
      <c r="A1235">
        <v>1378</v>
      </c>
      <c r="B1235" t="s">
        <v>1800</v>
      </c>
      <c r="C1235" t="s">
        <v>565</v>
      </c>
      <c r="D1235" s="285">
        <v>0</v>
      </c>
      <c r="E1235" s="286">
        <v>0</v>
      </c>
      <c r="F1235" s="286">
        <v>0</v>
      </c>
    </row>
    <row r="1236" spans="1:6">
      <c r="A1236">
        <v>1379</v>
      </c>
      <c r="B1236" t="s">
        <v>1801</v>
      </c>
      <c r="C1236" t="s">
        <v>565</v>
      </c>
      <c r="D1236" s="285">
        <v>0</v>
      </c>
      <c r="E1236" s="286">
        <v>0</v>
      </c>
      <c r="F1236" s="286">
        <v>0</v>
      </c>
    </row>
    <row r="1237" spans="1:6">
      <c r="A1237">
        <v>1380</v>
      </c>
      <c r="B1237" t="s">
        <v>1802</v>
      </c>
      <c r="C1237" t="s">
        <v>565</v>
      </c>
      <c r="D1237" s="285">
        <v>0</v>
      </c>
      <c r="E1237" s="286">
        <v>16.95</v>
      </c>
      <c r="F1237" s="286">
        <v>0</v>
      </c>
    </row>
    <row r="1238" spans="1:6">
      <c r="A1238">
        <v>1381</v>
      </c>
      <c r="B1238" t="s">
        <v>1803</v>
      </c>
      <c r="C1238" t="s">
        <v>565</v>
      </c>
      <c r="D1238" s="285">
        <v>0</v>
      </c>
      <c r="E1238" s="286">
        <v>0</v>
      </c>
      <c r="F1238" s="286">
        <v>0</v>
      </c>
    </row>
    <row r="1239" spans="1:6">
      <c r="A1239">
        <v>1382</v>
      </c>
      <c r="B1239" t="s">
        <v>1804</v>
      </c>
      <c r="C1239" t="s">
        <v>565</v>
      </c>
      <c r="D1239" s="285">
        <v>0</v>
      </c>
      <c r="E1239" s="286">
        <v>0</v>
      </c>
      <c r="F1239" s="286">
        <v>0</v>
      </c>
    </row>
    <row r="1240" spans="1:6">
      <c r="A1240">
        <v>1383</v>
      </c>
      <c r="B1240" t="s">
        <v>1805</v>
      </c>
      <c r="C1240" t="s">
        <v>565</v>
      </c>
      <c r="D1240" s="285">
        <v>0</v>
      </c>
      <c r="E1240" s="286">
        <v>102.46</v>
      </c>
      <c r="F1240" s="286">
        <v>0</v>
      </c>
    </row>
    <row r="1241" spans="1:6">
      <c r="A1241">
        <v>1384</v>
      </c>
      <c r="B1241" t="s">
        <v>1806</v>
      </c>
      <c r="C1241" t="s">
        <v>565</v>
      </c>
      <c r="D1241" s="285">
        <v>0</v>
      </c>
      <c r="E1241" s="286">
        <v>60.19</v>
      </c>
      <c r="F1241" s="286">
        <v>0</v>
      </c>
    </row>
    <row r="1242" spans="1:6">
      <c r="A1242">
        <v>1385</v>
      </c>
      <c r="B1242" t="s">
        <v>1807</v>
      </c>
      <c r="C1242" t="s">
        <v>565</v>
      </c>
      <c r="D1242" s="285">
        <v>0</v>
      </c>
      <c r="E1242" s="286">
        <v>22.664000000000001</v>
      </c>
      <c r="F1242" s="286">
        <v>0</v>
      </c>
    </row>
    <row r="1243" spans="1:6">
      <c r="A1243">
        <v>1386</v>
      </c>
      <c r="B1243" t="s">
        <v>1808</v>
      </c>
      <c r="C1243" t="s">
        <v>565</v>
      </c>
      <c r="D1243" s="285">
        <v>570</v>
      </c>
      <c r="E1243" s="286">
        <v>4.63</v>
      </c>
      <c r="F1243" s="286">
        <v>2639.1</v>
      </c>
    </row>
    <row r="1244" spans="1:6">
      <c r="A1244">
        <v>1387</v>
      </c>
      <c r="B1244" t="s">
        <v>1809</v>
      </c>
      <c r="C1244" t="s">
        <v>565</v>
      </c>
      <c r="D1244" s="285">
        <v>6</v>
      </c>
      <c r="E1244" s="286">
        <v>6.83</v>
      </c>
      <c r="F1244" s="286">
        <v>40.98</v>
      </c>
    </row>
    <row r="1245" spans="1:6">
      <c r="A1245">
        <v>1388</v>
      </c>
      <c r="B1245" t="s">
        <v>1810</v>
      </c>
      <c r="C1245" t="s">
        <v>565</v>
      </c>
      <c r="D1245" s="285">
        <v>0</v>
      </c>
      <c r="E1245" s="286">
        <v>4.798</v>
      </c>
      <c r="F1245" s="286">
        <v>0</v>
      </c>
    </row>
    <row r="1246" spans="1:6">
      <c r="A1246">
        <v>1389</v>
      </c>
      <c r="B1246" t="s">
        <v>1811</v>
      </c>
      <c r="C1246" t="s">
        <v>565</v>
      </c>
      <c r="D1246" s="285">
        <v>6</v>
      </c>
      <c r="E1246" s="286">
        <v>395</v>
      </c>
      <c r="F1246" s="286">
        <v>2370</v>
      </c>
    </row>
    <row r="1247" spans="1:6">
      <c r="A1247">
        <v>1390</v>
      </c>
      <c r="B1247" t="s">
        <v>1812</v>
      </c>
      <c r="C1247" t="s">
        <v>565</v>
      </c>
      <c r="D1247" s="285">
        <v>0</v>
      </c>
      <c r="E1247" s="286">
        <v>7.29</v>
      </c>
      <c r="F1247" s="286">
        <v>0</v>
      </c>
    </row>
    <row r="1248" spans="1:6">
      <c r="A1248">
        <v>1391</v>
      </c>
      <c r="B1248" t="s">
        <v>1813</v>
      </c>
      <c r="C1248" t="s">
        <v>565</v>
      </c>
      <c r="D1248" s="285">
        <v>0</v>
      </c>
      <c r="E1248" s="286">
        <v>7.3529999999999998</v>
      </c>
      <c r="F1248" s="286">
        <v>0</v>
      </c>
    </row>
    <row r="1249" spans="1:6">
      <c r="A1249">
        <v>1392</v>
      </c>
      <c r="B1249" t="s">
        <v>1814</v>
      </c>
      <c r="C1249" t="s">
        <v>565</v>
      </c>
      <c r="D1249" s="285">
        <v>0</v>
      </c>
      <c r="E1249" s="286">
        <v>11.87</v>
      </c>
      <c r="F1249" s="286">
        <v>0</v>
      </c>
    </row>
    <row r="1250" spans="1:6">
      <c r="A1250">
        <v>1393</v>
      </c>
      <c r="B1250" t="s">
        <v>1815</v>
      </c>
      <c r="C1250" t="s">
        <v>565</v>
      </c>
      <c r="D1250" s="285">
        <v>0</v>
      </c>
      <c r="E1250" s="286">
        <v>2.97</v>
      </c>
      <c r="F1250" s="286">
        <v>0</v>
      </c>
    </row>
    <row r="1251" spans="1:6">
      <c r="A1251">
        <v>1394</v>
      </c>
      <c r="B1251" t="s">
        <v>1816</v>
      </c>
      <c r="C1251" t="s">
        <v>565</v>
      </c>
      <c r="D1251" s="285">
        <v>102</v>
      </c>
      <c r="E1251" s="286">
        <v>8.6999999999999993</v>
      </c>
      <c r="F1251" s="286">
        <v>887.4</v>
      </c>
    </row>
    <row r="1252" spans="1:6">
      <c r="A1252">
        <v>1395</v>
      </c>
      <c r="B1252" t="s">
        <v>1817</v>
      </c>
      <c r="C1252" t="s">
        <v>565</v>
      </c>
      <c r="D1252" s="285">
        <v>0</v>
      </c>
      <c r="E1252" s="286">
        <v>18.2</v>
      </c>
      <c r="F1252" s="286">
        <v>0</v>
      </c>
    </row>
    <row r="1253" spans="1:6">
      <c r="A1253">
        <v>1396</v>
      </c>
      <c r="B1253" t="s">
        <v>1818</v>
      </c>
      <c r="C1253" t="s">
        <v>565</v>
      </c>
      <c r="D1253" s="285">
        <v>15</v>
      </c>
      <c r="E1253" s="286">
        <v>30.5</v>
      </c>
      <c r="F1253" s="286">
        <v>457.5</v>
      </c>
    </row>
    <row r="1254" spans="1:6">
      <c r="A1254">
        <v>1397</v>
      </c>
      <c r="B1254" t="s">
        <v>1819</v>
      </c>
      <c r="C1254" t="s">
        <v>565</v>
      </c>
      <c r="D1254" s="285">
        <v>0</v>
      </c>
      <c r="E1254" s="286">
        <v>55.66</v>
      </c>
      <c r="F1254" s="286">
        <v>0</v>
      </c>
    </row>
    <row r="1255" spans="1:6">
      <c r="A1255">
        <v>1398</v>
      </c>
      <c r="B1255" t="s">
        <v>1820</v>
      </c>
      <c r="C1255" t="s">
        <v>565</v>
      </c>
      <c r="D1255" s="285">
        <v>0</v>
      </c>
      <c r="E1255" s="286">
        <v>10.36</v>
      </c>
      <c r="F1255" s="286">
        <v>0</v>
      </c>
    </row>
    <row r="1256" spans="1:6">
      <c r="A1256">
        <v>1399</v>
      </c>
      <c r="B1256" t="s">
        <v>1821</v>
      </c>
      <c r="C1256" t="s">
        <v>565</v>
      </c>
      <c r="D1256" s="285">
        <v>0</v>
      </c>
      <c r="E1256" s="286">
        <v>107.53</v>
      </c>
      <c r="F1256" s="286">
        <v>0</v>
      </c>
    </row>
    <row r="1257" spans="1:6">
      <c r="A1257">
        <v>1400</v>
      </c>
      <c r="B1257" t="s">
        <v>1822</v>
      </c>
      <c r="C1257" t="s">
        <v>565</v>
      </c>
      <c r="D1257" s="285">
        <v>0</v>
      </c>
      <c r="E1257" s="286">
        <v>49</v>
      </c>
      <c r="F1257" s="286">
        <v>0</v>
      </c>
    </row>
    <row r="1258" spans="1:6">
      <c r="A1258">
        <v>1401</v>
      </c>
      <c r="B1258" t="s">
        <v>1823</v>
      </c>
      <c r="C1258" t="s">
        <v>565</v>
      </c>
      <c r="D1258" s="285">
        <v>0</v>
      </c>
      <c r="E1258" s="286">
        <v>12.3</v>
      </c>
      <c r="F1258" s="286">
        <v>0</v>
      </c>
    </row>
    <row r="1259" spans="1:6">
      <c r="A1259">
        <v>1402</v>
      </c>
      <c r="B1259" t="s">
        <v>1824</v>
      </c>
      <c r="C1259" t="s">
        <v>565</v>
      </c>
      <c r="D1259" s="285">
        <v>0</v>
      </c>
      <c r="E1259" s="286">
        <v>46.12</v>
      </c>
      <c r="F1259" s="286">
        <v>0</v>
      </c>
    </row>
    <row r="1260" spans="1:6">
      <c r="A1260">
        <v>1403</v>
      </c>
      <c r="B1260" t="s">
        <v>1825</v>
      </c>
      <c r="C1260" t="s">
        <v>565</v>
      </c>
      <c r="D1260" s="285">
        <v>0</v>
      </c>
      <c r="E1260" s="286">
        <v>13.211</v>
      </c>
      <c r="F1260" s="286">
        <v>0</v>
      </c>
    </row>
    <row r="1261" spans="1:6">
      <c r="A1261">
        <v>1404</v>
      </c>
      <c r="B1261" t="s">
        <v>1826</v>
      </c>
      <c r="C1261" t="s">
        <v>565</v>
      </c>
      <c r="D1261" s="285">
        <v>24</v>
      </c>
      <c r="E1261" s="286">
        <v>7.8</v>
      </c>
      <c r="F1261" s="286">
        <v>187.2</v>
      </c>
    </row>
    <row r="1262" spans="1:6">
      <c r="A1262">
        <v>1405</v>
      </c>
      <c r="B1262" t="s">
        <v>1827</v>
      </c>
      <c r="C1262" t="s">
        <v>565</v>
      </c>
      <c r="D1262" s="285">
        <v>0</v>
      </c>
      <c r="E1262" s="286">
        <v>5.0570000000000004</v>
      </c>
      <c r="F1262" s="286">
        <v>0</v>
      </c>
    </row>
    <row r="1263" spans="1:6">
      <c r="A1263">
        <v>1406</v>
      </c>
      <c r="B1263" t="s">
        <v>1828</v>
      </c>
      <c r="C1263" t="s">
        <v>565</v>
      </c>
      <c r="D1263" s="285">
        <v>27</v>
      </c>
      <c r="E1263" s="286">
        <v>7.17</v>
      </c>
      <c r="F1263" s="286">
        <v>193.59</v>
      </c>
    </row>
    <row r="1264" spans="1:6">
      <c r="A1264">
        <v>1409</v>
      </c>
      <c r="B1264" t="s">
        <v>1829</v>
      </c>
      <c r="C1264" t="s">
        <v>565</v>
      </c>
      <c r="D1264" s="285">
        <v>0</v>
      </c>
      <c r="E1264" s="286">
        <v>11.45</v>
      </c>
      <c r="F1264" s="286">
        <v>0</v>
      </c>
    </row>
    <row r="1265" spans="1:6">
      <c r="A1265">
        <v>1410</v>
      </c>
      <c r="B1265" t="s">
        <v>1830</v>
      </c>
      <c r="C1265" t="s">
        <v>565</v>
      </c>
      <c r="D1265" s="285">
        <v>12</v>
      </c>
      <c r="E1265" s="286">
        <v>12.65</v>
      </c>
      <c r="F1265" s="286">
        <v>151.80000000000001</v>
      </c>
    </row>
    <row r="1266" spans="1:6">
      <c r="A1266">
        <v>1411</v>
      </c>
      <c r="B1266" t="s">
        <v>1831</v>
      </c>
      <c r="C1266" t="s">
        <v>565</v>
      </c>
      <c r="D1266" s="285">
        <v>12</v>
      </c>
      <c r="E1266" s="286">
        <v>29.9</v>
      </c>
      <c r="F1266" s="286">
        <v>358.8</v>
      </c>
    </row>
    <row r="1267" spans="1:6">
      <c r="A1267">
        <v>1412</v>
      </c>
      <c r="B1267" t="s">
        <v>1832</v>
      </c>
      <c r="C1267" t="s">
        <v>565</v>
      </c>
      <c r="D1267" s="285">
        <v>0</v>
      </c>
      <c r="E1267" s="286">
        <v>4.5</v>
      </c>
      <c r="F1267" s="286">
        <v>0</v>
      </c>
    </row>
    <row r="1268" spans="1:6">
      <c r="A1268">
        <v>1413</v>
      </c>
      <c r="B1268" t="s">
        <v>1833</v>
      </c>
      <c r="C1268" t="s">
        <v>565</v>
      </c>
      <c r="D1268" s="285">
        <v>21</v>
      </c>
      <c r="E1268" s="286">
        <v>5.65</v>
      </c>
      <c r="F1268" s="286">
        <v>118.65</v>
      </c>
    </row>
    <row r="1269" spans="1:6">
      <c r="A1269">
        <v>1414</v>
      </c>
      <c r="B1269" t="s">
        <v>1834</v>
      </c>
      <c r="C1269" t="s">
        <v>565</v>
      </c>
      <c r="D1269" s="285">
        <v>102</v>
      </c>
      <c r="E1269" s="286">
        <v>6.05</v>
      </c>
      <c r="F1269" s="286">
        <v>617.1</v>
      </c>
    </row>
    <row r="1270" spans="1:6">
      <c r="A1270">
        <v>1415</v>
      </c>
      <c r="B1270" t="s">
        <v>1835</v>
      </c>
      <c r="C1270" t="s">
        <v>565</v>
      </c>
      <c r="D1270" s="285">
        <v>210</v>
      </c>
      <c r="E1270" s="286">
        <v>6.5</v>
      </c>
      <c r="F1270" s="286">
        <v>1365</v>
      </c>
    </row>
    <row r="1271" spans="1:6">
      <c r="A1271">
        <v>1416</v>
      </c>
      <c r="B1271" t="s">
        <v>1836</v>
      </c>
      <c r="C1271" t="s">
        <v>565</v>
      </c>
      <c r="D1271" s="285">
        <v>33</v>
      </c>
      <c r="E1271" s="286">
        <v>9.74</v>
      </c>
      <c r="F1271" s="286">
        <v>321.42</v>
      </c>
    </row>
    <row r="1272" spans="1:6">
      <c r="A1272">
        <v>1417</v>
      </c>
      <c r="B1272" t="s">
        <v>1837</v>
      </c>
      <c r="C1272" t="s">
        <v>565</v>
      </c>
      <c r="D1272" s="285">
        <v>0</v>
      </c>
      <c r="E1272" s="286">
        <v>8.5660000000000007</v>
      </c>
      <c r="F1272" s="286">
        <v>0</v>
      </c>
    </row>
    <row r="1273" spans="1:6">
      <c r="A1273">
        <v>1418</v>
      </c>
      <c r="B1273" t="s">
        <v>1838</v>
      </c>
      <c r="C1273" t="s">
        <v>565</v>
      </c>
      <c r="D1273" s="285">
        <v>0</v>
      </c>
      <c r="E1273" s="286">
        <v>8.17</v>
      </c>
      <c r="F1273" s="286">
        <v>0</v>
      </c>
    </row>
    <row r="1274" spans="1:6">
      <c r="A1274">
        <v>1419</v>
      </c>
      <c r="B1274" t="s">
        <v>1839</v>
      </c>
      <c r="C1274" t="s">
        <v>565</v>
      </c>
      <c r="D1274" s="285">
        <v>6</v>
      </c>
      <c r="E1274" s="286">
        <v>12.13</v>
      </c>
      <c r="F1274" s="286">
        <v>72.78</v>
      </c>
    </row>
    <row r="1275" spans="1:6">
      <c r="A1275">
        <v>1420</v>
      </c>
      <c r="B1275" t="s">
        <v>1840</v>
      </c>
      <c r="C1275" t="s">
        <v>565</v>
      </c>
      <c r="D1275" s="285">
        <v>138</v>
      </c>
      <c r="E1275" s="286">
        <v>12.586</v>
      </c>
      <c r="F1275" s="286">
        <v>1736.87</v>
      </c>
    </row>
    <row r="1276" spans="1:6">
      <c r="A1276">
        <v>1421</v>
      </c>
      <c r="B1276" t="s">
        <v>1841</v>
      </c>
      <c r="C1276" t="s">
        <v>565</v>
      </c>
      <c r="D1276" s="285">
        <v>0</v>
      </c>
      <c r="E1276" s="286">
        <v>8.7409999999999997</v>
      </c>
      <c r="F1276" s="286">
        <v>0</v>
      </c>
    </row>
    <row r="1277" spans="1:6">
      <c r="A1277">
        <v>1422</v>
      </c>
      <c r="B1277" t="s">
        <v>1842</v>
      </c>
      <c r="C1277" t="s">
        <v>565</v>
      </c>
      <c r="D1277" s="285">
        <v>0</v>
      </c>
      <c r="E1277" s="286">
        <v>7.6059999999999999</v>
      </c>
      <c r="F1277" s="286">
        <v>0</v>
      </c>
    </row>
    <row r="1278" spans="1:6">
      <c r="A1278">
        <v>1423</v>
      </c>
      <c r="B1278" t="s">
        <v>1843</v>
      </c>
      <c r="C1278" t="s">
        <v>565</v>
      </c>
      <c r="D1278" s="285">
        <v>3</v>
      </c>
      <c r="E1278" s="286">
        <v>22.2</v>
      </c>
      <c r="F1278" s="286">
        <v>66.599999999999994</v>
      </c>
    </row>
    <row r="1279" spans="1:6">
      <c r="A1279">
        <v>1424</v>
      </c>
      <c r="B1279" t="s">
        <v>1844</v>
      </c>
      <c r="C1279" t="s">
        <v>565</v>
      </c>
      <c r="D1279" s="285">
        <v>360</v>
      </c>
      <c r="E1279" s="286">
        <v>37.409999999999997</v>
      </c>
      <c r="F1279" s="286">
        <v>13467.6</v>
      </c>
    </row>
    <row r="1280" spans="1:6">
      <c r="A1280">
        <v>1425</v>
      </c>
      <c r="B1280" t="s">
        <v>1845</v>
      </c>
      <c r="C1280" t="s">
        <v>565</v>
      </c>
      <c r="D1280" s="285">
        <v>9</v>
      </c>
      <c r="E1280" s="286">
        <v>8.91</v>
      </c>
      <c r="F1280" s="286">
        <v>80.19</v>
      </c>
    </row>
    <row r="1281" spans="1:6">
      <c r="A1281">
        <v>1426</v>
      </c>
      <c r="B1281" t="s">
        <v>1846</v>
      </c>
      <c r="C1281" t="s">
        <v>565</v>
      </c>
      <c r="D1281" s="285">
        <v>0</v>
      </c>
      <c r="E1281" s="286">
        <v>91.91</v>
      </c>
      <c r="F1281" s="286">
        <v>0</v>
      </c>
    </row>
    <row r="1282" spans="1:6">
      <c r="A1282">
        <v>1427</v>
      </c>
      <c r="B1282" t="s">
        <v>1847</v>
      </c>
      <c r="C1282" t="s">
        <v>565</v>
      </c>
      <c r="D1282" s="285">
        <v>0</v>
      </c>
      <c r="E1282" s="286">
        <v>12.86</v>
      </c>
      <c r="F1282" s="286">
        <v>0</v>
      </c>
    </row>
    <row r="1283" spans="1:6">
      <c r="A1283">
        <v>1428</v>
      </c>
      <c r="B1283" t="s">
        <v>1848</v>
      </c>
      <c r="C1283" t="s">
        <v>565</v>
      </c>
      <c r="D1283" s="285">
        <v>0</v>
      </c>
      <c r="E1283" s="286">
        <v>12.3</v>
      </c>
      <c r="F1283" s="286">
        <v>0</v>
      </c>
    </row>
    <row r="1284" spans="1:6">
      <c r="A1284">
        <v>1429</v>
      </c>
      <c r="B1284" t="s">
        <v>1849</v>
      </c>
      <c r="C1284" t="s">
        <v>565</v>
      </c>
      <c r="D1284" s="285">
        <v>15</v>
      </c>
      <c r="E1284" s="286">
        <v>21.95</v>
      </c>
      <c r="F1284" s="286">
        <v>329.25</v>
      </c>
    </row>
    <row r="1285" spans="1:6">
      <c r="A1285">
        <v>1430</v>
      </c>
      <c r="B1285" t="s">
        <v>1850</v>
      </c>
      <c r="C1285" t="s">
        <v>565</v>
      </c>
      <c r="D1285" s="285">
        <v>0</v>
      </c>
      <c r="E1285" s="286">
        <v>10.818</v>
      </c>
      <c r="F1285" s="286">
        <v>0</v>
      </c>
    </row>
    <row r="1286" spans="1:6">
      <c r="A1286">
        <v>1431</v>
      </c>
      <c r="B1286" t="s">
        <v>1851</v>
      </c>
      <c r="C1286" t="s">
        <v>565</v>
      </c>
      <c r="D1286" s="285">
        <v>0</v>
      </c>
      <c r="E1286" s="286">
        <v>11.683</v>
      </c>
      <c r="F1286" s="286">
        <v>0</v>
      </c>
    </row>
    <row r="1287" spans="1:6">
      <c r="A1287">
        <v>1432</v>
      </c>
      <c r="B1287" t="s">
        <v>1852</v>
      </c>
      <c r="C1287" t="s">
        <v>565</v>
      </c>
      <c r="D1287" s="285">
        <v>0</v>
      </c>
      <c r="E1287" s="286">
        <v>10.973000000000001</v>
      </c>
      <c r="F1287" s="286">
        <v>0</v>
      </c>
    </row>
    <row r="1288" spans="1:6">
      <c r="A1288">
        <v>1433</v>
      </c>
      <c r="B1288" t="s">
        <v>1853</v>
      </c>
      <c r="C1288" t="s">
        <v>565</v>
      </c>
      <c r="D1288" s="285">
        <v>0</v>
      </c>
      <c r="E1288" s="286">
        <v>8.5440000000000005</v>
      </c>
      <c r="F1288" s="286">
        <v>0</v>
      </c>
    </row>
    <row r="1289" spans="1:6">
      <c r="A1289">
        <v>1434</v>
      </c>
      <c r="B1289" t="s">
        <v>1854</v>
      </c>
      <c r="C1289" t="s">
        <v>565</v>
      </c>
      <c r="D1289" s="285">
        <v>0</v>
      </c>
      <c r="E1289" s="286">
        <v>8.5440000000000005</v>
      </c>
      <c r="F1289" s="286">
        <v>0</v>
      </c>
    </row>
    <row r="1290" spans="1:6">
      <c r="A1290">
        <v>1435</v>
      </c>
      <c r="B1290" t="s">
        <v>1855</v>
      </c>
      <c r="C1290" t="s">
        <v>565</v>
      </c>
      <c r="D1290" s="285">
        <v>0</v>
      </c>
      <c r="E1290" s="286">
        <v>8.5440000000000005</v>
      </c>
      <c r="F1290" s="286">
        <v>0</v>
      </c>
    </row>
    <row r="1291" spans="1:6">
      <c r="A1291">
        <v>1436</v>
      </c>
      <c r="B1291" t="s">
        <v>1856</v>
      </c>
      <c r="C1291" t="s">
        <v>565</v>
      </c>
      <c r="D1291" s="285">
        <v>0</v>
      </c>
      <c r="E1291" s="286">
        <v>7.9870000000000001</v>
      </c>
      <c r="F1291" s="286">
        <v>0</v>
      </c>
    </row>
    <row r="1292" spans="1:6">
      <c r="A1292">
        <v>1437</v>
      </c>
      <c r="B1292" t="s">
        <v>1857</v>
      </c>
      <c r="C1292" t="s">
        <v>565</v>
      </c>
      <c r="D1292" s="285">
        <v>0</v>
      </c>
      <c r="E1292" s="286">
        <v>7.641</v>
      </c>
      <c r="F1292" s="286">
        <v>0</v>
      </c>
    </row>
    <row r="1293" spans="1:6">
      <c r="A1293">
        <v>1438</v>
      </c>
      <c r="B1293" t="s">
        <v>1858</v>
      </c>
      <c r="C1293" t="s">
        <v>565</v>
      </c>
      <c r="D1293" s="285">
        <v>0</v>
      </c>
      <c r="E1293" s="286">
        <v>41.000999999999998</v>
      </c>
      <c r="F1293" s="286">
        <v>0</v>
      </c>
    </row>
    <row r="1294" spans="1:6">
      <c r="A1294">
        <v>1439</v>
      </c>
      <c r="B1294" t="s">
        <v>1859</v>
      </c>
      <c r="C1294" t="s">
        <v>565</v>
      </c>
      <c r="D1294" s="285">
        <v>0</v>
      </c>
      <c r="E1294" s="286">
        <v>41.000999999999998</v>
      </c>
      <c r="F1294" s="286">
        <v>0</v>
      </c>
    </row>
    <row r="1295" spans="1:6">
      <c r="A1295">
        <v>1440</v>
      </c>
      <c r="B1295" t="s">
        <v>1860</v>
      </c>
      <c r="C1295" t="s">
        <v>565</v>
      </c>
      <c r="D1295" s="285">
        <v>0</v>
      </c>
      <c r="E1295" s="286">
        <v>41.000999999999998</v>
      </c>
      <c r="F1295" s="286">
        <v>0</v>
      </c>
    </row>
    <row r="1296" spans="1:6">
      <c r="A1296">
        <v>1441</v>
      </c>
      <c r="B1296" t="s">
        <v>1861</v>
      </c>
      <c r="C1296" t="s">
        <v>565</v>
      </c>
      <c r="D1296" s="285">
        <v>0</v>
      </c>
      <c r="E1296" s="286">
        <v>46.71</v>
      </c>
      <c r="F1296" s="286">
        <v>0</v>
      </c>
    </row>
    <row r="1297" spans="1:6">
      <c r="A1297">
        <v>1442</v>
      </c>
      <c r="B1297" t="s">
        <v>1862</v>
      </c>
      <c r="C1297" t="s">
        <v>565</v>
      </c>
      <c r="D1297" s="285">
        <v>0</v>
      </c>
      <c r="E1297" s="286">
        <v>9.6</v>
      </c>
      <c r="F1297" s="286">
        <v>0</v>
      </c>
    </row>
    <row r="1298" spans="1:6">
      <c r="A1298">
        <v>1443</v>
      </c>
      <c r="B1298" t="s">
        <v>1863</v>
      </c>
      <c r="C1298" t="s">
        <v>565</v>
      </c>
      <c r="D1298" s="285">
        <v>0</v>
      </c>
      <c r="E1298" s="286">
        <v>12.62</v>
      </c>
      <c r="F1298" s="286">
        <v>0</v>
      </c>
    </row>
    <row r="1299" spans="1:6">
      <c r="A1299">
        <v>1444</v>
      </c>
      <c r="B1299" t="s">
        <v>1864</v>
      </c>
      <c r="C1299" t="s">
        <v>565</v>
      </c>
      <c r="D1299" s="285">
        <v>0</v>
      </c>
      <c r="E1299" s="286">
        <v>54.4</v>
      </c>
      <c r="F1299" s="286">
        <v>0</v>
      </c>
    </row>
    <row r="1300" spans="1:6">
      <c r="A1300">
        <v>1445</v>
      </c>
      <c r="B1300" t="s">
        <v>1865</v>
      </c>
      <c r="C1300" t="s">
        <v>565</v>
      </c>
      <c r="D1300" s="285">
        <v>0</v>
      </c>
      <c r="E1300" s="286">
        <v>8.5</v>
      </c>
      <c r="F1300" s="286">
        <v>0</v>
      </c>
    </row>
    <row r="1301" spans="1:6">
      <c r="A1301">
        <v>1446</v>
      </c>
      <c r="B1301" t="s">
        <v>1866</v>
      </c>
      <c r="C1301" t="s">
        <v>565</v>
      </c>
      <c r="D1301" s="285">
        <v>0</v>
      </c>
      <c r="E1301" s="286">
        <v>12.635999999999999</v>
      </c>
      <c r="F1301" s="286">
        <v>0</v>
      </c>
    </row>
    <row r="1302" spans="1:6">
      <c r="A1302">
        <v>1447</v>
      </c>
      <c r="B1302" t="s">
        <v>1867</v>
      </c>
      <c r="C1302" t="s">
        <v>565</v>
      </c>
      <c r="D1302" s="285">
        <v>0</v>
      </c>
      <c r="E1302" s="286">
        <v>19.399999999999999</v>
      </c>
      <c r="F1302" s="286">
        <v>0</v>
      </c>
    </row>
    <row r="1303" spans="1:6">
      <c r="A1303">
        <v>1448</v>
      </c>
      <c r="B1303" t="s">
        <v>1868</v>
      </c>
      <c r="C1303" t="s">
        <v>565</v>
      </c>
      <c r="D1303" s="285">
        <v>0</v>
      </c>
      <c r="E1303" s="286">
        <v>15.91</v>
      </c>
      <c r="F1303" s="286">
        <v>0</v>
      </c>
    </row>
    <row r="1304" spans="1:6">
      <c r="A1304">
        <v>1449</v>
      </c>
      <c r="B1304" t="s">
        <v>1869</v>
      </c>
      <c r="C1304" t="s">
        <v>565</v>
      </c>
      <c r="D1304" s="285">
        <v>0</v>
      </c>
      <c r="E1304" s="286">
        <v>40.94</v>
      </c>
      <c r="F1304" s="286">
        <v>0</v>
      </c>
    </row>
    <row r="1305" spans="1:6">
      <c r="A1305">
        <v>1450</v>
      </c>
      <c r="B1305" t="s">
        <v>1870</v>
      </c>
      <c r="C1305" t="s">
        <v>565</v>
      </c>
      <c r="D1305" s="285">
        <v>3</v>
      </c>
      <c r="E1305" s="286">
        <v>48.37</v>
      </c>
      <c r="F1305" s="286">
        <v>145.11000000000001</v>
      </c>
    </row>
    <row r="1306" spans="1:6">
      <c r="A1306">
        <v>1451</v>
      </c>
      <c r="B1306" t="s">
        <v>1871</v>
      </c>
      <c r="C1306" t="s">
        <v>565</v>
      </c>
      <c r="D1306" s="285">
        <v>0</v>
      </c>
      <c r="E1306" s="286">
        <v>41.895000000000003</v>
      </c>
      <c r="F1306" s="286">
        <v>0</v>
      </c>
    </row>
    <row r="1307" spans="1:6">
      <c r="A1307">
        <v>1452</v>
      </c>
      <c r="B1307" t="s">
        <v>1872</v>
      </c>
      <c r="C1307" t="s">
        <v>565</v>
      </c>
      <c r="D1307" s="285">
        <v>0</v>
      </c>
      <c r="E1307" s="286">
        <v>9.3000000000000007</v>
      </c>
      <c r="F1307" s="286">
        <v>0</v>
      </c>
    </row>
    <row r="1308" spans="1:6">
      <c r="A1308">
        <v>1453</v>
      </c>
      <c r="B1308" t="s">
        <v>1873</v>
      </c>
      <c r="C1308" t="s">
        <v>565</v>
      </c>
      <c r="D1308" s="285">
        <v>6</v>
      </c>
      <c r="E1308" s="286">
        <v>13.98</v>
      </c>
      <c r="F1308" s="286">
        <v>83.88</v>
      </c>
    </row>
    <row r="1309" spans="1:6">
      <c r="A1309">
        <v>1454</v>
      </c>
      <c r="B1309" t="s">
        <v>1874</v>
      </c>
      <c r="C1309" t="s">
        <v>565</v>
      </c>
      <c r="D1309" s="285">
        <v>9</v>
      </c>
      <c r="E1309" s="286">
        <v>23.85</v>
      </c>
      <c r="F1309" s="286">
        <v>214.65</v>
      </c>
    </row>
    <row r="1310" spans="1:6">
      <c r="A1310">
        <v>1455</v>
      </c>
      <c r="B1310" t="s">
        <v>1875</v>
      </c>
      <c r="C1310" t="s">
        <v>565</v>
      </c>
      <c r="D1310" s="285">
        <v>0</v>
      </c>
      <c r="E1310" s="286">
        <v>5.2469999999999999</v>
      </c>
      <c r="F1310" s="286">
        <v>0</v>
      </c>
    </row>
    <row r="1311" spans="1:6">
      <c r="A1311">
        <v>1456</v>
      </c>
      <c r="B1311" t="s">
        <v>1876</v>
      </c>
      <c r="C1311" t="s">
        <v>565</v>
      </c>
      <c r="D1311" s="285">
        <v>0</v>
      </c>
      <c r="E1311" s="286">
        <v>5.4669999999999996</v>
      </c>
      <c r="F1311" s="286">
        <v>0</v>
      </c>
    </row>
    <row r="1312" spans="1:6">
      <c r="A1312">
        <v>1457</v>
      </c>
      <c r="B1312" t="s">
        <v>1877</v>
      </c>
      <c r="C1312" t="s">
        <v>565</v>
      </c>
      <c r="D1312" s="285">
        <v>18</v>
      </c>
      <c r="E1312" s="286">
        <v>8.2119999999999997</v>
      </c>
      <c r="F1312" s="286">
        <v>147.81</v>
      </c>
    </row>
    <row r="1313" spans="1:6">
      <c r="A1313">
        <v>1458</v>
      </c>
      <c r="B1313" t="s">
        <v>1878</v>
      </c>
      <c r="C1313" t="s">
        <v>565</v>
      </c>
      <c r="D1313" s="285">
        <v>0</v>
      </c>
      <c r="E1313" s="286">
        <v>17.649999999999999</v>
      </c>
      <c r="F1313" s="286">
        <v>0</v>
      </c>
    </row>
    <row r="1314" spans="1:6">
      <c r="A1314">
        <v>1459</v>
      </c>
      <c r="B1314" t="s">
        <v>1879</v>
      </c>
      <c r="C1314" t="s">
        <v>565</v>
      </c>
      <c r="D1314" s="285">
        <v>0</v>
      </c>
      <c r="E1314" s="286">
        <v>26.09</v>
      </c>
      <c r="F1314" s="286">
        <v>0</v>
      </c>
    </row>
    <row r="1315" spans="1:6">
      <c r="A1315">
        <v>1460</v>
      </c>
      <c r="B1315" t="s">
        <v>1880</v>
      </c>
      <c r="C1315" t="s">
        <v>565</v>
      </c>
      <c r="D1315" s="285">
        <v>60</v>
      </c>
      <c r="E1315" s="286">
        <v>6.65</v>
      </c>
      <c r="F1315" s="286">
        <v>399</v>
      </c>
    </row>
    <row r="1316" spans="1:6">
      <c r="A1316">
        <v>1461</v>
      </c>
      <c r="B1316" t="s">
        <v>1881</v>
      </c>
      <c r="C1316" t="s">
        <v>565</v>
      </c>
      <c r="D1316" s="285">
        <v>0</v>
      </c>
      <c r="E1316" s="286">
        <v>10.71</v>
      </c>
      <c r="F1316" s="286">
        <v>0</v>
      </c>
    </row>
    <row r="1317" spans="1:6">
      <c r="A1317">
        <v>1462</v>
      </c>
      <c r="B1317" t="s">
        <v>1882</v>
      </c>
      <c r="C1317" t="s">
        <v>565</v>
      </c>
      <c r="D1317" s="285">
        <v>0</v>
      </c>
      <c r="E1317" s="286">
        <v>16.649999999999999</v>
      </c>
      <c r="F1317" s="286">
        <v>0</v>
      </c>
    </row>
    <row r="1318" spans="1:6">
      <c r="A1318">
        <v>1463</v>
      </c>
      <c r="B1318" t="s">
        <v>1883</v>
      </c>
      <c r="C1318" t="s">
        <v>565</v>
      </c>
      <c r="D1318" s="285">
        <v>0</v>
      </c>
      <c r="E1318" s="286">
        <v>18.91</v>
      </c>
      <c r="F1318" s="286">
        <v>0</v>
      </c>
    </row>
    <row r="1319" spans="1:6">
      <c r="A1319">
        <v>1464</v>
      </c>
      <c r="B1319" t="s">
        <v>1884</v>
      </c>
      <c r="C1319" t="s">
        <v>565</v>
      </c>
      <c r="D1319" s="285">
        <v>0</v>
      </c>
      <c r="E1319" s="286">
        <v>0</v>
      </c>
      <c r="F1319" s="286">
        <v>0</v>
      </c>
    </row>
    <row r="1320" spans="1:6">
      <c r="A1320">
        <v>1465</v>
      </c>
      <c r="B1320" t="s">
        <v>1885</v>
      </c>
      <c r="C1320" t="s">
        <v>565</v>
      </c>
      <c r="D1320" s="285">
        <v>0</v>
      </c>
      <c r="E1320" s="286">
        <v>56.122999999999998</v>
      </c>
      <c r="F1320" s="286">
        <v>0</v>
      </c>
    </row>
    <row r="1321" spans="1:6">
      <c r="A1321">
        <v>1466</v>
      </c>
      <c r="B1321" t="s">
        <v>1886</v>
      </c>
      <c r="C1321" t="s">
        <v>565</v>
      </c>
      <c r="D1321" s="285">
        <v>0</v>
      </c>
      <c r="E1321" s="286">
        <v>48.77</v>
      </c>
      <c r="F1321" s="286">
        <v>0</v>
      </c>
    </row>
    <row r="1322" spans="1:6">
      <c r="A1322">
        <v>1467</v>
      </c>
      <c r="B1322" t="s">
        <v>1887</v>
      </c>
      <c r="C1322" t="s">
        <v>565</v>
      </c>
      <c r="D1322" s="285">
        <v>0</v>
      </c>
      <c r="E1322" s="286">
        <v>4.7</v>
      </c>
      <c r="F1322" s="286">
        <v>0</v>
      </c>
    </row>
    <row r="1323" spans="1:6">
      <c r="A1323">
        <v>1468</v>
      </c>
      <c r="B1323" t="s">
        <v>1888</v>
      </c>
      <c r="C1323" t="s">
        <v>565</v>
      </c>
      <c r="D1323" s="285">
        <v>0</v>
      </c>
      <c r="E1323" s="286">
        <v>18.25</v>
      </c>
      <c r="F1323" s="286">
        <v>0</v>
      </c>
    </row>
    <row r="1324" spans="1:6">
      <c r="A1324">
        <v>1469</v>
      </c>
      <c r="B1324" t="s">
        <v>1889</v>
      </c>
      <c r="C1324" t="s">
        <v>565</v>
      </c>
      <c r="D1324" s="285">
        <v>120</v>
      </c>
      <c r="E1324" s="286">
        <v>3.19</v>
      </c>
      <c r="F1324" s="286">
        <v>382.8</v>
      </c>
    </row>
    <row r="1325" spans="1:6">
      <c r="A1325">
        <v>1470</v>
      </c>
      <c r="B1325" t="s">
        <v>1890</v>
      </c>
      <c r="C1325" t="s">
        <v>565</v>
      </c>
      <c r="D1325" s="285">
        <v>0</v>
      </c>
      <c r="E1325" s="286">
        <v>0</v>
      </c>
      <c r="F1325" s="286">
        <v>0</v>
      </c>
    </row>
    <row r="1326" spans="1:6">
      <c r="A1326">
        <v>1471</v>
      </c>
      <c r="B1326" t="s">
        <v>1891</v>
      </c>
      <c r="C1326" t="s">
        <v>565</v>
      </c>
      <c r="D1326" s="285">
        <v>0</v>
      </c>
      <c r="E1326" s="286">
        <v>0</v>
      </c>
      <c r="F1326" s="286">
        <v>0</v>
      </c>
    </row>
    <row r="1327" spans="1:6">
      <c r="A1327">
        <v>1472</v>
      </c>
      <c r="B1327" t="s">
        <v>1892</v>
      </c>
      <c r="C1327" t="s">
        <v>565</v>
      </c>
      <c r="D1327" s="285">
        <v>0</v>
      </c>
      <c r="E1327" s="286">
        <v>3.14</v>
      </c>
      <c r="F1327" s="286">
        <v>0</v>
      </c>
    </row>
    <row r="1328" spans="1:6">
      <c r="A1328">
        <v>1473</v>
      </c>
      <c r="B1328" t="s">
        <v>1893</v>
      </c>
      <c r="C1328" t="s">
        <v>565</v>
      </c>
      <c r="D1328" s="285">
        <v>0</v>
      </c>
      <c r="E1328" s="286">
        <v>2.887</v>
      </c>
      <c r="F1328" s="286">
        <v>0</v>
      </c>
    </row>
    <row r="1329" spans="1:6">
      <c r="A1329">
        <v>1474</v>
      </c>
      <c r="B1329" t="s">
        <v>1894</v>
      </c>
      <c r="C1329" t="s">
        <v>565</v>
      </c>
      <c r="D1329" s="285">
        <v>0</v>
      </c>
      <c r="E1329" s="286">
        <v>0</v>
      </c>
      <c r="F1329" s="286">
        <v>0</v>
      </c>
    </row>
    <row r="1330" spans="1:6">
      <c r="A1330">
        <v>1475</v>
      </c>
      <c r="B1330" t="s">
        <v>1895</v>
      </c>
      <c r="C1330" t="s">
        <v>565</v>
      </c>
      <c r="D1330" s="285">
        <v>0</v>
      </c>
      <c r="E1330" s="286">
        <v>20.05</v>
      </c>
      <c r="F1330" s="286">
        <v>0</v>
      </c>
    </row>
    <row r="1331" spans="1:6">
      <c r="A1331">
        <v>1476</v>
      </c>
      <c r="B1331" t="s">
        <v>1896</v>
      </c>
      <c r="C1331" t="s">
        <v>565</v>
      </c>
      <c r="D1331" s="285">
        <v>0</v>
      </c>
      <c r="E1331" s="286">
        <v>12.16</v>
      </c>
      <c r="F1331" s="286">
        <v>0</v>
      </c>
    </row>
    <row r="1332" spans="1:6">
      <c r="A1332">
        <v>1477</v>
      </c>
      <c r="B1332" t="s">
        <v>1897</v>
      </c>
      <c r="C1332" t="s">
        <v>565</v>
      </c>
      <c r="D1332" s="285">
        <v>0</v>
      </c>
      <c r="E1332" s="286">
        <v>10.96</v>
      </c>
      <c r="F1332" s="286">
        <v>0</v>
      </c>
    </row>
    <row r="1333" spans="1:6">
      <c r="A1333">
        <v>1478</v>
      </c>
      <c r="B1333" t="s">
        <v>1898</v>
      </c>
      <c r="C1333" t="s">
        <v>565</v>
      </c>
      <c r="D1333" s="285">
        <v>216</v>
      </c>
      <c r="E1333" s="286">
        <v>3.2</v>
      </c>
      <c r="F1333" s="286">
        <v>691.2</v>
      </c>
    </row>
    <row r="1334" spans="1:6">
      <c r="A1334">
        <v>1479</v>
      </c>
      <c r="B1334" t="s">
        <v>1899</v>
      </c>
      <c r="C1334" t="s">
        <v>565</v>
      </c>
      <c r="D1334" s="285">
        <v>3</v>
      </c>
      <c r="E1334" s="286">
        <v>6.99</v>
      </c>
      <c r="F1334" s="286">
        <v>20.97</v>
      </c>
    </row>
    <row r="1335" spans="1:6">
      <c r="A1335">
        <v>1480</v>
      </c>
      <c r="B1335" t="s">
        <v>1900</v>
      </c>
      <c r="C1335" t="s">
        <v>565</v>
      </c>
      <c r="D1335" s="285">
        <v>0</v>
      </c>
      <c r="E1335" s="286">
        <v>29.03</v>
      </c>
      <c r="F1335" s="286">
        <v>0</v>
      </c>
    </row>
    <row r="1336" spans="1:6">
      <c r="A1336">
        <v>1481</v>
      </c>
      <c r="B1336" t="s">
        <v>1901</v>
      </c>
      <c r="C1336" t="s">
        <v>565</v>
      </c>
      <c r="D1336" s="285">
        <v>0</v>
      </c>
      <c r="E1336" s="286">
        <v>192</v>
      </c>
      <c r="F1336" s="286">
        <v>0</v>
      </c>
    </row>
    <row r="1337" spans="1:6">
      <c r="A1337">
        <v>1482</v>
      </c>
      <c r="B1337" t="s">
        <v>1902</v>
      </c>
      <c r="C1337" t="s">
        <v>565</v>
      </c>
      <c r="D1337" s="285">
        <v>0</v>
      </c>
      <c r="E1337" s="286">
        <v>31.38</v>
      </c>
      <c r="F1337" s="286">
        <v>0</v>
      </c>
    </row>
    <row r="1338" spans="1:6">
      <c r="A1338">
        <v>1483</v>
      </c>
      <c r="B1338" t="s">
        <v>1903</v>
      </c>
      <c r="C1338" t="s">
        <v>565</v>
      </c>
      <c r="D1338" s="285">
        <v>0</v>
      </c>
      <c r="E1338" s="286">
        <v>35.9</v>
      </c>
      <c r="F1338" s="286">
        <v>0</v>
      </c>
    </row>
    <row r="1339" spans="1:6">
      <c r="A1339">
        <v>1484</v>
      </c>
      <c r="B1339" t="s">
        <v>1904</v>
      </c>
      <c r="C1339" t="s">
        <v>565</v>
      </c>
      <c r="D1339" s="285">
        <v>0</v>
      </c>
      <c r="E1339" s="286">
        <v>18.46</v>
      </c>
      <c r="F1339" s="286">
        <v>0</v>
      </c>
    </row>
    <row r="1340" spans="1:6">
      <c r="A1340">
        <v>1485</v>
      </c>
      <c r="B1340" t="s">
        <v>1905</v>
      </c>
      <c r="C1340" t="s">
        <v>565</v>
      </c>
      <c r="D1340" s="285">
        <v>0</v>
      </c>
      <c r="E1340" s="286">
        <v>7.57</v>
      </c>
      <c r="F1340" s="286">
        <v>0</v>
      </c>
    </row>
    <row r="1341" spans="1:6">
      <c r="A1341">
        <v>1486</v>
      </c>
      <c r="B1341" t="s">
        <v>1906</v>
      </c>
      <c r="C1341" t="s">
        <v>565</v>
      </c>
      <c r="D1341" s="285">
        <v>0</v>
      </c>
      <c r="E1341" s="286">
        <v>54.63</v>
      </c>
      <c r="F1341" s="286">
        <v>0</v>
      </c>
    </row>
    <row r="1342" spans="1:6">
      <c r="A1342">
        <v>1487</v>
      </c>
      <c r="B1342" t="s">
        <v>1907</v>
      </c>
      <c r="C1342" t="s">
        <v>565</v>
      </c>
      <c r="D1342" s="285">
        <v>0</v>
      </c>
      <c r="E1342" s="286">
        <v>32</v>
      </c>
      <c r="F1342" s="286">
        <v>0</v>
      </c>
    </row>
    <row r="1343" spans="1:6">
      <c r="A1343">
        <v>1488</v>
      </c>
      <c r="B1343" t="s">
        <v>1908</v>
      </c>
      <c r="C1343" t="s">
        <v>565</v>
      </c>
      <c r="D1343" s="285">
        <v>0</v>
      </c>
      <c r="E1343" s="286">
        <v>57.189</v>
      </c>
      <c r="F1343" s="286">
        <v>0</v>
      </c>
    </row>
    <row r="1344" spans="1:6">
      <c r="A1344">
        <v>1489</v>
      </c>
      <c r="B1344" t="s">
        <v>1909</v>
      </c>
      <c r="C1344" t="s">
        <v>565</v>
      </c>
      <c r="D1344" s="285">
        <v>0</v>
      </c>
      <c r="E1344" s="286">
        <v>22.69</v>
      </c>
      <c r="F1344" s="286">
        <v>0</v>
      </c>
    </row>
    <row r="1345" spans="1:6">
      <c r="A1345">
        <v>1490</v>
      </c>
      <c r="B1345" t="s">
        <v>1910</v>
      </c>
      <c r="C1345" t="s">
        <v>565</v>
      </c>
      <c r="D1345" s="285">
        <v>0</v>
      </c>
      <c r="E1345" s="286">
        <v>22.67</v>
      </c>
      <c r="F1345" s="286">
        <v>0</v>
      </c>
    </row>
    <row r="1346" spans="1:6">
      <c r="A1346">
        <v>1491</v>
      </c>
      <c r="B1346" t="s">
        <v>1911</v>
      </c>
      <c r="C1346" t="s">
        <v>565</v>
      </c>
      <c r="D1346" s="285">
        <v>0</v>
      </c>
      <c r="E1346" s="286">
        <v>20.38</v>
      </c>
      <c r="F1346" s="286">
        <v>0</v>
      </c>
    </row>
    <row r="1347" spans="1:6">
      <c r="A1347">
        <v>1492</v>
      </c>
      <c r="B1347" t="s">
        <v>1912</v>
      </c>
      <c r="C1347" t="s">
        <v>565</v>
      </c>
      <c r="D1347" s="285">
        <v>0</v>
      </c>
      <c r="E1347" s="286">
        <v>23.63</v>
      </c>
      <c r="F1347" s="286">
        <v>0</v>
      </c>
    </row>
    <row r="1348" spans="1:6">
      <c r="A1348">
        <v>1493</v>
      </c>
      <c r="B1348" t="s">
        <v>1913</v>
      </c>
      <c r="C1348" t="s">
        <v>565</v>
      </c>
      <c r="D1348" s="285">
        <v>0</v>
      </c>
      <c r="E1348" s="286">
        <v>25.38</v>
      </c>
      <c r="F1348" s="286">
        <v>0</v>
      </c>
    </row>
    <row r="1349" spans="1:6">
      <c r="A1349">
        <v>1494</v>
      </c>
      <c r="B1349" t="s">
        <v>1914</v>
      </c>
      <c r="C1349" t="s">
        <v>565</v>
      </c>
      <c r="D1349" s="285">
        <v>0</v>
      </c>
      <c r="E1349" s="286">
        <v>43.88</v>
      </c>
      <c r="F1349" s="286">
        <v>0</v>
      </c>
    </row>
    <row r="1350" spans="1:6">
      <c r="A1350">
        <v>1495</v>
      </c>
      <c r="B1350" t="s">
        <v>1915</v>
      </c>
      <c r="C1350" t="s">
        <v>565</v>
      </c>
      <c r="D1350" s="285">
        <v>0</v>
      </c>
      <c r="E1350" s="286">
        <v>55.88</v>
      </c>
      <c r="F1350" s="286">
        <v>0</v>
      </c>
    </row>
    <row r="1351" spans="1:6">
      <c r="A1351">
        <v>1496</v>
      </c>
      <c r="B1351" t="s">
        <v>1916</v>
      </c>
      <c r="C1351" t="s">
        <v>565</v>
      </c>
      <c r="D1351" s="285">
        <v>0</v>
      </c>
      <c r="E1351" s="286">
        <v>18.86</v>
      </c>
      <c r="F1351" s="286">
        <v>0</v>
      </c>
    </row>
    <row r="1352" spans="1:6">
      <c r="A1352">
        <v>1497</v>
      </c>
      <c r="B1352" t="s">
        <v>1917</v>
      </c>
      <c r="C1352" t="s">
        <v>565</v>
      </c>
      <c r="D1352" s="285">
        <v>0</v>
      </c>
      <c r="E1352" s="286">
        <v>28.91</v>
      </c>
      <c r="F1352" s="286">
        <v>0</v>
      </c>
    </row>
    <row r="1353" spans="1:6">
      <c r="A1353">
        <v>1498</v>
      </c>
      <c r="B1353" t="s">
        <v>1918</v>
      </c>
      <c r="C1353" t="s">
        <v>565</v>
      </c>
      <c r="D1353" s="285">
        <v>0</v>
      </c>
      <c r="E1353" s="286">
        <v>16.8</v>
      </c>
      <c r="F1353" s="286">
        <v>0</v>
      </c>
    </row>
    <row r="1354" spans="1:6">
      <c r="A1354">
        <v>1499</v>
      </c>
      <c r="B1354" t="s">
        <v>1919</v>
      </c>
      <c r="C1354" t="s">
        <v>565</v>
      </c>
      <c r="D1354" s="285">
        <v>39</v>
      </c>
      <c r="E1354" s="286">
        <v>10.16</v>
      </c>
      <c r="F1354" s="286">
        <v>396.24</v>
      </c>
    </row>
    <row r="1355" spans="1:6">
      <c r="A1355">
        <v>1500</v>
      </c>
      <c r="B1355" t="s">
        <v>1920</v>
      </c>
      <c r="C1355" t="s">
        <v>565</v>
      </c>
      <c r="D1355" s="285">
        <v>0</v>
      </c>
      <c r="E1355" s="286">
        <v>11.43</v>
      </c>
      <c r="F1355" s="286">
        <v>0</v>
      </c>
    </row>
    <row r="1356" spans="1:6">
      <c r="A1356">
        <v>1501</v>
      </c>
      <c r="B1356" t="s">
        <v>1921</v>
      </c>
      <c r="C1356" t="s">
        <v>565</v>
      </c>
      <c r="D1356" s="285">
        <v>6</v>
      </c>
      <c r="E1356" s="286">
        <v>7.72</v>
      </c>
      <c r="F1356" s="286">
        <v>46.32</v>
      </c>
    </row>
    <row r="1357" spans="1:6">
      <c r="A1357">
        <v>1502</v>
      </c>
      <c r="B1357" t="s">
        <v>1922</v>
      </c>
      <c r="C1357" t="s">
        <v>565</v>
      </c>
      <c r="D1357" s="285">
        <v>12</v>
      </c>
      <c r="E1357" s="286">
        <v>17.71</v>
      </c>
      <c r="F1357" s="286">
        <v>212.52</v>
      </c>
    </row>
    <row r="1358" spans="1:6">
      <c r="A1358">
        <v>1503</v>
      </c>
      <c r="B1358" t="s">
        <v>1923</v>
      </c>
      <c r="C1358" t="s">
        <v>565</v>
      </c>
      <c r="D1358" s="285">
        <v>0</v>
      </c>
      <c r="E1358" s="286">
        <v>8.3019999999999996</v>
      </c>
      <c r="F1358" s="286">
        <v>0</v>
      </c>
    </row>
    <row r="1359" spans="1:6">
      <c r="A1359">
        <v>1504</v>
      </c>
      <c r="B1359" t="s">
        <v>1924</v>
      </c>
      <c r="C1359" t="s">
        <v>565</v>
      </c>
      <c r="D1359" s="285">
        <v>0</v>
      </c>
      <c r="E1359" s="286">
        <v>29.526</v>
      </c>
      <c r="F1359" s="286">
        <v>0</v>
      </c>
    </row>
    <row r="1360" spans="1:6">
      <c r="A1360">
        <v>1505</v>
      </c>
      <c r="B1360" t="s">
        <v>1925</v>
      </c>
      <c r="C1360" t="s">
        <v>565</v>
      </c>
      <c r="D1360" s="285">
        <v>0</v>
      </c>
      <c r="E1360" s="286">
        <v>17</v>
      </c>
      <c r="F1360" s="286">
        <v>0</v>
      </c>
    </row>
    <row r="1361" spans="1:6">
      <c r="A1361">
        <v>1506</v>
      </c>
      <c r="B1361" t="s">
        <v>1926</v>
      </c>
      <c r="C1361" t="s">
        <v>565</v>
      </c>
      <c r="D1361" s="285">
        <v>0</v>
      </c>
      <c r="E1361" s="286">
        <v>11</v>
      </c>
      <c r="F1361" s="286">
        <v>0</v>
      </c>
    </row>
    <row r="1362" spans="1:6">
      <c r="A1362">
        <v>1507</v>
      </c>
      <c r="B1362" t="s">
        <v>1927</v>
      </c>
      <c r="C1362" t="s">
        <v>565</v>
      </c>
      <c r="D1362" s="285">
        <v>9</v>
      </c>
      <c r="E1362" s="286">
        <v>9.1</v>
      </c>
      <c r="F1362" s="286">
        <v>81.900000000000006</v>
      </c>
    </row>
    <row r="1363" spans="1:6">
      <c r="A1363">
        <v>1508</v>
      </c>
      <c r="B1363" t="s">
        <v>1928</v>
      </c>
      <c r="C1363" t="s">
        <v>565</v>
      </c>
      <c r="D1363" s="285">
        <v>0</v>
      </c>
      <c r="E1363" s="286">
        <v>18.414999999999999</v>
      </c>
      <c r="F1363" s="286">
        <v>0</v>
      </c>
    </row>
    <row r="1364" spans="1:6">
      <c r="A1364">
        <v>1509</v>
      </c>
      <c r="B1364" t="s">
        <v>1929</v>
      </c>
      <c r="C1364" t="s">
        <v>565</v>
      </c>
      <c r="D1364" s="285">
        <v>0</v>
      </c>
      <c r="E1364" s="286">
        <v>7.89</v>
      </c>
      <c r="F1364" s="286">
        <v>0</v>
      </c>
    </row>
    <row r="1365" spans="1:6">
      <c r="A1365">
        <v>1510</v>
      </c>
      <c r="B1365" t="s">
        <v>1930</v>
      </c>
      <c r="C1365" t="s">
        <v>565</v>
      </c>
      <c r="D1365" s="285">
        <v>12</v>
      </c>
      <c r="E1365" s="286">
        <v>9.1999999999999993</v>
      </c>
      <c r="F1365" s="286">
        <v>110.4</v>
      </c>
    </row>
    <row r="1366" spans="1:6">
      <c r="A1366">
        <v>1511</v>
      </c>
      <c r="B1366" t="s">
        <v>1931</v>
      </c>
      <c r="C1366" t="s">
        <v>565</v>
      </c>
      <c r="D1366" s="285">
        <v>0</v>
      </c>
      <c r="E1366" s="286">
        <v>8.51</v>
      </c>
      <c r="F1366" s="286">
        <v>0</v>
      </c>
    </row>
    <row r="1367" spans="1:6">
      <c r="A1367">
        <v>1512</v>
      </c>
      <c r="B1367" t="s">
        <v>1932</v>
      </c>
      <c r="C1367" t="s">
        <v>565</v>
      </c>
      <c r="D1367" s="285">
        <v>2220</v>
      </c>
      <c r="E1367" s="286">
        <v>10.67</v>
      </c>
      <c r="F1367" s="286">
        <v>23687.4</v>
      </c>
    </row>
    <row r="1368" spans="1:6">
      <c r="A1368">
        <v>1513</v>
      </c>
      <c r="B1368" t="s">
        <v>1933</v>
      </c>
      <c r="C1368" t="s">
        <v>565</v>
      </c>
      <c r="D1368" s="285">
        <v>1674</v>
      </c>
      <c r="E1368" s="286">
        <v>15.68</v>
      </c>
      <c r="F1368" s="286">
        <v>26248.32</v>
      </c>
    </row>
    <row r="1369" spans="1:6">
      <c r="A1369">
        <v>1514</v>
      </c>
      <c r="B1369" t="s">
        <v>1934</v>
      </c>
      <c r="C1369" t="s">
        <v>565</v>
      </c>
      <c r="D1369" s="285">
        <v>7</v>
      </c>
      <c r="E1369" s="286">
        <v>47.23</v>
      </c>
      <c r="F1369" s="286">
        <v>330.61</v>
      </c>
    </row>
    <row r="1370" spans="1:6">
      <c r="A1370">
        <v>1515</v>
      </c>
      <c r="B1370" t="s">
        <v>1935</v>
      </c>
      <c r="C1370" t="s">
        <v>565</v>
      </c>
      <c r="D1370" s="285">
        <v>21</v>
      </c>
      <c r="E1370" s="286">
        <v>12.14</v>
      </c>
      <c r="F1370" s="286">
        <v>254.94</v>
      </c>
    </row>
    <row r="1371" spans="1:6">
      <c r="A1371">
        <v>1516</v>
      </c>
      <c r="B1371" t="s">
        <v>1936</v>
      </c>
      <c r="C1371" t="s">
        <v>565</v>
      </c>
      <c r="D1371" s="285">
        <v>72</v>
      </c>
      <c r="E1371" s="286">
        <v>22.18</v>
      </c>
      <c r="F1371" s="286">
        <v>1596.96</v>
      </c>
    </row>
    <row r="1372" spans="1:6">
      <c r="A1372">
        <v>1517</v>
      </c>
      <c r="B1372" t="s">
        <v>1937</v>
      </c>
      <c r="C1372" t="s">
        <v>565</v>
      </c>
      <c r="D1372" s="285">
        <v>69</v>
      </c>
      <c r="E1372" s="286">
        <v>13.9</v>
      </c>
      <c r="F1372" s="286">
        <v>959.1</v>
      </c>
    </row>
    <row r="1373" spans="1:6">
      <c r="A1373">
        <v>1518</v>
      </c>
      <c r="B1373" t="s">
        <v>1938</v>
      </c>
      <c r="C1373" t="s">
        <v>565</v>
      </c>
      <c r="D1373" s="285">
        <v>0</v>
      </c>
      <c r="E1373" s="286">
        <v>26.27</v>
      </c>
      <c r="F1373" s="286">
        <v>0</v>
      </c>
    </row>
    <row r="1374" spans="1:6">
      <c r="A1374">
        <v>1519</v>
      </c>
      <c r="B1374" t="s">
        <v>1939</v>
      </c>
      <c r="C1374" t="s">
        <v>565</v>
      </c>
      <c r="D1374" s="285">
        <v>6</v>
      </c>
      <c r="E1374" s="286">
        <v>15.15</v>
      </c>
      <c r="F1374" s="286">
        <v>90.9</v>
      </c>
    </row>
    <row r="1375" spans="1:6">
      <c r="A1375">
        <v>1520</v>
      </c>
      <c r="B1375" t="s">
        <v>1940</v>
      </c>
      <c r="C1375" t="s">
        <v>565</v>
      </c>
      <c r="D1375" s="285">
        <v>18</v>
      </c>
      <c r="E1375" s="286">
        <v>9.3930000000000007</v>
      </c>
      <c r="F1375" s="286">
        <v>169.07</v>
      </c>
    </row>
    <row r="1376" spans="1:6">
      <c r="A1376">
        <v>1521</v>
      </c>
      <c r="B1376" t="s">
        <v>1941</v>
      </c>
      <c r="C1376" t="s">
        <v>565</v>
      </c>
      <c r="D1376" s="285">
        <v>0</v>
      </c>
      <c r="E1376" s="286">
        <v>5.0640000000000001</v>
      </c>
      <c r="F1376" s="286">
        <v>0</v>
      </c>
    </row>
    <row r="1377" spans="1:6">
      <c r="A1377">
        <v>1522</v>
      </c>
      <c r="B1377" t="s">
        <v>1942</v>
      </c>
      <c r="C1377" t="s">
        <v>565</v>
      </c>
      <c r="D1377" s="285">
        <v>0</v>
      </c>
      <c r="E1377" s="286">
        <v>0</v>
      </c>
      <c r="F1377" s="286">
        <v>0</v>
      </c>
    </row>
    <row r="1378" spans="1:6">
      <c r="A1378">
        <v>1523</v>
      </c>
      <c r="B1378" t="s">
        <v>1943</v>
      </c>
      <c r="C1378" t="s">
        <v>565</v>
      </c>
      <c r="D1378" s="285">
        <v>0</v>
      </c>
      <c r="E1378" s="286">
        <v>13.78</v>
      </c>
      <c r="F1378" s="286">
        <v>0</v>
      </c>
    </row>
    <row r="1379" spans="1:6">
      <c r="A1379">
        <v>1524</v>
      </c>
      <c r="B1379" t="s">
        <v>1944</v>
      </c>
      <c r="C1379" t="s">
        <v>565</v>
      </c>
      <c r="D1379" s="285">
        <v>0</v>
      </c>
      <c r="E1379" s="286">
        <v>15.65</v>
      </c>
      <c r="F1379" s="286">
        <v>0</v>
      </c>
    </row>
    <row r="1380" spans="1:6">
      <c r="A1380">
        <v>1525</v>
      </c>
      <c r="B1380" t="s">
        <v>1945</v>
      </c>
      <c r="C1380" t="s">
        <v>565</v>
      </c>
      <c r="D1380" s="285">
        <v>0</v>
      </c>
      <c r="E1380" s="286">
        <v>3.0489999999999999</v>
      </c>
      <c r="F1380" s="286">
        <v>0</v>
      </c>
    </row>
    <row r="1381" spans="1:6">
      <c r="A1381">
        <v>1526</v>
      </c>
      <c r="B1381" t="s">
        <v>1946</v>
      </c>
      <c r="C1381" t="s">
        <v>565</v>
      </c>
      <c r="D1381" s="285">
        <v>0</v>
      </c>
      <c r="E1381" s="286">
        <v>2.2589999999999999</v>
      </c>
      <c r="F1381" s="286">
        <v>0</v>
      </c>
    </row>
    <row r="1382" spans="1:6">
      <c r="A1382">
        <v>1527</v>
      </c>
      <c r="B1382" t="s">
        <v>1947</v>
      </c>
      <c r="C1382" t="s">
        <v>565</v>
      </c>
      <c r="D1382" s="285">
        <v>0</v>
      </c>
      <c r="E1382" s="286">
        <v>4.234</v>
      </c>
      <c r="F1382" s="286">
        <v>0</v>
      </c>
    </row>
    <row r="1383" spans="1:6">
      <c r="A1383">
        <v>1528</v>
      </c>
      <c r="B1383" t="s">
        <v>1948</v>
      </c>
      <c r="C1383" t="s">
        <v>565</v>
      </c>
      <c r="D1383" s="285">
        <v>0</v>
      </c>
      <c r="E1383" s="286">
        <v>5.407</v>
      </c>
      <c r="F1383" s="286">
        <v>0</v>
      </c>
    </row>
    <row r="1384" spans="1:6">
      <c r="A1384">
        <v>1529</v>
      </c>
      <c r="B1384" t="s">
        <v>1949</v>
      </c>
      <c r="C1384" t="s">
        <v>565</v>
      </c>
      <c r="D1384" s="285">
        <v>0</v>
      </c>
      <c r="E1384" s="286">
        <v>2.907</v>
      </c>
      <c r="F1384" s="286">
        <v>0</v>
      </c>
    </row>
    <row r="1385" spans="1:6">
      <c r="A1385">
        <v>1530</v>
      </c>
      <c r="B1385" t="s">
        <v>1950</v>
      </c>
      <c r="C1385" t="s">
        <v>565</v>
      </c>
      <c r="D1385" s="285">
        <v>0</v>
      </c>
      <c r="E1385" s="286">
        <v>13.48</v>
      </c>
      <c r="F1385" s="286">
        <v>0</v>
      </c>
    </row>
    <row r="1386" spans="1:6">
      <c r="A1386">
        <v>1531</v>
      </c>
      <c r="B1386" t="s">
        <v>1951</v>
      </c>
      <c r="C1386" t="s">
        <v>565</v>
      </c>
      <c r="D1386" s="285">
        <v>3</v>
      </c>
      <c r="E1386" s="286">
        <v>10.066000000000001</v>
      </c>
      <c r="F1386" s="286">
        <v>30.19</v>
      </c>
    </row>
    <row r="1387" spans="1:6">
      <c r="A1387">
        <v>1532</v>
      </c>
      <c r="B1387" t="s">
        <v>1952</v>
      </c>
      <c r="C1387" t="s">
        <v>565</v>
      </c>
      <c r="D1387" s="285">
        <v>0</v>
      </c>
      <c r="E1387" s="286">
        <v>8.4700000000000006</v>
      </c>
      <c r="F1387" s="286">
        <v>0</v>
      </c>
    </row>
    <row r="1388" spans="1:6">
      <c r="A1388">
        <v>1533</v>
      </c>
      <c r="B1388" t="s">
        <v>1953</v>
      </c>
      <c r="C1388" t="s">
        <v>565</v>
      </c>
      <c r="D1388" s="285">
        <v>6</v>
      </c>
      <c r="E1388" s="286">
        <v>19.149999999999999</v>
      </c>
      <c r="F1388" s="286">
        <v>114.9</v>
      </c>
    </row>
    <row r="1389" spans="1:6">
      <c r="A1389">
        <v>1534</v>
      </c>
      <c r="B1389" t="s">
        <v>1954</v>
      </c>
      <c r="C1389" t="s">
        <v>565</v>
      </c>
      <c r="D1389" s="285">
        <v>0</v>
      </c>
      <c r="E1389" s="286">
        <v>8.1999999999999993</v>
      </c>
      <c r="F1389" s="286">
        <v>0</v>
      </c>
    </row>
    <row r="1390" spans="1:6">
      <c r="A1390">
        <v>1535</v>
      </c>
      <c r="B1390" t="s">
        <v>1955</v>
      </c>
      <c r="C1390" t="s">
        <v>565</v>
      </c>
      <c r="D1390" s="285">
        <v>0</v>
      </c>
      <c r="E1390" s="286">
        <v>7.0369999999999999</v>
      </c>
      <c r="F1390" s="286">
        <v>0</v>
      </c>
    </row>
    <row r="1391" spans="1:6">
      <c r="A1391">
        <v>1536</v>
      </c>
      <c r="B1391" t="s">
        <v>1956</v>
      </c>
      <c r="C1391" t="s">
        <v>565</v>
      </c>
      <c r="D1391" s="285">
        <v>0</v>
      </c>
      <c r="E1391" s="286">
        <v>28.3</v>
      </c>
      <c r="F1391" s="286">
        <v>0</v>
      </c>
    </row>
    <row r="1392" spans="1:6">
      <c r="A1392">
        <v>1537</v>
      </c>
      <c r="B1392" t="s">
        <v>1957</v>
      </c>
      <c r="C1392" t="s">
        <v>565</v>
      </c>
      <c r="D1392" s="285">
        <v>0</v>
      </c>
      <c r="E1392" s="286">
        <v>8.2469999999999999</v>
      </c>
      <c r="F1392" s="286">
        <v>0</v>
      </c>
    </row>
    <row r="1393" spans="1:6">
      <c r="A1393">
        <v>1538</v>
      </c>
      <c r="B1393" t="s">
        <v>1958</v>
      </c>
      <c r="C1393" t="s">
        <v>565</v>
      </c>
      <c r="D1393" s="285">
        <v>0</v>
      </c>
      <c r="E1393" s="286">
        <v>10.19</v>
      </c>
      <c r="F1393" s="286">
        <v>0</v>
      </c>
    </row>
    <row r="1394" spans="1:6">
      <c r="A1394">
        <v>1539</v>
      </c>
      <c r="B1394" t="s">
        <v>1959</v>
      </c>
      <c r="C1394" t="s">
        <v>565</v>
      </c>
      <c r="D1394" s="285">
        <v>0</v>
      </c>
      <c r="E1394" s="286">
        <v>9.56</v>
      </c>
      <c r="F1394" s="286">
        <v>0</v>
      </c>
    </row>
    <row r="1395" spans="1:6">
      <c r="A1395">
        <v>1540</v>
      </c>
      <c r="B1395" t="s">
        <v>1960</v>
      </c>
      <c r="C1395" t="s">
        <v>565</v>
      </c>
      <c r="D1395" s="285">
        <v>0</v>
      </c>
      <c r="E1395" s="286">
        <v>28.3</v>
      </c>
      <c r="F1395" s="286">
        <v>0</v>
      </c>
    </row>
    <row r="1396" spans="1:6">
      <c r="A1396">
        <v>1541</v>
      </c>
      <c r="B1396" t="s">
        <v>1961</v>
      </c>
      <c r="C1396" t="s">
        <v>565</v>
      </c>
      <c r="D1396" s="285">
        <v>0</v>
      </c>
      <c r="E1396" s="286">
        <v>7.16</v>
      </c>
      <c r="F1396" s="286">
        <v>0</v>
      </c>
    </row>
    <row r="1397" spans="1:6">
      <c r="A1397">
        <v>1542</v>
      </c>
      <c r="B1397" t="s">
        <v>1962</v>
      </c>
      <c r="C1397" t="s">
        <v>565</v>
      </c>
      <c r="D1397" s="285">
        <v>0</v>
      </c>
      <c r="E1397" s="286">
        <v>10.622</v>
      </c>
      <c r="F1397" s="286">
        <v>0</v>
      </c>
    </row>
    <row r="1398" spans="1:6">
      <c r="A1398">
        <v>1543</v>
      </c>
      <c r="B1398" t="s">
        <v>1963</v>
      </c>
      <c r="C1398" t="s">
        <v>565</v>
      </c>
      <c r="D1398" s="285">
        <v>0</v>
      </c>
      <c r="E1398" s="286">
        <v>6.79</v>
      </c>
      <c r="F1398" s="286">
        <v>0</v>
      </c>
    </row>
    <row r="1399" spans="1:6">
      <c r="A1399">
        <v>1544</v>
      </c>
      <c r="B1399" t="s">
        <v>1964</v>
      </c>
      <c r="C1399" t="s">
        <v>565</v>
      </c>
      <c r="D1399" s="285">
        <v>0</v>
      </c>
      <c r="E1399" s="286">
        <v>3.7970000000000002</v>
      </c>
      <c r="F1399" s="286">
        <v>0</v>
      </c>
    </row>
    <row r="1400" spans="1:6">
      <c r="A1400">
        <v>1545</v>
      </c>
      <c r="B1400" t="s">
        <v>1965</v>
      </c>
      <c r="C1400" t="s">
        <v>565</v>
      </c>
      <c r="D1400" s="285">
        <v>96</v>
      </c>
      <c r="E1400" s="286">
        <v>7.3049999999999997</v>
      </c>
      <c r="F1400" s="286">
        <v>701.28</v>
      </c>
    </row>
    <row r="1401" spans="1:6">
      <c r="A1401">
        <v>1546</v>
      </c>
      <c r="B1401" t="s">
        <v>1966</v>
      </c>
      <c r="C1401" t="s">
        <v>565</v>
      </c>
      <c r="D1401" s="285">
        <v>0</v>
      </c>
      <c r="E1401" s="286">
        <v>4.0049999999999999</v>
      </c>
      <c r="F1401" s="286">
        <v>0</v>
      </c>
    </row>
    <row r="1402" spans="1:6">
      <c r="A1402">
        <v>1547</v>
      </c>
      <c r="B1402" t="s">
        <v>1967</v>
      </c>
      <c r="C1402" t="s">
        <v>565</v>
      </c>
      <c r="D1402" s="285">
        <v>42</v>
      </c>
      <c r="E1402" s="286">
        <v>10.82</v>
      </c>
      <c r="F1402" s="286">
        <v>454.44</v>
      </c>
    </row>
    <row r="1403" spans="1:6">
      <c r="A1403">
        <v>1548</v>
      </c>
      <c r="B1403" t="s">
        <v>1968</v>
      </c>
      <c r="C1403" t="s">
        <v>565</v>
      </c>
      <c r="D1403" s="285">
        <v>0</v>
      </c>
      <c r="E1403" s="286">
        <v>37.15</v>
      </c>
      <c r="F1403" s="286">
        <v>0</v>
      </c>
    </row>
    <row r="1404" spans="1:6">
      <c r="A1404">
        <v>1549</v>
      </c>
      <c r="B1404" t="s">
        <v>1969</v>
      </c>
      <c r="C1404" t="s">
        <v>565</v>
      </c>
      <c r="D1404" s="285">
        <v>0</v>
      </c>
      <c r="E1404" s="286">
        <v>33.44</v>
      </c>
      <c r="F1404" s="286">
        <v>0</v>
      </c>
    </row>
    <row r="1405" spans="1:6">
      <c r="A1405">
        <v>1550</v>
      </c>
      <c r="B1405" t="s">
        <v>1970</v>
      </c>
      <c r="C1405" t="s">
        <v>565</v>
      </c>
      <c r="D1405" s="285">
        <v>0</v>
      </c>
      <c r="E1405" s="286">
        <v>20</v>
      </c>
      <c r="F1405" s="286">
        <v>0</v>
      </c>
    </row>
    <row r="1406" spans="1:6">
      <c r="A1406">
        <v>1551</v>
      </c>
      <c r="B1406" t="s">
        <v>1971</v>
      </c>
      <c r="C1406" t="s">
        <v>565</v>
      </c>
      <c r="D1406" s="285">
        <v>0</v>
      </c>
      <c r="E1406" s="286">
        <v>14.473000000000001</v>
      </c>
      <c r="F1406" s="286">
        <v>0</v>
      </c>
    </row>
    <row r="1407" spans="1:6">
      <c r="A1407">
        <v>1552</v>
      </c>
      <c r="B1407" t="s">
        <v>1972</v>
      </c>
      <c r="C1407" t="s">
        <v>565</v>
      </c>
      <c r="D1407" s="285">
        <v>0</v>
      </c>
      <c r="E1407" s="286">
        <v>29.97</v>
      </c>
      <c r="F1407" s="286">
        <v>0</v>
      </c>
    </row>
    <row r="1408" spans="1:6">
      <c r="A1408">
        <v>1553</v>
      </c>
      <c r="B1408" t="s">
        <v>1973</v>
      </c>
      <c r="C1408" t="s">
        <v>565</v>
      </c>
      <c r="D1408" s="285">
        <v>0</v>
      </c>
      <c r="E1408" s="286">
        <v>24.324999999999999</v>
      </c>
      <c r="F1408" s="286">
        <v>0</v>
      </c>
    </row>
    <row r="1409" spans="1:6">
      <c r="A1409">
        <v>1554</v>
      </c>
      <c r="B1409" t="s">
        <v>1974</v>
      </c>
      <c r="C1409" t="s">
        <v>565</v>
      </c>
      <c r="D1409" s="285">
        <v>0</v>
      </c>
      <c r="E1409" s="286">
        <v>24.5</v>
      </c>
      <c r="F1409" s="286">
        <v>0</v>
      </c>
    </row>
    <row r="1410" spans="1:6">
      <c r="A1410">
        <v>1555</v>
      </c>
      <c r="B1410" t="s">
        <v>1975</v>
      </c>
      <c r="C1410" t="s">
        <v>565</v>
      </c>
      <c r="D1410" s="285">
        <v>0</v>
      </c>
      <c r="E1410" s="286">
        <v>34.630000000000003</v>
      </c>
      <c r="F1410" s="286">
        <v>0</v>
      </c>
    </row>
    <row r="1411" spans="1:6">
      <c r="A1411">
        <v>1556</v>
      </c>
      <c r="B1411" t="s">
        <v>1976</v>
      </c>
      <c r="C1411" t="s">
        <v>565</v>
      </c>
      <c r="D1411" s="285">
        <v>0</v>
      </c>
      <c r="E1411" s="286">
        <v>97.95</v>
      </c>
      <c r="F1411" s="286">
        <v>0</v>
      </c>
    </row>
    <row r="1412" spans="1:6">
      <c r="A1412">
        <v>1557</v>
      </c>
      <c r="B1412" t="s">
        <v>1977</v>
      </c>
      <c r="C1412" t="s">
        <v>565</v>
      </c>
      <c r="D1412" s="285">
        <v>0</v>
      </c>
      <c r="E1412" s="286">
        <v>13.94</v>
      </c>
      <c r="F1412" s="286">
        <v>0</v>
      </c>
    </row>
    <row r="1413" spans="1:6">
      <c r="A1413">
        <v>1558</v>
      </c>
      <c r="B1413" t="s">
        <v>1978</v>
      </c>
      <c r="C1413" t="s">
        <v>565</v>
      </c>
      <c r="D1413" s="285">
        <v>0</v>
      </c>
      <c r="E1413" s="286">
        <v>13.6</v>
      </c>
      <c r="F1413" s="286">
        <v>0</v>
      </c>
    </row>
    <row r="1414" spans="1:6">
      <c r="A1414">
        <v>1559</v>
      </c>
      <c r="B1414" t="s">
        <v>1979</v>
      </c>
      <c r="C1414" t="s">
        <v>565</v>
      </c>
      <c r="D1414" s="285">
        <v>0</v>
      </c>
      <c r="E1414" s="286">
        <v>30.07</v>
      </c>
      <c r="F1414" s="286">
        <v>0</v>
      </c>
    </row>
    <row r="1415" spans="1:6">
      <c r="A1415">
        <v>1560</v>
      </c>
      <c r="B1415" t="s">
        <v>1980</v>
      </c>
      <c r="C1415" t="s">
        <v>565</v>
      </c>
      <c r="D1415" s="285">
        <v>0</v>
      </c>
      <c r="E1415" s="286">
        <v>15.205</v>
      </c>
      <c r="F1415" s="286">
        <v>0</v>
      </c>
    </row>
    <row r="1416" spans="1:6">
      <c r="A1416">
        <v>1561</v>
      </c>
      <c r="B1416" t="s">
        <v>1981</v>
      </c>
      <c r="C1416" t="s">
        <v>565</v>
      </c>
      <c r="D1416" s="285">
        <v>0</v>
      </c>
      <c r="E1416" s="286">
        <v>25.73</v>
      </c>
      <c r="F1416" s="286">
        <v>0</v>
      </c>
    </row>
    <row r="1417" spans="1:6">
      <c r="A1417">
        <v>1562</v>
      </c>
      <c r="B1417" t="s">
        <v>1982</v>
      </c>
      <c r="C1417" t="s">
        <v>565</v>
      </c>
      <c r="D1417" s="285">
        <v>0</v>
      </c>
      <c r="E1417" s="286">
        <v>1.4370000000000001</v>
      </c>
      <c r="F1417" s="286">
        <v>0</v>
      </c>
    </row>
    <row r="1418" spans="1:6">
      <c r="A1418">
        <v>1563</v>
      </c>
      <c r="B1418" t="s">
        <v>1983</v>
      </c>
      <c r="C1418" t="s">
        <v>565</v>
      </c>
      <c r="D1418" s="285">
        <v>0</v>
      </c>
      <c r="E1418" s="286">
        <v>24.58</v>
      </c>
      <c r="F1418" s="286">
        <v>0</v>
      </c>
    </row>
    <row r="1419" spans="1:6">
      <c r="A1419">
        <v>1564</v>
      </c>
      <c r="B1419" t="s">
        <v>1984</v>
      </c>
      <c r="C1419" t="s">
        <v>565</v>
      </c>
      <c r="D1419" s="285">
        <v>0</v>
      </c>
      <c r="E1419" s="286">
        <v>9.7799999999999994</v>
      </c>
      <c r="F1419" s="286">
        <v>0</v>
      </c>
    </row>
    <row r="1420" spans="1:6">
      <c r="A1420">
        <v>1565</v>
      </c>
      <c r="B1420" t="s">
        <v>1985</v>
      </c>
      <c r="C1420" t="s">
        <v>565</v>
      </c>
      <c r="D1420" s="285">
        <v>0</v>
      </c>
      <c r="E1420" s="286">
        <v>11.9</v>
      </c>
      <c r="F1420" s="286">
        <v>0</v>
      </c>
    </row>
    <row r="1421" spans="1:6">
      <c r="A1421">
        <v>1566</v>
      </c>
      <c r="B1421" t="s">
        <v>1986</v>
      </c>
      <c r="C1421" t="s">
        <v>565</v>
      </c>
      <c r="D1421" s="285">
        <v>0</v>
      </c>
      <c r="E1421" s="286">
        <v>6.91</v>
      </c>
      <c r="F1421" s="286">
        <v>0</v>
      </c>
    </row>
    <row r="1422" spans="1:6">
      <c r="A1422">
        <v>1567</v>
      </c>
      <c r="B1422" t="s">
        <v>1987</v>
      </c>
      <c r="C1422" t="s">
        <v>565</v>
      </c>
      <c r="D1422" s="285">
        <v>18</v>
      </c>
      <c r="E1422" s="286">
        <v>22.95</v>
      </c>
      <c r="F1422" s="286">
        <v>413.1</v>
      </c>
    </row>
    <row r="1423" spans="1:6">
      <c r="A1423">
        <v>1568</v>
      </c>
      <c r="B1423" t="s">
        <v>1988</v>
      </c>
      <c r="C1423" t="s">
        <v>565</v>
      </c>
      <c r="D1423" s="285">
        <v>0</v>
      </c>
      <c r="E1423" s="286">
        <v>8.49</v>
      </c>
      <c r="F1423" s="286">
        <v>0</v>
      </c>
    </row>
    <row r="1424" spans="1:6">
      <c r="A1424">
        <v>1569</v>
      </c>
      <c r="B1424" t="s">
        <v>1989</v>
      </c>
      <c r="C1424" t="s">
        <v>565</v>
      </c>
      <c r="D1424" s="285">
        <v>0</v>
      </c>
      <c r="E1424" s="286">
        <v>22.58</v>
      </c>
      <c r="F1424" s="286">
        <v>0</v>
      </c>
    </row>
    <row r="1425" spans="1:6">
      <c r="A1425">
        <v>1570</v>
      </c>
      <c r="B1425" t="s">
        <v>1990</v>
      </c>
      <c r="C1425" t="s">
        <v>565</v>
      </c>
      <c r="D1425" s="285">
        <v>0</v>
      </c>
      <c r="E1425" s="286">
        <v>4.0599999999999996</v>
      </c>
      <c r="F1425" s="286">
        <v>0</v>
      </c>
    </row>
    <row r="1426" spans="1:6">
      <c r="A1426">
        <v>1571</v>
      </c>
      <c r="B1426" t="s">
        <v>1991</v>
      </c>
      <c r="C1426" t="s">
        <v>565</v>
      </c>
      <c r="D1426" s="285">
        <v>0</v>
      </c>
      <c r="E1426" s="286">
        <v>41.32</v>
      </c>
      <c r="F1426" s="286">
        <v>0</v>
      </c>
    </row>
    <row r="1427" spans="1:6">
      <c r="A1427">
        <v>1572</v>
      </c>
      <c r="B1427" t="s">
        <v>1992</v>
      </c>
      <c r="C1427" t="s">
        <v>565</v>
      </c>
      <c r="D1427" s="285">
        <v>0</v>
      </c>
      <c r="E1427" s="286">
        <v>11.1</v>
      </c>
      <c r="F1427" s="286">
        <v>0</v>
      </c>
    </row>
    <row r="1428" spans="1:6">
      <c r="A1428">
        <v>1573</v>
      </c>
      <c r="B1428" t="s">
        <v>1993</v>
      </c>
      <c r="C1428" t="s">
        <v>565</v>
      </c>
      <c r="D1428" s="285">
        <v>0</v>
      </c>
      <c r="E1428" s="286">
        <v>100.88</v>
      </c>
      <c r="F1428" s="286">
        <v>0</v>
      </c>
    </row>
    <row r="1429" spans="1:6">
      <c r="A1429">
        <v>1574</v>
      </c>
      <c r="B1429" t="s">
        <v>1994</v>
      </c>
      <c r="C1429" t="s">
        <v>565</v>
      </c>
      <c r="D1429" s="285">
        <v>0</v>
      </c>
      <c r="E1429" s="286">
        <v>15.688000000000001</v>
      </c>
      <c r="F1429" s="286">
        <v>0</v>
      </c>
    </row>
    <row r="1430" spans="1:6">
      <c r="A1430">
        <v>1575</v>
      </c>
      <c r="B1430" t="s">
        <v>1995</v>
      </c>
      <c r="C1430" t="s">
        <v>565</v>
      </c>
      <c r="D1430" s="285">
        <v>0</v>
      </c>
      <c r="E1430" s="286">
        <v>19.364000000000001</v>
      </c>
      <c r="F1430" s="286">
        <v>0</v>
      </c>
    </row>
    <row r="1431" spans="1:6">
      <c r="A1431">
        <v>1576</v>
      </c>
      <c r="B1431" t="s">
        <v>1996</v>
      </c>
      <c r="C1431" t="s">
        <v>565</v>
      </c>
      <c r="D1431" s="285">
        <v>15</v>
      </c>
      <c r="E1431" s="286">
        <v>3.39</v>
      </c>
      <c r="F1431" s="286">
        <v>50.85</v>
      </c>
    </row>
    <row r="1432" spans="1:6">
      <c r="A1432">
        <v>1577</v>
      </c>
      <c r="B1432" t="s">
        <v>1997</v>
      </c>
      <c r="C1432" t="s">
        <v>565</v>
      </c>
      <c r="D1432" s="285">
        <v>0</v>
      </c>
      <c r="E1432" s="286">
        <v>7.07</v>
      </c>
      <c r="F1432" s="286">
        <v>0</v>
      </c>
    </row>
    <row r="1433" spans="1:6">
      <c r="A1433">
        <v>1578</v>
      </c>
      <c r="B1433" t="s">
        <v>1998</v>
      </c>
      <c r="C1433" t="s">
        <v>565</v>
      </c>
      <c r="D1433" s="285">
        <v>0</v>
      </c>
      <c r="E1433" s="286">
        <v>12.807</v>
      </c>
      <c r="F1433" s="286">
        <v>0</v>
      </c>
    </row>
    <row r="1434" spans="1:6">
      <c r="A1434">
        <v>1579</v>
      </c>
      <c r="B1434" t="s">
        <v>1999</v>
      </c>
      <c r="C1434" t="s">
        <v>565</v>
      </c>
      <c r="D1434" s="285">
        <v>0</v>
      </c>
      <c r="E1434" s="286">
        <v>22.81</v>
      </c>
      <c r="F1434" s="286">
        <v>0</v>
      </c>
    </row>
    <row r="1435" spans="1:6">
      <c r="A1435">
        <v>1580</v>
      </c>
      <c r="B1435" t="s">
        <v>2000</v>
      </c>
      <c r="C1435" t="s">
        <v>565</v>
      </c>
      <c r="D1435" s="285">
        <v>0</v>
      </c>
      <c r="E1435" s="286">
        <v>35.494999999999997</v>
      </c>
      <c r="F1435" s="286">
        <v>0</v>
      </c>
    </row>
    <row r="1436" spans="1:6">
      <c r="A1436">
        <v>1581</v>
      </c>
      <c r="B1436" t="s">
        <v>2001</v>
      </c>
      <c r="C1436" t="s">
        <v>565</v>
      </c>
      <c r="D1436" s="285">
        <v>0</v>
      </c>
      <c r="E1436" s="286">
        <v>22.31</v>
      </c>
      <c r="F1436" s="286">
        <v>0</v>
      </c>
    </row>
    <row r="1437" spans="1:6">
      <c r="A1437">
        <v>1582</v>
      </c>
      <c r="B1437" t="s">
        <v>2002</v>
      </c>
      <c r="C1437" t="s">
        <v>565</v>
      </c>
      <c r="D1437" s="285">
        <v>0</v>
      </c>
      <c r="E1437" s="286">
        <v>55.16</v>
      </c>
      <c r="F1437" s="286">
        <v>0</v>
      </c>
    </row>
    <row r="1438" spans="1:6">
      <c r="A1438">
        <v>1583</v>
      </c>
      <c r="B1438" t="s">
        <v>2003</v>
      </c>
      <c r="C1438" t="s">
        <v>565</v>
      </c>
      <c r="D1438" s="285">
        <v>0</v>
      </c>
      <c r="E1438" s="286">
        <v>8.33</v>
      </c>
      <c r="F1438" s="286">
        <v>0</v>
      </c>
    </row>
    <row r="1439" spans="1:6">
      <c r="A1439">
        <v>1585</v>
      </c>
      <c r="B1439" t="s">
        <v>2004</v>
      </c>
      <c r="C1439" t="s">
        <v>565</v>
      </c>
      <c r="D1439" s="285">
        <v>0</v>
      </c>
      <c r="E1439" s="286">
        <v>18.37</v>
      </c>
      <c r="F1439" s="286">
        <v>0</v>
      </c>
    </row>
    <row r="1440" spans="1:6">
      <c r="A1440">
        <v>1586</v>
      </c>
      <c r="B1440" t="s">
        <v>2005</v>
      </c>
      <c r="C1440" t="s">
        <v>565</v>
      </c>
      <c r="D1440" s="285">
        <v>3</v>
      </c>
      <c r="E1440" s="286">
        <v>18.66</v>
      </c>
      <c r="F1440" s="286">
        <v>55.98</v>
      </c>
    </row>
    <row r="1441" spans="1:6">
      <c r="A1441">
        <v>1587</v>
      </c>
      <c r="B1441" t="s">
        <v>2006</v>
      </c>
      <c r="C1441" t="s">
        <v>565</v>
      </c>
      <c r="D1441" s="285">
        <v>0</v>
      </c>
      <c r="E1441" s="286">
        <v>16.268000000000001</v>
      </c>
      <c r="F1441" s="286">
        <v>0</v>
      </c>
    </row>
    <row r="1442" spans="1:6">
      <c r="A1442">
        <v>1588</v>
      </c>
      <c r="B1442" t="s">
        <v>2007</v>
      </c>
      <c r="C1442" t="s">
        <v>565</v>
      </c>
      <c r="D1442" s="285">
        <v>0</v>
      </c>
      <c r="E1442" s="286">
        <v>23.61</v>
      </c>
      <c r="F1442" s="286">
        <v>0</v>
      </c>
    </row>
    <row r="1443" spans="1:6">
      <c r="A1443">
        <v>1589</v>
      </c>
      <c r="B1443" t="s">
        <v>2008</v>
      </c>
      <c r="C1443" t="s">
        <v>565</v>
      </c>
      <c r="D1443" s="285">
        <v>0</v>
      </c>
      <c r="E1443" s="286">
        <v>9.59</v>
      </c>
      <c r="F1443" s="286">
        <v>0</v>
      </c>
    </row>
    <row r="1444" spans="1:6">
      <c r="A1444">
        <v>1590</v>
      </c>
      <c r="B1444" t="s">
        <v>2009</v>
      </c>
      <c r="C1444" t="s">
        <v>565</v>
      </c>
      <c r="D1444" s="285">
        <v>0</v>
      </c>
      <c r="E1444" s="286">
        <v>8.8699999999999992</v>
      </c>
      <c r="F1444" s="286">
        <v>0</v>
      </c>
    </row>
    <row r="1445" spans="1:6">
      <c r="A1445">
        <v>1591</v>
      </c>
      <c r="B1445" t="s">
        <v>2010</v>
      </c>
      <c r="C1445" t="s">
        <v>565</v>
      </c>
      <c r="D1445" s="285">
        <v>0</v>
      </c>
      <c r="E1445" s="286">
        <v>13.62</v>
      </c>
      <c r="F1445" s="286">
        <v>0</v>
      </c>
    </row>
    <row r="1446" spans="1:6">
      <c r="A1446">
        <v>1592</v>
      </c>
      <c r="B1446" t="s">
        <v>2011</v>
      </c>
      <c r="C1446" t="s">
        <v>565</v>
      </c>
      <c r="D1446" s="285">
        <v>0</v>
      </c>
      <c r="E1446" s="286">
        <v>45.4</v>
      </c>
      <c r="F1446" s="286">
        <v>0</v>
      </c>
    </row>
    <row r="1447" spans="1:6">
      <c r="A1447">
        <v>1593</v>
      </c>
      <c r="B1447" t="s">
        <v>2012</v>
      </c>
      <c r="C1447" t="s">
        <v>565</v>
      </c>
      <c r="D1447" s="285">
        <v>0</v>
      </c>
      <c r="E1447" s="286">
        <v>6.27</v>
      </c>
      <c r="F1447" s="286">
        <v>0</v>
      </c>
    </row>
    <row r="1448" spans="1:6">
      <c r="A1448">
        <v>1594</v>
      </c>
      <c r="B1448" t="s">
        <v>2013</v>
      </c>
      <c r="C1448" t="s">
        <v>565</v>
      </c>
      <c r="D1448" s="285">
        <v>0</v>
      </c>
      <c r="E1448" s="286">
        <v>43.91</v>
      </c>
      <c r="F1448" s="286">
        <v>0</v>
      </c>
    </row>
    <row r="1449" spans="1:6">
      <c r="A1449">
        <v>1595</v>
      </c>
      <c r="B1449" t="s">
        <v>2014</v>
      </c>
      <c r="C1449" t="s">
        <v>565</v>
      </c>
      <c r="D1449" s="285">
        <v>0</v>
      </c>
      <c r="E1449" s="286">
        <v>90</v>
      </c>
      <c r="F1449" s="286">
        <v>0</v>
      </c>
    </row>
    <row r="1450" spans="1:6">
      <c r="A1450">
        <v>1596</v>
      </c>
      <c r="B1450" t="s">
        <v>2015</v>
      </c>
      <c r="C1450" t="s">
        <v>565</v>
      </c>
      <c r="D1450" s="285">
        <v>0</v>
      </c>
      <c r="E1450" s="286">
        <v>28.38</v>
      </c>
      <c r="F1450" s="286">
        <v>0</v>
      </c>
    </row>
    <row r="1451" spans="1:6">
      <c r="A1451">
        <v>1597</v>
      </c>
      <c r="B1451" t="s">
        <v>2016</v>
      </c>
      <c r="C1451" t="s">
        <v>565</v>
      </c>
      <c r="D1451" s="285">
        <v>0</v>
      </c>
      <c r="E1451" s="286">
        <v>175.94</v>
      </c>
      <c r="F1451" s="286">
        <v>0</v>
      </c>
    </row>
    <row r="1452" spans="1:6">
      <c r="A1452">
        <v>1598</v>
      </c>
      <c r="B1452" t="s">
        <v>2017</v>
      </c>
      <c r="C1452" t="s">
        <v>565</v>
      </c>
      <c r="D1452" s="285">
        <v>0</v>
      </c>
      <c r="E1452" s="286">
        <v>45.95</v>
      </c>
      <c r="F1452" s="286">
        <v>0</v>
      </c>
    </row>
    <row r="1453" spans="1:6">
      <c r="A1453">
        <v>1599</v>
      </c>
      <c r="B1453" t="s">
        <v>2018</v>
      </c>
      <c r="C1453" t="s">
        <v>565</v>
      </c>
      <c r="D1453" s="285">
        <v>0</v>
      </c>
      <c r="E1453" s="286">
        <v>103.98</v>
      </c>
      <c r="F1453" s="286">
        <v>0</v>
      </c>
    </row>
    <row r="1454" spans="1:6">
      <c r="A1454">
        <v>1600</v>
      </c>
      <c r="B1454" t="s">
        <v>2019</v>
      </c>
      <c r="C1454" t="s">
        <v>565</v>
      </c>
      <c r="D1454" s="285">
        <v>0</v>
      </c>
      <c r="E1454" s="286">
        <v>9.9499999999999993</v>
      </c>
      <c r="F1454" s="286">
        <v>0</v>
      </c>
    </row>
    <row r="1455" spans="1:6">
      <c r="A1455">
        <v>1601</v>
      </c>
      <c r="B1455" t="s">
        <v>2020</v>
      </c>
      <c r="C1455" t="s">
        <v>565</v>
      </c>
      <c r="D1455" s="285">
        <v>0</v>
      </c>
      <c r="E1455" s="286">
        <v>8.4</v>
      </c>
      <c r="F1455" s="286">
        <v>0</v>
      </c>
    </row>
    <row r="1456" spans="1:6">
      <c r="A1456">
        <v>1602</v>
      </c>
      <c r="B1456" t="s">
        <v>2021</v>
      </c>
      <c r="C1456" t="s">
        <v>565</v>
      </c>
      <c r="D1456" s="285">
        <v>0</v>
      </c>
      <c r="E1456" s="286">
        <v>5.68</v>
      </c>
      <c r="F1456" s="286">
        <v>0</v>
      </c>
    </row>
    <row r="1457" spans="1:6">
      <c r="A1457">
        <v>1603</v>
      </c>
      <c r="B1457" t="s">
        <v>2022</v>
      </c>
      <c r="C1457" t="s">
        <v>565</v>
      </c>
      <c r="D1457" s="285">
        <v>0</v>
      </c>
      <c r="E1457" s="286">
        <v>31.01</v>
      </c>
      <c r="F1457" s="286">
        <v>0</v>
      </c>
    </row>
    <row r="1458" spans="1:6">
      <c r="A1458">
        <v>1604</v>
      </c>
      <c r="B1458" t="s">
        <v>2023</v>
      </c>
      <c r="C1458" t="s">
        <v>565</v>
      </c>
      <c r="D1458" s="285">
        <v>0</v>
      </c>
      <c r="E1458" s="286">
        <v>32.950000000000003</v>
      </c>
      <c r="F1458" s="286">
        <v>0</v>
      </c>
    </row>
    <row r="1459" spans="1:6">
      <c r="A1459">
        <v>1605</v>
      </c>
      <c r="B1459" t="s">
        <v>2024</v>
      </c>
      <c r="C1459" t="s">
        <v>565</v>
      </c>
      <c r="D1459" s="285">
        <v>0</v>
      </c>
      <c r="E1459" s="286">
        <v>5.0199999999999996</v>
      </c>
      <c r="F1459" s="286">
        <v>0</v>
      </c>
    </row>
    <row r="1460" spans="1:6">
      <c r="A1460">
        <v>1606</v>
      </c>
      <c r="B1460" t="s">
        <v>2025</v>
      </c>
      <c r="C1460" t="s">
        <v>565</v>
      </c>
      <c r="D1460" s="285">
        <v>0</v>
      </c>
      <c r="E1460" s="286">
        <v>30.815999999999999</v>
      </c>
      <c r="F1460" s="286">
        <v>0</v>
      </c>
    </row>
    <row r="1461" spans="1:6">
      <c r="A1461">
        <v>1607</v>
      </c>
      <c r="B1461" t="s">
        <v>2026</v>
      </c>
      <c r="C1461" t="s">
        <v>565</v>
      </c>
      <c r="D1461" s="285">
        <v>0</v>
      </c>
      <c r="E1461" s="286">
        <v>9.2379999999999995</v>
      </c>
      <c r="F1461" s="286">
        <v>0</v>
      </c>
    </row>
    <row r="1462" spans="1:6">
      <c r="A1462">
        <v>1608</v>
      </c>
      <c r="B1462" t="s">
        <v>2027</v>
      </c>
      <c r="C1462" t="s">
        <v>565</v>
      </c>
      <c r="D1462" s="285">
        <v>0</v>
      </c>
      <c r="E1462" s="286">
        <v>62.95</v>
      </c>
      <c r="F1462" s="286">
        <v>0</v>
      </c>
    </row>
    <row r="1463" spans="1:6">
      <c r="A1463">
        <v>1609</v>
      </c>
      <c r="B1463" t="s">
        <v>2028</v>
      </c>
      <c r="C1463" t="s">
        <v>565</v>
      </c>
      <c r="D1463" s="285">
        <v>2178</v>
      </c>
      <c r="E1463" s="286">
        <v>7.1</v>
      </c>
      <c r="F1463" s="286">
        <v>15463.8</v>
      </c>
    </row>
    <row r="1464" spans="1:6">
      <c r="A1464">
        <v>1610</v>
      </c>
      <c r="B1464" t="s">
        <v>2029</v>
      </c>
      <c r="C1464" t="s">
        <v>565</v>
      </c>
      <c r="D1464" s="285">
        <v>6</v>
      </c>
      <c r="E1464" s="286">
        <v>16.73</v>
      </c>
      <c r="F1464" s="286">
        <v>100.38</v>
      </c>
    </row>
    <row r="1465" spans="1:6">
      <c r="A1465">
        <v>1611</v>
      </c>
      <c r="B1465" t="s">
        <v>2030</v>
      </c>
      <c r="C1465" t="s">
        <v>565</v>
      </c>
      <c r="D1465" s="285">
        <v>0</v>
      </c>
      <c r="E1465" s="286">
        <v>9.99</v>
      </c>
      <c r="F1465" s="286">
        <v>0</v>
      </c>
    </row>
    <row r="1466" spans="1:6">
      <c r="A1466">
        <v>1612</v>
      </c>
      <c r="B1466" t="s">
        <v>2031</v>
      </c>
      <c r="C1466" t="s">
        <v>565</v>
      </c>
      <c r="D1466" s="285">
        <v>36</v>
      </c>
      <c r="E1466" s="286">
        <v>7.49</v>
      </c>
      <c r="F1466" s="286">
        <v>269.64</v>
      </c>
    </row>
    <row r="1467" spans="1:6">
      <c r="A1467">
        <v>1613</v>
      </c>
      <c r="B1467" t="s">
        <v>2032</v>
      </c>
      <c r="C1467" t="s">
        <v>565</v>
      </c>
      <c r="D1467" s="285">
        <v>1074</v>
      </c>
      <c r="E1467" s="286">
        <v>11.69</v>
      </c>
      <c r="F1467" s="286">
        <v>12555.06</v>
      </c>
    </row>
    <row r="1468" spans="1:6">
      <c r="A1468">
        <v>1614</v>
      </c>
      <c r="B1468" t="s">
        <v>2033</v>
      </c>
      <c r="C1468" t="s">
        <v>565</v>
      </c>
      <c r="D1468" s="285">
        <v>3882</v>
      </c>
      <c r="E1468" s="286">
        <v>16.75</v>
      </c>
      <c r="F1468" s="286">
        <v>65023.5</v>
      </c>
    </row>
    <row r="1469" spans="1:6">
      <c r="A1469">
        <v>1615</v>
      </c>
      <c r="B1469" t="s">
        <v>2034</v>
      </c>
      <c r="C1469" t="s">
        <v>565</v>
      </c>
      <c r="D1469" s="285">
        <v>120</v>
      </c>
      <c r="E1469" s="286">
        <v>21.76</v>
      </c>
      <c r="F1469" s="286">
        <v>2611.1999999999998</v>
      </c>
    </row>
    <row r="1470" spans="1:6">
      <c r="A1470">
        <v>1616</v>
      </c>
      <c r="B1470" t="s">
        <v>2035</v>
      </c>
      <c r="C1470" t="s">
        <v>565</v>
      </c>
      <c r="D1470" s="285">
        <v>0</v>
      </c>
      <c r="E1470" s="286">
        <v>7.08</v>
      </c>
      <c r="F1470" s="286">
        <v>0</v>
      </c>
    </row>
    <row r="1471" spans="1:6">
      <c r="A1471">
        <v>1618</v>
      </c>
      <c r="B1471" t="s">
        <v>2036</v>
      </c>
      <c r="C1471" t="s">
        <v>565</v>
      </c>
      <c r="D1471" s="285">
        <v>8</v>
      </c>
      <c r="E1471" s="286">
        <v>54.42</v>
      </c>
      <c r="F1471" s="286">
        <v>435.36</v>
      </c>
    </row>
    <row r="1472" spans="1:6">
      <c r="A1472">
        <v>1619</v>
      </c>
      <c r="B1472" t="s">
        <v>2037</v>
      </c>
      <c r="C1472" t="s">
        <v>565</v>
      </c>
      <c r="D1472" s="285">
        <v>0</v>
      </c>
      <c r="E1472" s="286">
        <v>9.67</v>
      </c>
      <c r="F1472" s="286">
        <v>0</v>
      </c>
    </row>
    <row r="1473" spans="1:6">
      <c r="A1473">
        <v>1620</v>
      </c>
      <c r="B1473" t="s">
        <v>2038</v>
      </c>
      <c r="C1473" t="s">
        <v>565</v>
      </c>
      <c r="D1473" s="285">
        <v>0</v>
      </c>
      <c r="E1473" s="286">
        <v>5.6470000000000002</v>
      </c>
      <c r="F1473" s="286">
        <v>0</v>
      </c>
    </row>
    <row r="1474" spans="1:6">
      <c r="A1474">
        <v>1621</v>
      </c>
      <c r="B1474" t="s">
        <v>2039</v>
      </c>
      <c r="C1474" t="s">
        <v>565</v>
      </c>
      <c r="D1474" s="285">
        <v>0</v>
      </c>
      <c r="E1474" s="286">
        <v>24.94</v>
      </c>
      <c r="F1474" s="286">
        <v>0</v>
      </c>
    </row>
    <row r="1475" spans="1:6">
      <c r="A1475">
        <v>1622</v>
      </c>
      <c r="B1475" t="s">
        <v>2040</v>
      </c>
      <c r="C1475" t="s">
        <v>565</v>
      </c>
      <c r="D1475" s="285">
        <v>0</v>
      </c>
      <c r="E1475" s="286">
        <v>37.450000000000003</v>
      </c>
      <c r="F1475" s="286">
        <v>0</v>
      </c>
    </row>
    <row r="1476" spans="1:6">
      <c r="A1476">
        <v>1623</v>
      </c>
      <c r="B1476" t="s">
        <v>2041</v>
      </c>
      <c r="C1476" t="s">
        <v>565</v>
      </c>
      <c r="D1476" s="285">
        <v>0</v>
      </c>
      <c r="E1476" s="286">
        <v>78.16</v>
      </c>
      <c r="F1476" s="286">
        <v>0</v>
      </c>
    </row>
    <row r="1477" spans="1:6">
      <c r="A1477">
        <v>1624</v>
      </c>
      <c r="B1477" t="s">
        <v>2042</v>
      </c>
      <c r="C1477" t="s">
        <v>565</v>
      </c>
      <c r="D1477" s="285">
        <v>0</v>
      </c>
      <c r="E1477" s="286">
        <v>30.66</v>
      </c>
      <c r="F1477" s="286">
        <v>0</v>
      </c>
    </row>
    <row r="1478" spans="1:6">
      <c r="A1478">
        <v>1625</v>
      </c>
      <c r="B1478" t="s">
        <v>2043</v>
      </c>
      <c r="C1478" t="s">
        <v>565</v>
      </c>
      <c r="D1478" s="285">
        <v>0</v>
      </c>
      <c r="E1478" s="286">
        <v>32.450000000000003</v>
      </c>
      <c r="F1478" s="286">
        <v>0</v>
      </c>
    </row>
    <row r="1479" spans="1:6">
      <c r="A1479">
        <v>1626</v>
      </c>
      <c r="B1479" t="s">
        <v>2044</v>
      </c>
      <c r="C1479" t="s">
        <v>565</v>
      </c>
      <c r="D1479" s="285">
        <v>0</v>
      </c>
      <c r="E1479" s="286">
        <v>28.617000000000001</v>
      </c>
      <c r="F1479" s="286">
        <v>0</v>
      </c>
    </row>
    <row r="1480" spans="1:6">
      <c r="A1480">
        <v>1627</v>
      </c>
      <c r="B1480" t="s">
        <v>2045</v>
      </c>
      <c r="C1480" t="s">
        <v>565</v>
      </c>
      <c r="D1480" s="285">
        <v>0</v>
      </c>
      <c r="E1480" s="286">
        <v>2353.2600000000002</v>
      </c>
      <c r="F1480" s="286">
        <v>0</v>
      </c>
    </row>
    <row r="1481" spans="1:6">
      <c r="A1481">
        <v>1628</v>
      </c>
      <c r="B1481" t="s">
        <v>2046</v>
      </c>
      <c r="C1481" t="s">
        <v>565</v>
      </c>
      <c r="D1481" s="285">
        <v>0</v>
      </c>
      <c r="E1481" s="286">
        <v>0</v>
      </c>
      <c r="F1481" s="286">
        <v>0</v>
      </c>
    </row>
    <row r="1482" spans="1:6">
      <c r="A1482">
        <v>1629</v>
      </c>
      <c r="B1482" t="s">
        <v>2047</v>
      </c>
      <c r="C1482" t="s">
        <v>565</v>
      </c>
      <c r="D1482" s="285">
        <v>9</v>
      </c>
      <c r="E1482" s="286">
        <v>120.95</v>
      </c>
      <c r="F1482" s="286">
        <v>1088.55</v>
      </c>
    </row>
    <row r="1483" spans="1:6">
      <c r="A1483">
        <v>1630</v>
      </c>
      <c r="B1483" t="s">
        <v>2048</v>
      </c>
      <c r="C1483" t="s">
        <v>565</v>
      </c>
      <c r="D1483" s="285">
        <v>0</v>
      </c>
      <c r="E1483" s="286">
        <v>32.450000000000003</v>
      </c>
      <c r="F1483" s="286">
        <v>0</v>
      </c>
    </row>
    <row r="1484" spans="1:6">
      <c r="A1484">
        <v>1631</v>
      </c>
      <c r="B1484" t="s">
        <v>2049</v>
      </c>
      <c r="C1484" t="s">
        <v>565</v>
      </c>
      <c r="D1484" s="285">
        <v>0</v>
      </c>
      <c r="E1484" s="286">
        <v>0</v>
      </c>
      <c r="F1484" s="286">
        <v>0</v>
      </c>
    </row>
    <row r="1485" spans="1:6">
      <c r="A1485">
        <v>1632</v>
      </c>
      <c r="B1485" t="s">
        <v>2050</v>
      </c>
      <c r="C1485" t="s">
        <v>565</v>
      </c>
      <c r="D1485" s="285">
        <v>0</v>
      </c>
      <c r="E1485" s="286">
        <v>4.8449999999999998</v>
      </c>
      <c r="F1485" s="286">
        <v>0</v>
      </c>
    </row>
    <row r="1486" spans="1:6">
      <c r="A1486">
        <v>1633</v>
      </c>
      <c r="B1486" t="s">
        <v>2051</v>
      </c>
      <c r="C1486" t="s">
        <v>565</v>
      </c>
      <c r="D1486" s="285">
        <v>0</v>
      </c>
      <c r="E1486" s="286">
        <v>28.11</v>
      </c>
      <c r="F1486" s="286">
        <v>0</v>
      </c>
    </row>
    <row r="1487" spans="1:6">
      <c r="A1487">
        <v>1634</v>
      </c>
      <c r="B1487" t="s">
        <v>2052</v>
      </c>
      <c r="C1487" t="s">
        <v>565</v>
      </c>
      <c r="D1487" s="285">
        <v>0</v>
      </c>
      <c r="E1487" s="286">
        <v>54.15</v>
      </c>
      <c r="F1487" s="286">
        <v>0</v>
      </c>
    </row>
    <row r="1488" spans="1:6">
      <c r="A1488">
        <v>1635</v>
      </c>
      <c r="B1488" t="s">
        <v>2053</v>
      </c>
      <c r="C1488" t="s">
        <v>565</v>
      </c>
      <c r="D1488" s="285">
        <v>0</v>
      </c>
      <c r="E1488" s="286">
        <v>27.31</v>
      </c>
      <c r="F1488" s="286">
        <v>0</v>
      </c>
    </row>
    <row r="1489" spans="1:6">
      <c r="A1489">
        <v>1636</v>
      </c>
      <c r="B1489" t="s">
        <v>2054</v>
      </c>
      <c r="C1489" t="s">
        <v>565</v>
      </c>
      <c r="D1489" s="285">
        <v>0</v>
      </c>
      <c r="E1489" s="286">
        <v>38.81</v>
      </c>
      <c r="F1489" s="286">
        <v>0</v>
      </c>
    </row>
    <row r="1490" spans="1:6">
      <c r="A1490">
        <v>1637</v>
      </c>
      <c r="B1490" t="s">
        <v>2055</v>
      </c>
      <c r="C1490" t="s">
        <v>565</v>
      </c>
      <c r="D1490" s="285">
        <v>0</v>
      </c>
      <c r="E1490" s="286">
        <v>42.5</v>
      </c>
      <c r="F1490" s="286">
        <v>0</v>
      </c>
    </row>
    <row r="1491" spans="1:6">
      <c r="A1491">
        <v>1638</v>
      </c>
      <c r="B1491" t="s">
        <v>2056</v>
      </c>
      <c r="C1491" t="s">
        <v>565</v>
      </c>
      <c r="D1491" s="285">
        <v>0</v>
      </c>
      <c r="E1491" s="286">
        <v>4.75</v>
      </c>
      <c r="F1491" s="286">
        <v>0</v>
      </c>
    </row>
    <row r="1492" spans="1:6">
      <c r="A1492">
        <v>1639</v>
      </c>
      <c r="B1492" t="s">
        <v>2057</v>
      </c>
      <c r="C1492" t="s">
        <v>565</v>
      </c>
      <c r="D1492" s="285">
        <v>0</v>
      </c>
      <c r="E1492" s="286">
        <v>4.2</v>
      </c>
      <c r="F1492" s="286">
        <v>0</v>
      </c>
    </row>
    <row r="1493" spans="1:6">
      <c r="A1493">
        <v>1640</v>
      </c>
      <c r="B1493" t="s">
        <v>2058</v>
      </c>
      <c r="C1493" t="s">
        <v>565</v>
      </c>
      <c r="D1493" s="285">
        <v>0</v>
      </c>
      <c r="E1493" s="286">
        <v>10.74</v>
      </c>
      <c r="F1493" s="286">
        <v>0</v>
      </c>
    </row>
    <row r="1494" spans="1:6">
      <c r="A1494">
        <v>1641</v>
      </c>
      <c r="B1494" t="s">
        <v>2059</v>
      </c>
      <c r="C1494" t="s">
        <v>565</v>
      </c>
      <c r="D1494" s="285">
        <v>0</v>
      </c>
      <c r="E1494" s="286">
        <v>2.6619999999999999</v>
      </c>
      <c r="F1494" s="286">
        <v>0</v>
      </c>
    </row>
    <row r="1495" spans="1:6">
      <c r="A1495">
        <v>1642</v>
      </c>
      <c r="B1495" t="s">
        <v>2060</v>
      </c>
      <c r="C1495" t="s">
        <v>565</v>
      </c>
      <c r="D1495" s="285">
        <v>0</v>
      </c>
      <c r="E1495" s="286">
        <v>2.879</v>
      </c>
      <c r="F1495" s="286">
        <v>0</v>
      </c>
    </row>
    <row r="1496" spans="1:6">
      <c r="A1496">
        <v>1643</v>
      </c>
      <c r="B1496" t="s">
        <v>2061</v>
      </c>
      <c r="C1496" t="s">
        <v>565</v>
      </c>
      <c r="D1496" s="285">
        <v>0</v>
      </c>
      <c r="E1496" s="286">
        <v>2.6619999999999999</v>
      </c>
      <c r="F1496" s="286">
        <v>0</v>
      </c>
    </row>
    <row r="1497" spans="1:6">
      <c r="A1497">
        <v>1644</v>
      </c>
      <c r="B1497" t="s">
        <v>2062</v>
      </c>
      <c r="C1497" t="s">
        <v>565</v>
      </c>
      <c r="D1497" s="285">
        <v>0</v>
      </c>
      <c r="E1497" s="286">
        <v>2.94</v>
      </c>
      <c r="F1497" s="286">
        <v>0</v>
      </c>
    </row>
    <row r="1498" spans="1:6">
      <c r="A1498">
        <v>1645</v>
      </c>
      <c r="B1498" t="s">
        <v>2063</v>
      </c>
      <c r="C1498" t="s">
        <v>565</v>
      </c>
      <c r="D1498" s="285">
        <v>0</v>
      </c>
      <c r="E1498" s="286">
        <v>2.4820000000000002</v>
      </c>
      <c r="F1498" s="286">
        <v>0</v>
      </c>
    </row>
    <row r="1499" spans="1:6">
      <c r="A1499">
        <v>1646</v>
      </c>
      <c r="B1499" t="s">
        <v>2064</v>
      </c>
      <c r="C1499" t="s">
        <v>565</v>
      </c>
      <c r="D1499" s="285">
        <v>0</v>
      </c>
      <c r="E1499" s="286">
        <v>1.05</v>
      </c>
      <c r="F1499" s="286">
        <v>0</v>
      </c>
    </row>
    <row r="1500" spans="1:6">
      <c r="A1500">
        <v>1647</v>
      </c>
      <c r="B1500" t="s">
        <v>2065</v>
      </c>
      <c r="C1500" t="s">
        <v>565</v>
      </c>
      <c r="D1500" s="285">
        <v>0</v>
      </c>
      <c r="E1500" s="286">
        <v>2.9359999999999999</v>
      </c>
      <c r="F1500" s="286">
        <v>0</v>
      </c>
    </row>
    <row r="1501" spans="1:6">
      <c r="A1501">
        <v>1649</v>
      </c>
      <c r="B1501" t="s">
        <v>2066</v>
      </c>
      <c r="C1501" t="s">
        <v>565</v>
      </c>
      <c r="D1501" s="285">
        <v>0</v>
      </c>
      <c r="E1501" s="286">
        <v>9.02</v>
      </c>
      <c r="F1501" s="286">
        <v>0</v>
      </c>
    </row>
    <row r="1502" spans="1:6">
      <c r="A1502">
        <v>1650</v>
      </c>
      <c r="B1502" t="s">
        <v>2067</v>
      </c>
      <c r="C1502" t="s">
        <v>565</v>
      </c>
      <c r="D1502" s="285">
        <v>0</v>
      </c>
      <c r="E1502" s="286">
        <v>0</v>
      </c>
      <c r="F1502" s="286">
        <v>0</v>
      </c>
    </row>
    <row r="1503" spans="1:6">
      <c r="A1503">
        <v>1651</v>
      </c>
      <c r="B1503" t="s">
        <v>2068</v>
      </c>
      <c r="C1503" t="s">
        <v>565</v>
      </c>
      <c r="D1503" s="285">
        <v>0</v>
      </c>
      <c r="E1503" s="286">
        <v>19.79</v>
      </c>
      <c r="F1503" s="286">
        <v>0</v>
      </c>
    </row>
    <row r="1504" spans="1:6">
      <c r="A1504">
        <v>1652</v>
      </c>
      <c r="B1504" t="s">
        <v>2069</v>
      </c>
      <c r="C1504" t="s">
        <v>565</v>
      </c>
      <c r="D1504" s="285">
        <v>0</v>
      </c>
      <c r="E1504" s="286">
        <v>76.16</v>
      </c>
      <c r="F1504" s="286">
        <v>0</v>
      </c>
    </row>
    <row r="1505" spans="1:6">
      <c r="A1505">
        <v>1653</v>
      </c>
      <c r="B1505" t="s">
        <v>2070</v>
      </c>
      <c r="C1505" t="s">
        <v>565</v>
      </c>
      <c r="D1505" s="285">
        <v>0</v>
      </c>
      <c r="E1505" s="286">
        <v>4.6639999999999997</v>
      </c>
      <c r="F1505" s="286">
        <v>0</v>
      </c>
    </row>
    <row r="1506" spans="1:6">
      <c r="A1506">
        <v>1654</v>
      </c>
      <c r="B1506" t="s">
        <v>2071</v>
      </c>
      <c r="C1506" t="s">
        <v>565</v>
      </c>
      <c r="D1506" s="285">
        <v>0</v>
      </c>
      <c r="E1506" s="286">
        <v>5.6</v>
      </c>
      <c r="F1506" s="286">
        <v>0</v>
      </c>
    </row>
    <row r="1507" spans="1:6">
      <c r="A1507">
        <v>1655</v>
      </c>
      <c r="B1507" t="s">
        <v>2072</v>
      </c>
      <c r="C1507" t="s">
        <v>565</v>
      </c>
      <c r="D1507" s="285">
        <v>1356</v>
      </c>
      <c r="E1507" s="286">
        <v>6.2569999999999997</v>
      </c>
      <c r="F1507" s="286">
        <v>8484.49</v>
      </c>
    </row>
    <row r="1508" spans="1:6">
      <c r="A1508">
        <v>1656</v>
      </c>
      <c r="B1508" t="s">
        <v>2073</v>
      </c>
      <c r="C1508" t="s">
        <v>565</v>
      </c>
      <c r="D1508" s="285">
        <v>462</v>
      </c>
      <c r="E1508" s="286">
        <v>9.6259999999999994</v>
      </c>
      <c r="F1508" s="286">
        <v>4447.66</v>
      </c>
    </row>
    <row r="1509" spans="1:6">
      <c r="A1509">
        <v>1657</v>
      </c>
      <c r="B1509" t="s">
        <v>2074</v>
      </c>
      <c r="C1509" t="s">
        <v>565</v>
      </c>
      <c r="D1509" s="285">
        <v>0</v>
      </c>
      <c r="E1509" s="286">
        <v>11.4</v>
      </c>
      <c r="F1509" s="286">
        <v>0</v>
      </c>
    </row>
    <row r="1510" spans="1:6">
      <c r="A1510">
        <v>1658</v>
      </c>
      <c r="B1510" t="s">
        <v>2075</v>
      </c>
      <c r="C1510" t="s">
        <v>565</v>
      </c>
      <c r="D1510" s="285">
        <v>0</v>
      </c>
      <c r="E1510" s="286">
        <v>24.73</v>
      </c>
      <c r="F1510" s="286">
        <v>0</v>
      </c>
    </row>
    <row r="1511" spans="1:6">
      <c r="A1511">
        <v>1659</v>
      </c>
      <c r="B1511" t="s">
        <v>2076</v>
      </c>
      <c r="C1511" t="s">
        <v>565</v>
      </c>
      <c r="D1511" s="285">
        <v>0</v>
      </c>
      <c r="E1511" s="286">
        <v>65.92</v>
      </c>
      <c r="F1511" s="286">
        <v>0</v>
      </c>
    </row>
    <row r="1512" spans="1:6">
      <c r="A1512">
        <v>1660</v>
      </c>
      <c r="B1512" t="s">
        <v>2077</v>
      </c>
      <c r="C1512" t="s">
        <v>565</v>
      </c>
      <c r="D1512" s="285">
        <v>0</v>
      </c>
      <c r="E1512" s="286">
        <v>108.16</v>
      </c>
      <c r="F1512" s="286">
        <v>0</v>
      </c>
    </row>
    <row r="1513" spans="1:6">
      <c r="A1513">
        <v>1661</v>
      </c>
      <c r="B1513" t="s">
        <v>2078</v>
      </c>
      <c r="C1513" t="s">
        <v>565</v>
      </c>
      <c r="D1513" s="285">
        <v>0</v>
      </c>
      <c r="E1513" s="286">
        <v>240.88</v>
      </c>
      <c r="F1513" s="286">
        <v>0</v>
      </c>
    </row>
    <row r="1514" spans="1:6">
      <c r="A1514">
        <v>1662</v>
      </c>
      <c r="B1514" t="s">
        <v>2079</v>
      </c>
      <c r="C1514" t="s">
        <v>565</v>
      </c>
      <c r="D1514" s="285">
        <v>0</v>
      </c>
      <c r="E1514" s="286">
        <v>99.21</v>
      </c>
      <c r="F1514" s="286">
        <v>0</v>
      </c>
    </row>
    <row r="1515" spans="1:6">
      <c r="A1515">
        <v>1663</v>
      </c>
      <c r="B1515" t="s">
        <v>2080</v>
      </c>
      <c r="C1515" t="s">
        <v>565</v>
      </c>
      <c r="D1515" s="285">
        <v>33</v>
      </c>
      <c r="E1515" s="286">
        <v>5.5380000000000003</v>
      </c>
      <c r="F1515" s="286">
        <v>182.75</v>
      </c>
    </row>
    <row r="1516" spans="1:6">
      <c r="A1516">
        <v>1664</v>
      </c>
      <c r="B1516" t="s">
        <v>2081</v>
      </c>
      <c r="C1516" t="s">
        <v>565</v>
      </c>
      <c r="D1516" s="285">
        <v>0</v>
      </c>
      <c r="E1516" s="286">
        <v>12.58</v>
      </c>
      <c r="F1516" s="286">
        <v>0</v>
      </c>
    </row>
    <row r="1517" spans="1:6">
      <c r="A1517">
        <v>1665</v>
      </c>
      <c r="B1517" t="s">
        <v>2082</v>
      </c>
      <c r="C1517" t="s">
        <v>565</v>
      </c>
      <c r="D1517" s="285">
        <v>0</v>
      </c>
      <c r="E1517" s="286">
        <v>4.8719999999999999</v>
      </c>
      <c r="F1517" s="286">
        <v>0</v>
      </c>
    </row>
    <row r="1518" spans="1:6">
      <c r="A1518">
        <v>1666</v>
      </c>
      <c r="B1518" t="s">
        <v>2083</v>
      </c>
      <c r="C1518" t="s">
        <v>565</v>
      </c>
      <c r="D1518" s="285">
        <v>396</v>
      </c>
      <c r="E1518" s="286">
        <v>4.4660000000000002</v>
      </c>
      <c r="F1518" s="286">
        <v>1768.53</v>
      </c>
    </row>
    <row r="1519" spans="1:6">
      <c r="A1519">
        <v>1667</v>
      </c>
      <c r="B1519" t="s">
        <v>2084</v>
      </c>
      <c r="C1519" t="s">
        <v>565</v>
      </c>
      <c r="D1519" s="285">
        <v>0</v>
      </c>
      <c r="E1519" s="286">
        <v>6.7389999999999999</v>
      </c>
      <c r="F1519" s="286">
        <v>0</v>
      </c>
    </row>
    <row r="1520" spans="1:6">
      <c r="A1520">
        <v>1668</v>
      </c>
      <c r="B1520" t="s">
        <v>2085</v>
      </c>
      <c r="C1520" t="s">
        <v>565</v>
      </c>
      <c r="D1520" s="285">
        <v>0</v>
      </c>
      <c r="E1520" s="286">
        <v>9.9499999999999993</v>
      </c>
      <c r="F1520" s="286">
        <v>0</v>
      </c>
    </row>
    <row r="1521" spans="1:6">
      <c r="A1521">
        <v>1669</v>
      </c>
      <c r="B1521" t="s">
        <v>2086</v>
      </c>
      <c r="C1521" t="s">
        <v>565</v>
      </c>
      <c r="D1521" s="285">
        <v>0</v>
      </c>
      <c r="E1521" s="286">
        <v>14.26</v>
      </c>
      <c r="F1521" s="286">
        <v>0</v>
      </c>
    </row>
    <row r="1522" spans="1:6">
      <c r="A1522">
        <v>1677</v>
      </c>
      <c r="B1522" t="s">
        <v>2087</v>
      </c>
      <c r="C1522" t="s">
        <v>565</v>
      </c>
      <c r="D1522" s="285">
        <v>12</v>
      </c>
      <c r="E1522" s="286">
        <v>9.36</v>
      </c>
      <c r="F1522" s="286">
        <v>112.32</v>
      </c>
    </row>
    <row r="1523" spans="1:6">
      <c r="A1523">
        <v>1678</v>
      </c>
      <c r="B1523" t="s">
        <v>2088</v>
      </c>
      <c r="C1523" t="s">
        <v>565</v>
      </c>
      <c r="D1523" s="285">
        <v>0</v>
      </c>
      <c r="E1523" s="286">
        <v>7.24</v>
      </c>
      <c r="F1523" s="286">
        <v>0</v>
      </c>
    </row>
    <row r="1524" spans="1:6">
      <c r="A1524">
        <v>1679</v>
      </c>
      <c r="B1524" t="s">
        <v>2089</v>
      </c>
      <c r="C1524" t="s">
        <v>565</v>
      </c>
      <c r="D1524" s="285">
        <v>144</v>
      </c>
      <c r="E1524" s="286">
        <v>12.09</v>
      </c>
      <c r="F1524" s="286">
        <v>1740.96</v>
      </c>
    </row>
    <row r="1525" spans="1:6">
      <c r="A1525">
        <v>1680</v>
      </c>
      <c r="B1525" t="s">
        <v>2090</v>
      </c>
      <c r="C1525" t="s">
        <v>565</v>
      </c>
      <c r="D1525" s="285">
        <v>9</v>
      </c>
      <c r="E1525" s="286">
        <v>17.68</v>
      </c>
      <c r="F1525" s="286">
        <v>159.12</v>
      </c>
    </row>
    <row r="1526" spans="1:6">
      <c r="A1526">
        <v>1681</v>
      </c>
      <c r="B1526" t="s">
        <v>2091</v>
      </c>
      <c r="C1526" t="s">
        <v>565</v>
      </c>
      <c r="D1526" s="285">
        <v>0</v>
      </c>
      <c r="E1526" s="286">
        <v>16.62</v>
      </c>
      <c r="F1526" s="286">
        <v>0</v>
      </c>
    </row>
    <row r="1527" spans="1:6">
      <c r="A1527">
        <v>1682</v>
      </c>
      <c r="B1527" t="s">
        <v>2092</v>
      </c>
      <c r="C1527" t="s">
        <v>565</v>
      </c>
      <c r="D1527" s="285">
        <v>3</v>
      </c>
      <c r="E1527" s="286">
        <v>11.26</v>
      </c>
      <c r="F1527" s="286">
        <v>33.78</v>
      </c>
    </row>
    <row r="1528" spans="1:6">
      <c r="A1528">
        <v>1683</v>
      </c>
      <c r="B1528" t="s">
        <v>2093</v>
      </c>
      <c r="C1528" t="s">
        <v>565</v>
      </c>
      <c r="D1528" s="285">
        <v>0</v>
      </c>
      <c r="E1528" s="286">
        <v>25.28</v>
      </c>
      <c r="F1528" s="286">
        <v>0</v>
      </c>
    </row>
    <row r="1529" spans="1:6">
      <c r="A1529">
        <v>1684</v>
      </c>
      <c r="B1529" t="s">
        <v>2094</v>
      </c>
      <c r="C1529" t="s">
        <v>565</v>
      </c>
      <c r="D1529" s="285">
        <v>0</v>
      </c>
      <c r="E1529" s="286">
        <v>11.75</v>
      </c>
      <c r="F1529" s="286">
        <v>0</v>
      </c>
    </row>
    <row r="1530" spans="1:6">
      <c r="A1530">
        <v>1685</v>
      </c>
      <c r="B1530" t="s">
        <v>2095</v>
      </c>
      <c r="C1530" t="s">
        <v>565</v>
      </c>
      <c r="D1530" s="285">
        <v>0</v>
      </c>
      <c r="E1530" s="286">
        <v>13.49</v>
      </c>
      <c r="F1530" s="286">
        <v>0</v>
      </c>
    </row>
    <row r="1531" spans="1:6">
      <c r="A1531">
        <v>1686</v>
      </c>
      <c r="B1531" t="s">
        <v>2096</v>
      </c>
      <c r="C1531" t="s">
        <v>565</v>
      </c>
      <c r="D1531" s="285">
        <v>0</v>
      </c>
      <c r="E1531" s="286">
        <v>0</v>
      </c>
      <c r="F1531" s="286">
        <v>0</v>
      </c>
    </row>
    <row r="1532" spans="1:6">
      <c r="A1532">
        <v>1687</v>
      </c>
      <c r="B1532" t="s">
        <v>2097</v>
      </c>
      <c r="C1532" t="s">
        <v>565</v>
      </c>
      <c r="D1532" s="285">
        <v>0</v>
      </c>
      <c r="E1532" s="286">
        <v>50.28</v>
      </c>
      <c r="F1532" s="286">
        <v>0</v>
      </c>
    </row>
    <row r="1533" spans="1:6">
      <c r="A1533">
        <v>1688</v>
      </c>
      <c r="B1533" t="s">
        <v>2098</v>
      </c>
      <c r="C1533" t="s">
        <v>565</v>
      </c>
      <c r="D1533" s="285">
        <v>0</v>
      </c>
      <c r="E1533" s="286">
        <v>24.74</v>
      </c>
      <c r="F1533" s="286">
        <v>0</v>
      </c>
    </row>
    <row r="1534" spans="1:6">
      <c r="A1534">
        <v>1689</v>
      </c>
      <c r="B1534" t="s">
        <v>2099</v>
      </c>
      <c r="C1534" t="s">
        <v>565</v>
      </c>
      <c r="D1534" s="285">
        <v>0</v>
      </c>
      <c r="E1534" s="286">
        <v>15.45</v>
      </c>
      <c r="F1534" s="286">
        <v>0</v>
      </c>
    </row>
    <row r="1535" spans="1:6">
      <c r="A1535">
        <v>1690</v>
      </c>
      <c r="B1535" t="s">
        <v>2100</v>
      </c>
      <c r="C1535" t="s">
        <v>565</v>
      </c>
      <c r="D1535" s="285">
        <v>0</v>
      </c>
      <c r="E1535" s="286">
        <v>9.7560000000000002</v>
      </c>
      <c r="F1535" s="286">
        <v>0</v>
      </c>
    </row>
    <row r="1536" spans="1:6">
      <c r="A1536">
        <v>1691</v>
      </c>
      <c r="B1536" t="s">
        <v>2101</v>
      </c>
      <c r="C1536" t="s">
        <v>565</v>
      </c>
      <c r="D1536" s="285">
        <v>0</v>
      </c>
      <c r="E1536" s="286">
        <v>11.95</v>
      </c>
      <c r="F1536" s="286">
        <v>0</v>
      </c>
    </row>
    <row r="1537" spans="1:6">
      <c r="A1537">
        <v>1692</v>
      </c>
      <c r="B1537" t="s">
        <v>2102</v>
      </c>
      <c r="C1537" t="s">
        <v>565</v>
      </c>
      <c r="D1537" s="285">
        <v>0</v>
      </c>
      <c r="E1537" s="286">
        <v>15.5</v>
      </c>
      <c r="F1537" s="286">
        <v>0</v>
      </c>
    </row>
    <row r="1538" spans="1:6">
      <c r="A1538">
        <v>1693</v>
      </c>
      <c r="B1538" t="s">
        <v>2103</v>
      </c>
      <c r="C1538" t="s">
        <v>565</v>
      </c>
      <c r="D1538" s="285">
        <v>0</v>
      </c>
      <c r="E1538" s="286">
        <v>30.46</v>
      </c>
      <c r="F1538" s="286">
        <v>0</v>
      </c>
    </row>
    <row r="1539" spans="1:6">
      <c r="A1539">
        <v>1694</v>
      </c>
      <c r="B1539" t="s">
        <v>2104</v>
      </c>
      <c r="C1539" t="s">
        <v>565</v>
      </c>
      <c r="D1539" s="285">
        <v>0</v>
      </c>
      <c r="E1539" s="286">
        <v>11.9</v>
      </c>
      <c r="F1539" s="286">
        <v>0</v>
      </c>
    </row>
    <row r="1540" spans="1:6">
      <c r="A1540">
        <v>1695</v>
      </c>
      <c r="B1540" t="s">
        <v>2105</v>
      </c>
      <c r="C1540" t="s">
        <v>565</v>
      </c>
      <c r="D1540" s="285">
        <v>0</v>
      </c>
      <c r="E1540" s="286">
        <v>0</v>
      </c>
      <c r="F1540" s="286">
        <v>0</v>
      </c>
    </row>
    <row r="1541" spans="1:6">
      <c r="A1541">
        <v>1696</v>
      </c>
      <c r="B1541" t="s">
        <v>2106</v>
      </c>
      <c r="C1541" t="s">
        <v>565</v>
      </c>
      <c r="D1541" s="285">
        <v>0</v>
      </c>
      <c r="E1541" s="286">
        <v>20.5</v>
      </c>
      <c r="F1541" s="286">
        <v>0</v>
      </c>
    </row>
    <row r="1542" spans="1:6">
      <c r="A1542">
        <v>1697</v>
      </c>
      <c r="B1542" t="s">
        <v>2107</v>
      </c>
      <c r="C1542" t="s">
        <v>565</v>
      </c>
      <c r="D1542" s="285">
        <v>0</v>
      </c>
      <c r="E1542" s="286">
        <v>17.946000000000002</v>
      </c>
      <c r="F1542" s="286">
        <v>0</v>
      </c>
    </row>
    <row r="1543" spans="1:6">
      <c r="A1543">
        <v>1698</v>
      </c>
      <c r="B1543" t="s">
        <v>2108</v>
      </c>
      <c r="C1543" t="s">
        <v>565</v>
      </c>
      <c r="D1543" s="285">
        <v>0</v>
      </c>
      <c r="E1543" s="286">
        <v>18.28</v>
      </c>
      <c r="F1543" s="286">
        <v>0</v>
      </c>
    </row>
    <row r="1544" spans="1:6">
      <c r="A1544">
        <v>1699</v>
      </c>
      <c r="B1544" t="s">
        <v>2109</v>
      </c>
      <c r="C1544" t="s">
        <v>565</v>
      </c>
      <c r="D1544" s="285">
        <v>12</v>
      </c>
      <c r="E1544" s="286">
        <v>10.130000000000001</v>
      </c>
      <c r="F1544" s="286">
        <v>121.56</v>
      </c>
    </row>
    <row r="1545" spans="1:6">
      <c r="A1545">
        <v>1700</v>
      </c>
      <c r="B1545" t="s">
        <v>2110</v>
      </c>
      <c r="C1545" t="s">
        <v>565</v>
      </c>
      <c r="D1545" s="285">
        <v>0</v>
      </c>
      <c r="E1545" s="286">
        <v>7.14</v>
      </c>
      <c r="F1545" s="286">
        <v>0</v>
      </c>
    </row>
    <row r="1546" spans="1:6">
      <c r="A1546">
        <v>1701</v>
      </c>
      <c r="B1546" t="s">
        <v>2111</v>
      </c>
      <c r="C1546" t="s">
        <v>565</v>
      </c>
      <c r="D1546" s="285">
        <v>0</v>
      </c>
      <c r="E1546" s="286">
        <v>6.4960000000000004</v>
      </c>
      <c r="F1546" s="286">
        <v>0</v>
      </c>
    </row>
    <row r="1547" spans="1:6">
      <c r="A1547">
        <v>1702</v>
      </c>
      <c r="B1547" t="s">
        <v>2112</v>
      </c>
      <c r="C1547" t="s">
        <v>565</v>
      </c>
      <c r="D1547" s="285">
        <v>0</v>
      </c>
      <c r="E1547" s="286">
        <v>5.0759999999999996</v>
      </c>
      <c r="F1547" s="286">
        <v>0</v>
      </c>
    </row>
    <row r="1548" spans="1:6">
      <c r="A1548">
        <v>1703</v>
      </c>
      <c r="B1548" t="s">
        <v>2113</v>
      </c>
      <c r="C1548" t="s">
        <v>565</v>
      </c>
      <c r="D1548" s="285">
        <v>0</v>
      </c>
      <c r="E1548" s="286">
        <v>14.78</v>
      </c>
      <c r="F1548" s="286">
        <v>0</v>
      </c>
    </row>
    <row r="1549" spans="1:6">
      <c r="A1549">
        <v>1704</v>
      </c>
      <c r="B1549" t="s">
        <v>2114</v>
      </c>
      <c r="C1549" t="s">
        <v>565</v>
      </c>
      <c r="D1549" s="285">
        <v>33</v>
      </c>
      <c r="E1549" s="286">
        <v>7.53</v>
      </c>
      <c r="F1549" s="286">
        <v>248.49</v>
      </c>
    </row>
    <row r="1550" spans="1:6">
      <c r="A1550">
        <v>1705</v>
      </c>
      <c r="B1550" t="s">
        <v>2115</v>
      </c>
      <c r="C1550" t="s">
        <v>565</v>
      </c>
      <c r="D1550" s="285">
        <v>0</v>
      </c>
      <c r="E1550" s="286">
        <v>41.41</v>
      </c>
      <c r="F1550" s="286">
        <v>0</v>
      </c>
    </row>
    <row r="1551" spans="1:6">
      <c r="A1551">
        <v>1706</v>
      </c>
      <c r="B1551" t="s">
        <v>2116</v>
      </c>
      <c r="C1551" t="s">
        <v>565</v>
      </c>
      <c r="D1551" s="285">
        <v>0</v>
      </c>
      <c r="E1551" s="286">
        <v>5.3010000000000002</v>
      </c>
      <c r="F1551" s="286">
        <v>0</v>
      </c>
    </row>
    <row r="1552" spans="1:6">
      <c r="A1552">
        <v>1707</v>
      </c>
      <c r="B1552" t="s">
        <v>2117</v>
      </c>
      <c r="C1552" t="s">
        <v>565</v>
      </c>
      <c r="D1552" s="285">
        <v>90</v>
      </c>
      <c r="E1552" s="286">
        <v>8.3109999999999999</v>
      </c>
      <c r="F1552" s="286">
        <v>747.99</v>
      </c>
    </row>
    <row r="1553" spans="1:6">
      <c r="A1553">
        <v>1708</v>
      </c>
      <c r="B1553" t="s">
        <v>2118</v>
      </c>
      <c r="C1553" t="s">
        <v>565</v>
      </c>
      <c r="D1553" s="285">
        <v>18</v>
      </c>
      <c r="E1553" s="286">
        <v>5.08</v>
      </c>
      <c r="F1553" s="286">
        <v>91.44</v>
      </c>
    </row>
    <row r="1554" spans="1:6">
      <c r="A1554">
        <v>1709</v>
      </c>
      <c r="B1554" t="s">
        <v>2119</v>
      </c>
      <c r="C1554" t="s">
        <v>565</v>
      </c>
      <c r="D1554" s="285">
        <v>6</v>
      </c>
      <c r="E1554" s="286">
        <v>9.68</v>
      </c>
      <c r="F1554" s="286">
        <v>58.08</v>
      </c>
    </row>
    <row r="1555" spans="1:6">
      <c r="A1555">
        <v>1710</v>
      </c>
      <c r="B1555" t="s">
        <v>2120</v>
      </c>
      <c r="C1555" t="s">
        <v>565</v>
      </c>
      <c r="D1555" s="285">
        <v>660</v>
      </c>
      <c r="E1555" s="286">
        <v>18.05</v>
      </c>
      <c r="F1555" s="286">
        <v>11913</v>
      </c>
    </row>
    <row r="1556" spans="1:6">
      <c r="A1556">
        <v>1711</v>
      </c>
      <c r="B1556" t="s">
        <v>2121</v>
      </c>
      <c r="C1556" t="s">
        <v>565</v>
      </c>
      <c r="D1556" s="285">
        <v>66</v>
      </c>
      <c r="E1556" s="286">
        <v>16.341000000000001</v>
      </c>
      <c r="F1556" s="286">
        <v>1078.5</v>
      </c>
    </row>
    <row r="1557" spans="1:6">
      <c r="A1557">
        <v>1712</v>
      </c>
      <c r="B1557" t="s">
        <v>2122</v>
      </c>
      <c r="C1557" t="s">
        <v>565</v>
      </c>
      <c r="D1557" s="285">
        <v>0</v>
      </c>
      <c r="E1557" s="286">
        <v>2.74</v>
      </c>
      <c r="F1557" s="286">
        <v>0</v>
      </c>
    </row>
    <row r="1558" spans="1:6">
      <c r="A1558">
        <v>1713</v>
      </c>
      <c r="B1558" t="s">
        <v>2123</v>
      </c>
      <c r="C1558" t="s">
        <v>565</v>
      </c>
      <c r="D1558" s="285">
        <v>0</v>
      </c>
      <c r="E1558" s="286">
        <v>7.2370000000000001</v>
      </c>
      <c r="F1558" s="286">
        <v>0</v>
      </c>
    </row>
    <row r="1559" spans="1:6">
      <c r="A1559">
        <v>1714</v>
      </c>
      <c r="B1559" t="s">
        <v>2124</v>
      </c>
      <c r="C1559" t="s">
        <v>565</v>
      </c>
      <c r="D1559" s="285">
        <v>-1</v>
      </c>
      <c r="E1559" s="286">
        <v>39.090000000000003</v>
      </c>
      <c r="F1559" s="286">
        <v>-39.090000000000003</v>
      </c>
    </row>
    <row r="1560" spans="1:6">
      <c r="A1560">
        <v>1715</v>
      </c>
      <c r="B1560" t="s">
        <v>2125</v>
      </c>
      <c r="C1560" t="s">
        <v>565</v>
      </c>
      <c r="D1560" s="285">
        <v>0</v>
      </c>
      <c r="E1560" s="286">
        <v>26.34</v>
      </c>
      <c r="F1560" s="286">
        <v>0</v>
      </c>
    </row>
    <row r="1561" spans="1:6">
      <c r="A1561">
        <v>1716</v>
      </c>
      <c r="B1561" t="s">
        <v>2126</v>
      </c>
      <c r="C1561" t="s">
        <v>565</v>
      </c>
      <c r="D1561" s="285">
        <v>1218</v>
      </c>
      <c r="E1561" s="286">
        <v>8.75</v>
      </c>
      <c r="F1561" s="286">
        <v>10657.5</v>
      </c>
    </row>
    <row r="1562" spans="1:6">
      <c r="A1562">
        <v>1717</v>
      </c>
      <c r="B1562" t="s">
        <v>2127</v>
      </c>
      <c r="C1562" t="s">
        <v>565</v>
      </c>
      <c r="D1562" s="285">
        <v>0</v>
      </c>
      <c r="E1562" s="286">
        <v>6.0759999999999996</v>
      </c>
      <c r="F1562" s="286">
        <v>0</v>
      </c>
    </row>
    <row r="1563" spans="1:6">
      <c r="A1563">
        <v>1719</v>
      </c>
      <c r="B1563" t="s">
        <v>2128</v>
      </c>
      <c r="C1563" t="s">
        <v>565</v>
      </c>
      <c r="D1563" s="285">
        <v>0</v>
      </c>
      <c r="E1563" s="286">
        <v>1.8140000000000001</v>
      </c>
      <c r="F1563" s="286">
        <v>0</v>
      </c>
    </row>
    <row r="1564" spans="1:6">
      <c r="A1564">
        <v>1720</v>
      </c>
      <c r="B1564" t="s">
        <v>2129</v>
      </c>
      <c r="C1564" t="s">
        <v>565</v>
      </c>
      <c r="D1564" s="285">
        <v>0</v>
      </c>
      <c r="E1564" s="286">
        <v>5.78</v>
      </c>
      <c r="F1564" s="286">
        <v>0</v>
      </c>
    </row>
    <row r="1565" spans="1:6">
      <c r="A1565">
        <v>1721</v>
      </c>
      <c r="B1565" t="s">
        <v>2130</v>
      </c>
      <c r="C1565" t="s">
        <v>565</v>
      </c>
      <c r="D1565" s="285">
        <v>0</v>
      </c>
      <c r="E1565" s="286">
        <v>4.6230000000000002</v>
      </c>
      <c r="F1565" s="286">
        <v>0</v>
      </c>
    </row>
    <row r="1566" spans="1:6">
      <c r="A1566">
        <v>1722</v>
      </c>
      <c r="B1566" t="s">
        <v>2131</v>
      </c>
      <c r="C1566" t="s">
        <v>565</v>
      </c>
      <c r="D1566" s="285">
        <v>99</v>
      </c>
      <c r="E1566" s="286">
        <v>3.5609999999999999</v>
      </c>
      <c r="F1566" s="286">
        <v>352.54</v>
      </c>
    </row>
    <row r="1567" spans="1:6">
      <c r="A1567">
        <v>1723</v>
      </c>
      <c r="B1567" t="s">
        <v>2132</v>
      </c>
      <c r="C1567" t="s">
        <v>565</v>
      </c>
      <c r="D1567" s="285">
        <v>0</v>
      </c>
      <c r="E1567" s="286">
        <v>14.1</v>
      </c>
      <c r="F1567" s="286">
        <v>0</v>
      </c>
    </row>
    <row r="1568" spans="1:6">
      <c r="A1568">
        <v>1724</v>
      </c>
      <c r="B1568" t="s">
        <v>2133</v>
      </c>
      <c r="C1568" t="s">
        <v>565</v>
      </c>
      <c r="D1568" s="285">
        <v>96</v>
      </c>
      <c r="E1568" s="286">
        <v>2.38</v>
      </c>
      <c r="F1568" s="286">
        <v>228.48</v>
      </c>
    </row>
    <row r="1569" spans="1:6">
      <c r="A1569">
        <v>1725</v>
      </c>
      <c r="B1569" t="s">
        <v>2134</v>
      </c>
      <c r="C1569" t="s">
        <v>565</v>
      </c>
      <c r="D1569" s="285">
        <v>0</v>
      </c>
      <c r="E1569" s="286">
        <v>2.2799999999999998</v>
      </c>
      <c r="F1569" s="286">
        <v>0</v>
      </c>
    </row>
    <row r="1570" spans="1:6">
      <c r="A1570">
        <v>1726</v>
      </c>
      <c r="B1570" t="s">
        <v>2135</v>
      </c>
      <c r="C1570" t="s">
        <v>565</v>
      </c>
      <c r="D1570" s="285">
        <v>0</v>
      </c>
      <c r="E1570" s="286">
        <v>5.61</v>
      </c>
      <c r="F1570" s="286">
        <v>0</v>
      </c>
    </row>
    <row r="1571" spans="1:6">
      <c r="A1571">
        <v>1727</v>
      </c>
      <c r="B1571" t="s">
        <v>2136</v>
      </c>
      <c r="C1571" t="s">
        <v>565</v>
      </c>
      <c r="D1571" s="285">
        <v>30</v>
      </c>
      <c r="E1571" s="286">
        <v>1.742</v>
      </c>
      <c r="F1571" s="286">
        <v>52.28</v>
      </c>
    </row>
    <row r="1572" spans="1:6">
      <c r="A1572">
        <v>1728</v>
      </c>
      <c r="B1572" t="s">
        <v>2137</v>
      </c>
      <c r="C1572" t="s">
        <v>565</v>
      </c>
      <c r="D1572" s="285">
        <v>4</v>
      </c>
      <c r="E1572" s="286">
        <v>32.18</v>
      </c>
      <c r="F1572" s="286">
        <v>128.72</v>
      </c>
    </row>
    <row r="1573" spans="1:6">
      <c r="A1573">
        <v>1729</v>
      </c>
      <c r="B1573" t="s">
        <v>2138</v>
      </c>
      <c r="C1573" t="s">
        <v>565</v>
      </c>
      <c r="D1573" s="285">
        <v>0</v>
      </c>
      <c r="E1573" s="286">
        <v>12.42</v>
      </c>
      <c r="F1573" s="286">
        <v>0</v>
      </c>
    </row>
    <row r="1574" spans="1:6">
      <c r="A1574">
        <v>1730</v>
      </c>
      <c r="B1574" t="s">
        <v>2139</v>
      </c>
      <c r="C1574" t="s">
        <v>565</v>
      </c>
      <c r="D1574" s="285">
        <v>477</v>
      </c>
      <c r="E1574" s="286">
        <v>8.4269999999999996</v>
      </c>
      <c r="F1574" s="286">
        <v>4019.67</v>
      </c>
    </row>
    <row r="1575" spans="1:6">
      <c r="A1575">
        <v>1731</v>
      </c>
      <c r="B1575" t="s">
        <v>2140</v>
      </c>
      <c r="C1575" t="s">
        <v>565</v>
      </c>
      <c r="D1575" s="285">
        <v>0</v>
      </c>
      <c r="E1575" s="286">
        <v>6.9</v>
      </c>
      <c r="F1575" s="286">
        <v>0</v>
      </c>
    </row>
    <row r="1576" spans="1:6">
      <c r="A1576">
        <v>1732</v>
      </c>
      <c r="B1576" t="s">
        <v>2141</v>
      </c>
      <c r="C1576" t="s">
        <v>565</v>
      </c>
      <c r="D1576" s="285">
        <v>0</v>
      </c>
      <c r="E1576" s="286">
        <v>9.0269999999999992</v>
      </c>
      <c r="F1576" s="286">
        <v>0</v>
      </c>
    </row>
    <row r="1577" spans="1:6">
      <c r="A1577">
        <v>1733</v>
      </c>
      <c r="B1577" t="s">
        <v>2142</v>
      </c>
      <c r="C1577" t="s">
        <v>565</v>
      </c>
      <c r="D1577" s="285">
        <v>6</v>
      </c>
      <c r="E1577" s="286">
        <v>14.76</v>
      </c>
      <c r="F1577" s="286">
        <v>88.56</v>
      </c>
    </row>
    <row r="1578" spans="1:6">
      <c r="A1578">
        <v>1735</v>
      </c>
      <c r="B1578" t="s">
        <v>2143</v>
      </c>
      <c r="C1578" t="s">
        <v>565</v>
      </c>
      <c r="D1578" s="285">
        <v>0</v>
      </c>
      <c r="E1578" s="286">
        <v>6.5869999999999997</v>
      </c>
      <c r="F1578" s="286">
        <v>0</v>
      </c>
    </row>
    <row r="1579" spans="1:6">
      <c r="A1579">
        <v>1736</v>
      </c>
      <c r="B1579" t="s">
        <v>2144</v>
      </c>
      <c r="C1579" t="s">
        <v>565</v>
      </c>
      <c r="D1579" s="285">
        <v>0</v>
      </c>
      <c r="E1579" s="286">
        <v>9.5890000000000004</v>
      </c>
      <c r="F1579" s="286">
        <v>0</v>
      </c>
    </row>
    <row r="1580" spans="1:6">
      <c r="A1580">
        <v>1737</v>
      </c>
      <c r="B1580" t="s">
        <v>2145</v>
      </c>
      <c r="C1580" t="s">
        <v>565</v>
      </c>
      <c r="D1580" s="285">
        <v>36</v>
      </c>
      <c r="E1580" s="286">
        <v>9.3620000000000001</v>
      </c>
      <c r="F1580" s="286">
        <v>337.06</v>
      </c>
    </row>
    <row r="1581" spans="1:6">
      <c r="A1581">
        <v>1738</v>
      </c>
      <c r="B1581" t="s">
        <v>2146</v>
      </c>
      <c r="C1581" t="s">
        <v>565</v>
      </c>
      <c r="D1581" s="285">
        <v>240</v>
      </c>
      <c r="E1581" s="286">
        <v>6.47</v>
      </c>
      <c r="F1581" s="286">
        <v>1552.8</v>
      </c>
    </row>
    <row r="1582" spans="1:6">
      <c r="A1582">
        <v>1739</v>
      </c>
      <c r="B1582" t="s">
        <v>2147</v>
      </c>
      <c r="C1582" t="s">
        <v>565</v>
      </c>
      <c r="D1582" s="285">
        <v>15</v>
      </c>
      <c r="E1582" s="286">
        <v>9.4</v>
      </c>
      <c r="F1582" s="286">
        <v>141</v>
      </c>
    </row>
    <row r="1583" spans="1:6">
      <c r="A1583">
        <v>1740</v>
      </c>
      <c r="B1583" t="s">
        <v>2148</v>
      </c>
      <c r="C1583" t="s">
        <v>565</v>
      </c>
      <c r="D1583" s="285">
        <v>0</v>
      </c>
      <c r="E1583" s="286">
        <v>5.2240000000000002</v>
      </c>
      <c r="F1583" s="286">
        <v>0</v>
      </c>
    </row>
    <row r="1584" spans="1:6">
      <c r="A1584">
        <v>1741</v>
      </c>
      <c r="B1584" t="s">
        <v>2149</v>
      </c>
      <c r="C1584" t="s">
        <v>565</v>
      </c>
      <c r="D1584" s="285">
        <v>42</v>
      </c>
      <c r="E1584" s="286">
        <v>8.4</v>
      </c>
      <c r="F1584" s="286">
        <v>352.8</v>
      </c>
    </row>
    <row r="1585" spans="1:6">
      <c r="A1585">
        <v>1742</v>
      </c>
      <c r="B1585" t="s">
        <v>2150</v>
      </c>
      <c r="C1585" t="s">
        <v>565</v>
      </c>
      <c r="D1585" s="285">
        <v>0</v>
      </c>
      <c r="E1585" s="286">
        <v>0.60299999999999998</v>
      </c>
      <c r="F1585" s="286">
        <v>0</v>
      </c>
    </row>
    <row r="1586" spans="1:6">
      <c r="A1586">
        <v>1743</v>
      </c>
      <c r="B1586" t="s">
        <v>2151</v>
      </c>
      <c r="C1586" t="s">
        <v>565</v>
      </c>
      <c r="D1586" s="285">
        <v>0</v>
      </c>
      <c r="E1586" s="286">
        <v>6.9</v>
      </c>
      <c r="F1586" s="286">
        <v>0</v>
      </c>
    </row>
    <row r="1587" spans="1:6">
      <c r="A1587">
        <v>1745</v>
      </c>
      <c r="B1587" t="s">
        <v>2152</v>
      </c>
      <c r="C1587" t="s">
        <v>565</v>
      </c>
      <c r="D1587" s="285">
        <v>27</v>
      </c>
      <c r="E1587" s="286">
        <v>5.55</v>
      </c>
      <c r="F1587" s="286">
        <v>149.85</v>
      </c>
    </row>
    <row r="1588" spans="1:6">
      <c r="A1588">
        <v>1746</v>
      </c>
      <c r="B1588" t="s">
        <v>2153</v>
      </c>
      <c r="C1588" t="s">
        <v>565</v>
      </c>
      <c r="D1588" s="285">
        <v>0</v>
      </c>
      <c r="E1588" s="286">
        <v>3.8</v>
      </c>
      <c r="F1588" s="286">
        <v>0</v>
      </c>
    </row>
    <row r="1589" spans="1:6">
      <c r="A1589">
        <v>1747</v>
      </c>
      <c r="B1589" t="s">
        <v>2154</v>
      </c>
      <c r="C1589" t="s">
        <v>565</v>
      </c>
      <c r="D1589" s="285">
        <v>0</v>
      </c>
      <c r="E1589" s="286">
        <v>8.23</v>
      </c>
      <c r="F1589" s="286">
        <v>0</v>
      </c>
    </row>
    <row r="1590" spans="1:6">
      <c r="A1590">
        <v>1748</v>
      </c>
      <c r="B1590" t="s">
        <v>2155</v>
      </c>
      <c r="C1590" t="s">
        <v>565</v>
      </c>
      <c r="D1590" s="285">
        <v>0</v>
      </c>
      <c r="E1590" s="286">
        <v>7.85</v>
      </c>
      <c r="F1590" s="286">
        <v>0</v>
      </c>
    </row>
    <row r="1591" spans="1:6">
      <c r="A1591">
        <v>1749</v>
      </c>
      <c r="B1591" t="s">
        <v>2156</v>
      </c>
      <c r="C1591" t="s">
        <v>565</v>
      </c>
      <c r="D1591" s="285">
        <v>0</v>
      </c>
      <c r="E1591" s="286">
        <v>5.7</v>
      </c>
      <c r="F1591" s="286">
        <v>0</v>
      </c>
    </row>
    <row r="1592" spans="1:6">
      <c r="A1592">
        <v>1750</v>
      </c>
      <c r="B1592" t="s">
        <v>2157</v>
      </c>
      <c r="C1592" t="s">
        <v>565</v>
      </c>
      <c r="D1592" s="285">
        <v>0</v>
      </c>
      <c r="E1592" s="286">
        <v>3.95</v>
      </c>
      <c r="F1592" s="286">
        <v>0</v>
      </c>
    </row>
    <row r="1593" spans="1:6">
      <c r="A1593">
        <v>1751</v>
      </c>
      <c r="B1593" t="s">
        <v>2158</v>
      </c>
      <c r="C1593" t="s">
        <v>565</v>
      </c>
      <c r="D1593" s="285">
        <v>0</v>
      </c>
      <c r="E1593" s="286">
        <v>9.14</v>
      </c>
      <c r="F1593" s="286">
        <v>0</v>
      </c>
    </row>
    <row r="1594" spans="1:6">
      <c r="A1594">
        <v>1752</v>
      </c>
      <c r="B1594" t="s">
        <v>2159</v>
      </c>
      <c r="C1594" t="s">
        <v>565</v>
      </c>
      <c r="D1594" s="285">
        <v>0</v>
      </c>
      <c r="E1594" s="286">
        <v>2.718</v>
      </c>
      <c r="F1594" s="286">
        <v>0</v>
      </c>
    </row>
    <row r="1595" spans="1:6">
      <c r="A1595">
        <v>1753</v>
      </c>
      <c r="B1595" t="s">
        <v>2160</v>
      </c>
      <c r="C1595" t="s">
        <v>565</v>
      </c>
      <c r="D1595" s="285">
        <v>0</v>
      </c>
      <c r="E1595" s="286">
        <v>11.397</v>
      </c>
      <c r="F1595" s="286">
        <v>0</v>
      </c>
    </row>
    <row r="1596" spans="1:6">
      <c r="A1596">
        <v>1755</v>
      </c>
      <c r="B1596" t="s">
        <v>2161</v>
      </c>
      <c r="C1596" t="s">
        <v>565</v>
      </c>
      <c r="D1596" s="285">
        <v>0</v>
      </c>
      <c r="E1596" s="286">
        <v>3.3250000000000002</v>
      </c>
      <c r="F1596" s="286">
        <v>0</v>
      </c>
    </row>
    <row r="1597" spans="1:6">
      <c r="A1597">
        <v>1756</v>
      </c>
      <c r="B1597" t="s">
        <v>2162</v>
      </c>
      <c r="C1597" t="s">
        <v>565</v>
      </c>
      <c r="D1597" s="285">
        <v>0</v>
      </c>
      <c r="E1597" s="286">
        <v>1.55</v>
      </c>
      <c r="F1597" s="286">
        <v>0</v>
      </c>
    </row>
    <row r="1598" spans="1:6">
      <c r="A1598">
        <v>1757</v>
      </c>
      <c r="B1598" t="s">
        <v>2163</v>
      </c>
      <c r="C1598" t="s">
        <v>565</v>
      </c>
      <c r="D1598" s="285">
        <v>0</v>
      </c>
      <c r="E1598" s="286">
        <v>0</v>
      </c>
      <c r="F1598" s="286">
        <v>0</v>
      </c>
    </row>
    <row r="1599" spans="1:6">
      <c r="A1599">
        <v>1758</v>
      </c>
      <c r="B1599" t="s">
        <v>2164</v>
      </c>
      <c r="C1599" t="s">
        <v>565</v>
      </c>
      <c r="D1599" s="285">
        <v>0</v>
      </c>
      <c r="E1599" s="286">
        <v>0</v>
      </c>
      <c r="F1599" s="286">
        <v>0</v>
      </c>
    </row>
    <row r="1600" spans="1:6">
      <c r="A1600">
        <v>1759</v>
      </c>
      <c r="B1600" t="s">
        <v>2165</v>
      </c>
      <c r="C1600" t="s">
        <v>565</v>
      </c>
      <c r="D1600" s="285">
        <v>0</v>
      </c>
      <c r="E1600" s="286">
        <v>2.524</v>
      </c>
      <c r="F1600" s="286">
        <v>0</v>
      </c>
    </row>
    <row r="1601" spans="1:6">
      <c r="A1601">
        <v>1760</v>
      </c>
      <c r="B1601" t="s">
        <v>2166</v>
      </c>
      <c r="C1601" t="s">
        <v>565</v>
      </c>
      <c r="D1601" s="285">
        <v>0</v>
      </c>
      <c r="E1601" s="286">
        <v>31.52</v>
      </c>
      <c r="F1601" s="286">
        <v>0</v>
      </c>
    </row>
    <row r="1602" spans="1:6">
      <c r="A1602">
        <v>1761</v>
      </c>
      <c r="B1602" t="s">
        <v>2167</v>
      </c>
      <c r="C1602" t="s">
        <v>565</v>
      </c>
      <c r="D1602" s="285">
        <v>0</v>
      </c>
      <c r="E1602" s="286">
        <v>7.35</v>
      </c>
      <c r="F1602" s="286">
        <v>0</v>
      </c>
    </row>
    <row r="1603" spans="1:6">
      <c r="A1603">
        <v>1762</v>
      </c>
      <c r="B1603" t="s">
        <v>2168</v>
      </c>
      <c r="C1603" t="s">
        <v>565</v>
      </c>
      <c r="D1603" s="285">
        <v>0</v>
      </c>
      <c r="E1603" s="286">
        <v>9.0389999999999997</v>
      </c>
      <c r="F1603" s="286">
        <v>0</v>
      </c>
    </row>
    <row r="1604" spans="1:6">
      <c r="A1604">
        <v>1763</v>
      </c>
      <c r="B1604" t="s">
        <v>2169</v>
      </c>
      <c r="C1604" t="s">
        <v>565</v>
      </c>
      <c r="D1604" s="285">
        <v>0</v>
      </c>
      <c r="E1604" s="286">
        <v>138.16</v>
      </c>
      <c r="F1604" s="286">
        <v>0</v>
      </c>
    </row>
    <row r="1605" spans="1:6">
      <c r="A1605">
        <v>1764</v>
      </c>
      <c r="B1605" t="s">
        <v>2170</v>
      </c>
      <c r="C1605" t="s">
        <v>565</v>
      </c>
      <c r="D1605" s="285">
        <v>0</v>
      </c>
      <c r="E1605" s="286">
        <v>21.885999999999999</v>
      </c>
      <c r="F1605" s="286">
        <v>0</v>
      </c>
    </row>
    <row r="1606" spans="1:6">
      <c r="A1606">
        <v>1765</v>
      </c>
      <c r="B1606" t="s">
        <v>2171</v>
      </c>
      <c r="C1606" t="s">
        <v>565</v>
      </c>
      <c r="D1606" s="285">
        <v>0</v>
      </c>
      <c r="E1606" s="286">
        <v>11.09</v>
      </c>
      <c r="F1606" s="286">
        <v>0</v>
      </c>
    </row>
    <row r="1607" spans="1:6">
      <c r="A1607">
        <v>1766</v>
      </c>
      <c r="B1607" t="s">
        <v>2172</v>
      </c>
      <c r="C1607" t="s">
        <v>565</v>
      </c>
      <c r="D1607" s="285">
        <v>0</v>
      </c>
      <c r="E1607" s="286">
        <v>12.07</v>
      </c>
      <c r="F1607" s="286">
        <v>0</v>
      </c>
    </row>
    <row r="1608" spans="1:6">
      <c r="A1608">
        <v>1767</v>
      </c>
      <c r="B1608" t="s">
        <v>2173</v>
      </c>
      <c r="C1608" t="s">
        <v>565</v>
      </c>
      <c r="D1608" s="285">
        <v>0</v>
      </c>
      <c r="E1608" s="286">
        <v>9</v>
      </c>
      <c r="F1608" s="286">
        <v>0</v>
      </c>
    </row>
    <row r="1609" spans="1:6">
      <c r="A1609">
        <v>1768</v>
      </c>
      <c r="B1609" t="s">
        <v>2174</v>
      </c>
      <c r="C1609" t="s">
        <v>565</v>
      </c>
      <c r="D1609" s="285">
        <v>0</v>
      </c>
      <c r="E1609" s="286">
        <v>14.935</v>
      </c>
      <c r="F1609" s="286">
        <v>0</v>
      </c>
    </row>
    <row r="1610" spans="1:6">
      <c r="A1610">
        <v>1769</v>
      </c>
      <c r="B1610" t="s">
        <v>2175</v>
      </c>
      <c r="C1610" t="s">
        <v>565</v>
      </c>
      <c r="D1610" s="285">
        <v>0</v>
      </c>
      <c r="E1610" s="286">
        <v>10.57</v>
      </c>
      <c r="F1610" s="286">
        <v>0</v>
      </c>
    </row>
    <row r="1611" spans="1:6">
      <c r="A1611">
        <v>1770</v>
      </c>
      <c r="B1611" t="s">
        <v>2176</v>
      </c>
      <c r="C1611" t="s">
        <v>565</v>
      </c>
      <c r="D1611" s="285">
        <v>0</v>
      </c>
      <c r="E1611" s="286">
        <v>7.01</v>
      </c>
      <c r="F1611" s="286">
        <v>0</v>
      </c>
    </row>
    <row r="1612" spans="1:6">
      <c r="A1612">
        <v>1771</v>
      </c>
      <c r="B1612" t="s">
        <v>2177</v>
      </c>
      <c r="C1612" t="s">
        <v>565</v>
      </c>
      <c r="D1612" s="285">
        <v>0</v>
      </c>
      <c r="E1612" s="286">
        <v>6.2969999999999997</v>
      </c>
      <c r="F1612" s="286">
        <v>0</v>
      </c>
    </row>
    <row r="1613" spans="1:6">
      <c r="A1613">
        <v>1772</v>
      </c>
      <c r="B1613" t="s">
        <v>2178</v>
      </c>
      <c r="C1613" t="s">
        <v>565</v>
      </c>
      <c r="D1613" s="285">
        <v>0</v>
      </c>
      <c r="E1613" s="286">
        <v>37.700000000000003</v>
      </c>
      <c r="F1613" s="286">
        <v>0</v>
      </c>
    </row>
    <row r="1614" spans="1:6">
      <c r="A1614">
        <v>1773</v>
      </c>
      <c r="B1614" t="s">
        <v>2179</v>
      </c>
      <c r="C1614" t="s">
        <v>565</v>
      </c>
      <c r="D1614" s="285">
        <v>0</v>
      </c>
      <c r="E1614" s="286">
        <v>14.39</v>
      </c>
      <c r="F1614" s="286">
        <v>0</v>
      </c>
    </row>
    <row r="1615" spans="1:6">
      <c r="A1615">
        <v>1774</v>
      </c>
      <c r="B1615" t="s">
        <v>2180</v>
      </c>
      <c r="C1615" t="s">
        <v>565</v>
      </c>
      <c r="D1615" s="285">
        <v>0</v>
      </c>
      <c r="E1615" s="286">
        <v>18.3</v>
      </c>
      <c r="F1615" s="286">
        <v>0</v>
      </c>
    </row>
    <row r="1616" spans="1:6">
      <c r="A1616">
        <v>1775</v>
      </c>
      <c r="B1616" t="s">
        <v>2181</v>
      </c>
      <c r="C1616" t="s">
        <v>565</v>
      </c>
      <c r="D1616" s="285">
        <v>0</v>
      </c>
      <c r="E1616" s="286">
        <v>29.88</v>
      </c>
      <c r="F1616" s="286">
        <v>0</v>
      </c>
    </row>
    <row r="1617" spans="1:6">
      <c r="A1617">
        <v>1776</v>
      </c>
      <c r="B1617" t="s">
        <v>2182</v>
      </c>
      <c r="C1617" t="s">
        <v>565</v>
      </c>
      <c r="D1617" s="285">
        <v>0</v>
      </c>
      <c r="E1617" s="286">
        <v>18.8</v>
      </c>
      <c r="F1617" s="286">
        <v>0</v>
      </c>
    </row>
    <row r="1618" spans="1:6">
      <c r="A1618">
        <v>1777</v>
      </c>
      <c r="B1618" t="s">
        <v>2183</v>
      </c>
      <c r="C1618" t="s">
        <v>565</v>
      </c>
      <c r="D1618" s="285">
        <v>0</v>
      </c>
      <c r="E1618" s="286">
        <v>2.9980000000000002</v>
      </c>
      <c r="F1618" s="286">
        <v>0</v>
      </c>
    </row>
    <row r="1619" spans="1:6">
      <c r="A1619">
        <v>1778</v>
      </c>
      <c r="B1619" t="s">
        <v>2184</v>
      </c>
      <c r="C1619" t="s">
        <v>565</v>
      </c>
      <c r="D1619" s="285">
        <v>0</v>
      </c>
      <c r="E1619" s="286">
        <v>18.013000000000002</v>
      </c>
      <c r="F1619" s="286">
        <v>0</v>
      </c>
    </row>
    <row r="1620" spans="1:6">
      <c r="A1620">
        <v>1779</v>
      </c>
      <c r="B1620" t="s">
        <v>2185</v>
      </c>
      <c r="C1620" t="s">
        <v>565</v>
      </c>
      <c r="D1620" s="285">
        <v>0</v>
      </c>
      <c r="E1620" s="286">
        <v>53.38</v>
      </c>
      <c r="F1620" s="286">
        <v>0</v>
      </c>
    </row>
    <row r="1621" spans="1:6">
      <c r="A1621">
        <v>1780</v>
      </c>
      <c r="B1621" t="s">
        <v>2186</v>
      </c>
      <c r="C1621" t="s">
        <v>565</v>
      </c>
      <c r="D1621" s="285">
        <v>0</v>
      </c>
      <c r="E1621" s="286">
        <v>22.9</v>
      </c>
      <c r="F1621" s="286">
        <v>0</v>
      </c>
    </row>
    <row r="1622" spans="1:6">
      <c r="A1622">
        <v>1781</v>
      </c>
      <c r="B1622" t="s">
        <v>2187</v>
      </c>
      <c r="C1622" t="s">
        <v>565</v>
      </c>
      <c r="D1622" s="285">
        <v>0</v>
      </c>
      <c r="E1622" s="286">
        <v>51.83</v>
      </c>
      <c r="F1622" s="286">
        <v>0</v>
      </c>
    </row>
    <row r="1623" spans="1:6">
      <c r="A1623">
        <v>1782</v>
      </c>
      <c r="B1623" t="s">
        <v>2188</v>
      </c>
      <c r="C1623" t="s">
        <v>565</v>
      </c>
      <c r="D1623" s="285">
        <v>0</v>
      </c>
      <c r="E1623" s="286">
        <v>28.7</v>
      </c>
      <c r="F1623" s="286">
        <v>0</v>
      </c>
    </row>
    <row r="1624" spans="1:6">
      <c r="A1624">
        <v>1783</v>
      </c>
      <c r="B1624" t="s">
        <v>2189</v>
      </c>
      <c r="C1624" t="s">
        <v>565</v>
      </c>
      <c r="D1624" s="285">
        <v>0</v>
      </c>
      <c r="E1624" s="286">
        <v>27.73</v>
      </c>
      <c r="F1624" s="286">
        <v>0</v>
      </c>
    </row>
    <row r="1625" spans="1:6">
      <c r="A1625">
        <v>1784</v>
      </c>
      <c r="B1625" t="s">
        <v>2190</v>
      </c>
      <c r="C1625" t="s">
        <v>565</v>
      </c>
      <c r="D1625" s="285">
        <v>0</v>
      </c>
      <c r="E1625" s="286">
        <v>28.79</v>
      </c>
      <c r="F1625" s="286">
        <v>0</v>
      </c>
    </row>
    <row r="1626" spans="1:6">
      <c r="A1626">
        <v>1785</v>
      </c>
      <c r="B1626" t="s">
        <v>2191</v>
      </c>
      <c r="C1626" t="s">
        <v>565</v>
      </c>
      <c r="D1626" s="285">
        <v>0</v>
      </c>
      <c r="E1626" s="286">
        <v>9.0449999999999999</v>
      </c>
      <c r="F1626" s="286">
        <v>0</v>
      </c>
    </row>
    <row r="1627" spans="1:6">
      <c r="A1627">
        <v>1786</v>
      </c>
      <c r="B1627" t="s">
        <v>2192</v>
      </c>
      <c r="C1627" t="s">
        <v>565</v>
      </c>
      <c r="D1627" s="285">
        <v>0</v>
      </c>
      <c r="E1627" s="286">
        <v>16.452999999999999</v>
      </c>
      <c r="F1627" s="286">
        <v>0</v>
      </c>
    </row>
    <row r="1628" spans="1:6">
      <c r="A1628">
        <v>1787</v>
      </c>
      <c r="B1628" t="s">
        <v>2193</v>
      </c>
      <c r="C1628" t="s">
        <v>565</v>
      </c>
      <c r="D1628" s="285">
        <v>0</v>
      </c>
      <c r="E1628" s="286">
        <v>47.95</v>
      </c>
      <c r="F1628" s="286">
        <v>0</v>
      </c>
    </row>
    <row r="1629" spans="1:6">
      <c r="A1629">
        <v>1788</v>
      </c>
      <c r="B1629" t="s">
        <v>2194</v>
      </c>
      <c r="C1629" t="s">
        <v>565</v>
      </c>
      <c r="D1629" s="285">
        <v>0</v>
      </c>
      <c r="E1629" s="286">
        <v>36.448</v>
      </c>
      <c r="F1629" s="286">
        <v>0</v>
      </c>
    </row>
    <row r="1630" spans="1:6">
      <c r="A1630">
        <v>1789</v>
      </c>
      <c r="B1630" t="s">
        <v>2195</v>
      </c>
      <c r="C1630" t="s">
        <v>565</v>
      </c>
      <c r="D1630" s="285">
        <v>0</v>
      </c>
      <c r="E1630" s="286">
        <v>0</v>
      </c>
      <c r="F1630" s="286">
        <v>0</v>
      </c>
    </row>
    <row r="1631" spans="1:6">
      <c r="A1631">
        <v>1790</v>
      </c>
      <c r="B1631" t="s">
        <v>2196</v>
      </c>
      <c r="C1631" t="s">
        <v>565</v>
      </c>
      <c r="D1631" s="285">
        <v>0</v>
      </c>
      <c r="E1631" s="286">
        <v>73.3</v>
      </c>
      <c r="F1631" s="286">
        <v>0</v>
      </c>
    </row>
    <row r="1632" spans="1:6">
      <c r="A1632">
        <v>1791</v>
      </c>
      <c r="B1632" t="s">
        <v>2197</v>
      </c>
      <c r="C1632" t="s">
        <v>565</v>
      </c>
      <c r="D1632" s="285">
        <v>0</v>
      </c>
      <c r="E1632" s="286">
        <v>67.87</v>
      </c>
      <c r="F1632" s="286">
        <v>0</v>
      </c>
    </row>
    <row r="1633" spans="1:6">
      <c r="A1633">
        <v>1792</v>
      </c>
      <c r="B1633" t="s">
        <v>2198</v>
      </c>
      <c r="C1633" t="s">
        <v>565</v>
      </c>
      <c r="D1633" s="285">
        <v>30</v>
      </c>
      <c r="E1633" s="286">
        <v>9.11</v>
      </c>
      <c r="F1633" s="286">
        <v>273.3</v>
      </c>
    </row>
    <row r="1634" spans="1:6">
      <c r="A1634">
        <v>1793</v>
      </c>
      <c r="B1634" t="s">
        <v>2199</v>
      </c>
      <c r="C1634" t="s">
        <v>565</v>
      </c>
      <c r="D1634" s="285">
        <v>0</v>
      </c>
      <c r="E1634" s="286">
        <v>12.29</v>
      </c>
      <c r="F1634" s="286">
        <v>0</v>
      </c>
    </row>
    <row r="1635" spans="1:6">
      <c r="A1635">
        <v>1794</v>
      </c>
      <c r="B1635" t="s">
        <v>2200</v>
      </c>
      <c r="C1635" t="s">
        <v>565</v>
      </c>
      <c r="D1635" s="285">
        <v>0</v>
      </c>
      <c r="E1635" s="286">
        <v>15.95</v>
      </c>
      <c r="F1635" s="286">
        <v>0</v>
      </c>
    </row>
    <row r="1636" spans="1:6">
      <c r="A1636">
        <v>1795</v>
      </c>
      <c r="B1636" t="s">
        <v>2201</v>
      </c>
      <c r="C1636" t="s">
        <v>565</v>
      </c>
      <c r="D1636" s="285">
        <v>0</v>
      </c>
      <c r="E1636" s="286">
        <v>10.62</v>
      </c>
      <c r="F1636" s="286">
        <v>0</v>
      </c>
    </row>
    <row r="1637" spans="1:6">
      <c r="A1637">
        <v>1796</v>
      </c>
      <c r="B1637" t="s">
        <v>2202</v>
      </c>
      <c r="C1637" t="s">
        <v>565</v>
      </c>
      <c r="D1637" s="285">
        <v>0</v>
      </c>
      <c r="E1637" s="286">
        <v>0</v>
      </c>
      <c r="F1637" s="286">
        <v>0</v>
      </c>
    </row>
    <row r="1638" spans="1:6">
      <c r="A1638">
        <v>1797</v>
      </c>
      <c r="B1638" t="s">
        <v>2203</v>
      </c>
      <c r="C1638" t="s">
        <v>565</v>
      </c>
      <c r="D1638" s="285">
        <v>0</v>
      </c>
      <c r="E1638" s="286">
        <v>11.954000000000001</v>
      </c>
      <c r="F1638" s="286">
        <v>0</v>
      </c>
    </row>
    <row r="1639" spans="1:6">
      <c r="A1639">
        <v>1798</v>
      </c>
      <c r="B1639" t="s">
        <v>2204</v>
      </c>
      <c r="C1639" t="s">
        <v>565</v>
      </c>
      <c r="D1639" s="285">
        <v>18</v>
      </c>
      <c r="E1639" s="286">
        <v>24.27</v>
      </c>
      <c r="F1639" s="286">
        <v>436.86</v>
      </c>
    </row>
    <row r="1640" spans="1:6">
      <c r="A1640">
        <v>1799</v>
      </c>
      <c r="B1640" t="s">
        <v>2205</v>
      </c>
      <c r="C1640" t="s">
        <v>565</v>
      </c>
      <c r="D1640" s="285">
        <v>0</v>
      </c>
      <c r="E1640" s="286">
        <v>21.95</v>
      </c>
      <c r="F1640" s="286">
        <v>0</v>
      </c>
    </row>
    <row r="1641" spans="1:6">
      <c r="A1641">
        <v>1800</v>
      </c>
      <c r="B1641" t="s">
        <v>2206</v>
      </c>
      <c r="C1641" t="s">
        <v>565</v>
      </c>
      <c r="D1641" s="285">
        <v>0</v>
      </c>
      <c r="E1641" s="286">
        <v>8</v>
      </c>
      <c r="F1641" s="286">
        <v>0</v>
      </c>
    </row>
    <row r="1642" spans="1:6">
      <c r="A1642">
        <v>1801</v>
      </c>
      <c r="B1642" t="s">
        <v>2207</v>
      </c>
      <c r="C1642" t="s">
        <v>565</v>
      </c>
      <c r="D1642" s="285">
        <v>0</v>
      </c>
      <c r="E1642" s="286">
        <v>8.1</v>
      </c>
      <c r="F1642" s="286">
        <v>0</v>
      </c>
    </row>
    <row r="1643" spans="1:6">
      <c r="A1643">
        <v>1802</v>
      </c>
      <c r="B1643" t="s">
        <v>2208</v>
      </c>
      <c r="C1643" t="s">
        <v>565</v>
      </c>
      <c r="D1643" s="285">
        <v>0</v>
      </c>
      <c r="E1643" s="286">
        <v>12.003</v>
      </c>
      <c r="F1643" s="286">
        <v>0</v>
      </c>
    </row>
    <row r="1644" spans="1:6">
      <c r="A1644">
        <v>1803</v>
      </c>
      <c r="B1644" t="s">
        <v>2209</v>
      </c>
      <c r="C1644" t="s">
        <v>565</v>
      </c>
      <c r="D1644" s="285">
        <v>0</v>
      </c>
      <c r="E1644" s="286">
        <v>19.899999999999999</v>
      </c>
      <c r="F1644" s="286">
        <v>0</v>
      </c>
    </row>
    <row r="1645" spans="1:6">
      <c r="A1645">
        <v>1804</v>
      </c>
      <c r="B1645" t="s">
        <v>2210</v>
      </c>
      <c r="C1645" t="s">
        <v>565</v>
      </c>
      <c r="D1645" s="285">
        <v>0</v>
      </c>
      <c r="E1645" s="286">
        <v>9.7200000000000006</v>
      </c>
      <c r="F1645" s="286">
        <v>0</v>
      </c>
    </row>
    <row r="1646" spans="1:6">
      <c r="A1646">
        <v>1805</v>
      </c>
      <c r="B1646" t="s">
        <v>2211</v>
      </c>
      <c r="C1646" t="s">
        <v>565</v>
      </c>
      <c r="D1646" s="285">
        <v>0</v>
      </c>
      <c r="E1646" s="286">
        <v>18.29</v>
      </c>
      <c r="F1646" s="286">
        <v>0</v>
      </c>
    </row>
    <row r="1647" spans="1:6">
      <c r="A1647">
        <v>1806</v>
      </c>
      <c r="B1647" t="s">
        <v>2212</v>
      </c>
      <c r="C1647" t="s">
        <v>565</v>
      </c>
      <c r="D1647" s="285">
        <v>0</v>
      </c>
      <c r="E1647" s="286">
        <v>19.75</v>
      </c>
      <c r="F1647" s="286">
        <v>0</v>
      </c>
    </row>
    <row r="1648" spans="1:6">
      <c r="A1648">
        <v>1807</v>
      </c>
      <c r="B1648" t="s">
        <v>2213</v>
      </c>
      <c r="C1648" t="s">
        <v>679</v>
      </c>
      <c r="D1648" s="285">
        <v>0</v>
      </c>
      <c r="E1648" s="286">
        <v>9.2870000000000008</v>
      </c>
      <c r="F1648" s="286">
        <v>0</v>
      </c>
    </row>
    <row r="1649" spans="1:6">
      <c r="A1649">
        <v>1808</v>
      </c>
      <c r="B1649" t="s">
        <v>2214</v>
      </c>
      <c r="C1649" t="s">
        <v>565</v>
      </c>
      <c r="D1649" s="285">
        <v>0</v>
      </c>
      <c r="E1649" s="286">
        <v>0</v>
      </c>
      <c r="F1649" s="286">
        <v>0</v>
      </c>
    </row>
    <row r="1650" spans="1:6">
      <c r="A1650">
        <v>1809</v>
      </c>
      <c r="B1650" t="s">
        <v>2215</v>
      </c>
      <c r="C1650" t="s">
        <v>565</v>
      </c>
      <c r="D1650" s="285">
        <v>0</v>
      </c>
      <c r="E1650" s="286">
        <v>6.03</v>
      </c>
      <c r="F1650" s="286">
        <v>0</v>
      </c>
    </row>
    <row r="1651" spans="1:6">
      <c r="A1651">
        <v>1810</v>
      </c>
      <c r="B1651" t="s">
        <v>2216</v>
      </c>
      <c r="C1651" t="s">
        <v>565</v>
      </c>
      <c r="D1651" s="285">
        <v>0</v>
      </c>
      <c r="E1651" s="286">
        <v>8.01</v>
      </c>
      <c r="F1651" s="286">
        <v>0</v>
      </c>
    </row>
    <row r="1652" spans="1:6">
      <c r="A1652">
        <v>1811</v>
      </c>
      <c r="B1652" t="s">
        <v>2217</v>
      </c>
      <c r="C1652" t="s">
        <v>565</v>
      </c>
      <c r="D1652" s="285">
        <v>48</v>
      </c>
      <c r="E1652" s="286">
        <v>6.49</v>
      </c>
      <c r="F1652" s="286">
        <v>311.52</v>
      </c>
    </row>
    <row r="1653" spans="1:6">
      <c r="A1653">
        <v>1812</v>
      </c>
      <c r="B1653" t="s">
        <v>2218</v>
      </c>
      <c r="C1653" t="s">
        <v>565</v>
      </c>
      <c r="D1653" s="285">
        <v>0</v>
      </c>
      <c r="E1653" s="286">
        <v>3.0960000000000001</v>
      </c>
      <c r="F1653" s="286">
        <v>0</v>
      </c>
    </row>
    <row r="1654" spans="1:6">
      <c r="A1654">
        <v>1813</v>
      </c>
      <c r="B1654" t="s">
        <v>2219</v>
      </c>
      <c r="C1654" t="s">
        <v>565</v>
      </c>
      <c r="D1654" s="285">
        <v>12</v>
      </c>
      <c r="E1654" s="286">
        <v>13.13</v>
      </c>
      <c r="F1654" s="286">
        <v>157.56</v>
      </c>
    </row>
    <row r="1655" spans="1:6">
      <c r="A1655">
        <v>1814</v>
      </c>
      <c r="B1655" t="s">
        <v>2220</v>
      </c>
      <c r="C1655" t="s">
        <v>565</v>
      </c>
      <c r="D1655" s="285">
        <v>0</v>
      </c>
      <c r="E1655" s="286">
        <v>8.7579999999999991</v>
      </c>
      <c r="F1655" s="286">
        <v>0</v>
      </c>
    </row>
    <row r="1656" spans="1:6">
      <c r="A1656">
        <v>1815</v>
      </c>
      <c r="B1656" t="s">
        <v>2221</v>
      </c>
      <c r="C1656" t="s">
        <v>565</v>
      </c>
      <c r="D1656" s="285">
        <v>0</v>
      </c>
      <c r="E1656" s="286">
        <v>8.093</v>
      </c>
      <c r="F1656" s="286">
        <v>0</v>
      </c>
    </row>
    <row r="1657" spans="1:6">
      <c r="A1657">
        <v>1816</v>
      </c>
      <c r="B1657" t="s">
        <v>2222</v>
      </c>
      <c r="C1657" t="s">
        <v>679</v>
      </c>
      <c r="D1657" s="285">
        <v>120</v>
      </c>
      <c r="E1657" s="286">
        <v>3.73</v>
      </c>
      <c r="F1657" s="286">
        <v>447.6</v>
      </c>
    </row>
    <row r="1658" spans="1:6">
      <c r="A1658">
        <v>1817</v>
      </c>
      <c r="B1658" t="s">
        <v>2223</v>
      </c>
      <c r="C1658" t="s">
        <v>565</v>
      </c>
      <c r="D1658" s="285">
        <v>0</v>
      </c>
      <c r="E1658" s="286">
        <v>5.7</v>
      </c>
      <c r="F1658" s="286">
        <v>0</v>
      </c>
    </row>
    <row r="1659" spans="1:6">
      <c r="A1659">
        <v>1818</v>
      </c>
      <c r="B1659" t="s">
        <v>2224</v>
      </c>
      <c r="C1659" t="s">
        <v>565</v>
      </c>
      <c r="D1659" s="285">
        <v>0</v>
      </c>
      <c r="E1659" s="286">
        <v>30.79</v>
      </c>
      <c r="F1659" s="286">
        <v>0</v>
      </c>
    </row>
    <row r="1660" spans="1:6">
      <c r="A1660">
        <v>1819</v>
      </c>
      <c r="B1660" t="s">
        <v>2225</v>
      </c>
      <c r="C1660" t="s">
        <v>565</v>
      </c>
      <c r="D1660" s="285">
        <v>0</v>
      </c>
      <c r="E1660" s="286">
        <v>22.46</v>
      </c>
      <c r="F1660" s="286">
        <v>0</v>
      </c>
    </row>
    <row r="1661" spans="1:6">
      <c r="A1661">
        <v>1820</v>
      </c>
      <c r="B1661" t="s">
        <v>2226</v>
      </c>
      <c r="C1661" t="s">
        <v>565</v>
      </c>
      <c r="D1661" s="285">
        <v>0</v>
      </c>
      <c r="E1661" s="286">
        <v>6.4</v>
      </c>
      <c r="F1661" s="286">
        <v>0</v>
      </c>
    </row>
    <row r="1662" spans="1:6">
      <c r="A1662">
        <v>1821</v>
      </c>
      <c r="B1662" t="s">
        <v>2227</v>
      </c>
      <c r="C1662" t="s">
        <v>565</v>
      </c>
      <c r="D1662" s="285">
        <v>0</v>
      </c>
      <c r="E1662" s="286">
        <v>10.98</v>
      </c>
      <c r="F1662" s="286">
        <v>0</v>
      </c>
    </row>
    <row r="1663" spans="1:6">
      <c r="A1663">
        <v>1822</v>
      </c>
      <c r="B1663" t="s">
        <v>2228</v>
      </c>
      <c r="C1663" t="s">
        <v>565</v>
      </c>
      <c r="D1663" s="285">
        <v>0</v>
      </c>
      <c r="E1663" s="286">
        <v>8.4499999999999993</v>
      </c>
      <c r="F1663" s="286">
        <v>0</v>
      </c>
    </row>
    <row r="1664" spans="1:6">
      <c r="A1664">
        <v>1823</v>
      </c>
      <c r="B1664" t="s">
        <v>2229</v>
      </c>
      <c r="C1664" t="s">
        <v>565</v>
      </c>
      <c r="D1664" s="285">
        <v>0</v>
      </c>
      <c r="E1664" s="286">
        <v>7.79</v>
      </c>
      <c r="F1664" s="286">
        <v>0</v>
      </c>
    </row>
    <row r="1665" spans="1:6">
      <c r="A1665">
        <v>1824</v>
      </c>
      <c r="B1665" t="s">
        <v>2230</v>
      </c>
      <c r="C1665" t="s">
        <v>565</v>
      </c>
      <c r="D1665" s="285">
        <v>0</v>
      </c>
      <c r="E1665" s="286">
        <v>7.5</v>
      </c>
      <c r="F1665" s="286">
        <v>0</v>
      </c>
    </row>
    <row r="1666" spans="1:6">
      <c r="A1666">
        <v>1825</v>
      </c>
      <c r="B1666" t="s">
        <v>2231</v>
      </c>
      <c r="C1666" t="s">
        <v>565</v>
      </c>
      <c r="D1666" s="285">
        <v>0</v>
      </c>
      <c r="E1666" s="286">
        <v>6.98</v>
      </c>
      <c r="F1666" s="286">
        <v>0</v>
      </c>
    </row>
    <row r="1667" spans="1:6">
      <c r="A1667">
        <v>1826</v>
      </c>
      <c r="B1667" t="s">
        <v>2232</v>
      </c>
      <c r="C1667" t="s">
        <v>565</v>
      </c>
      <c r="D1667" s="285">
        <v>0</v>
      </c>
      <c r="E1667" s="286">
        <v>10.039999999999999</v>
      </c>
      <c r="F1667" s="286">
        <v>0</v>
      </c>
    </row>
    <row r="1668" spans="1:6">
      <c r="A1668">
        <v>1827</v>
      </c>
      <c r="B1668" t="s">
        <v>2233</v>
      </c>
      <c r="C1668" t="s">
        <v>565</v>
      </c>
      <c r="D1668" s="285">
        <v>0</v>
      </c>
      <c r="E1668" s="286">
        <v>8.1999999999999993</v>
      </c>
      <c r="F1668" s="286">
        <v>0</v>
      </c>
    </row>
    <row r="1669" spans="1:6">
      <c r="A1669">
        <v>1828</v>
      </c>
      <c r="B1669" t="s">
        <v>2234</v>
      </c>
      <c r="C1669" t="s">
        <v>565</v>
      </c>
      <c r="D1669" s="285">
        <v>0</v>
      </c>
      <c r="E1669" s="286">
        <v>9.3000000000000007</v>
      </c>
      <c r="F1669" s="286">
        <v>0</v>
      </c>
    </row>
    <row r="1670" spans="1:6">
      <c r="A1670">
        <v>1829</v>
      </c>
      <c r="B1670" t="s">
        <v>2235</v>
      </c>
      <c r="C1670" t="s">
        <v>565</v>
      </c>
      <c r="D1670" s="285">
        <v>0</v>
      </c>
      <c r="E1670" s="286">
        <v>9.4320000000000004</v>
      </c>
      <c r="F1670" s="286">
        <v>0</v>
      </c>
    </row>
    <row r="1671" spans="1:6">
      <c r="A1671">
        <v>1830</v>
      </c>
      <c r="B1671" t="s">
        <v>2236</v>
      </c>
      <c r="C1671" t="s">
        <v>565</v>
      </c>
      <c r="D1671" s="285">
        <v>0</v>
      </c>
      <c r="E1671" s="286">
        <v>18.37</v>
      </c>
      <c r="F1671" s="286">
        <v>0</v>
      </c>
    </row>
    <row r="1672" spans="1:6">
      <c r="A1672">
        <v>1831</v>
      </c>
      <c r="B1672" t="s">
        <v>2237</v>
      </c>
      <c r="C1672" t="s">
        <v>565</v>
      </c>
      <c r="D1672" s="285">
        <v>6</v>
      </c>
      <c r="E1672" s="286">
        <v>11.98</v>
      </c>
      <c r="F1672" s="286">
        <v>71.88</v>
      </c>
    </row>
    <row r="1673" spans="1:6">
      <c r="A1673">
        <v>1832</v>
      </c>
      <c r="B1673" t="s">
        <v>2238</v>
      </c>
      <c r="C1673" t="s">
        <v>565</v>
      </c>
      <c r="D1673" s="285">
        <v>0</v>
      </c>
      <c r="E1673" s="286">
        <v>11.45</v>
      </c>
      <c r="F1673" s="286">
        <v>0</v>
      </c>
    </row>
    <row r="1674" spans="1:6">
      <c r="A1674">
        <v>1833</v>
      </c>
      <c r="B1674" t="s">
        <v>2239</v>
      </c>
      <c r="C1674" t="s">
        <v>565</v>
      </c>
      <c r="D1674" s="285">
        <v>0</v>
      </c>
      <c r="E1674" s="286">
        <v>7.05</v>
      </c>
      <c r="F1674" s="286">
        <v>0</v>
      </c>
    </row>
    <row r="1675" spans="1:6">
      <c r="A1675">
        <v>1834</v>
      </c>
      <c r="B1675" t="s">
        <v>2240</v>
      </c>
      <c r="C1675" t="s">
        <v>565</v>
      </c>
      <c r="D1675" s="285">
        <v>6</v>
      </c>
      <c r="E1675" s="286">
        <v>22.41</v>
      </c>
      <c r="F1675" s="286">
        <v>134.46</v>
      </c>
    </row>
    <row r="1676" spans="1:6">
      <c r="A1676">
        <v>1835</v>
      </c>
      <c r="B1676" t="s">
        <v>2241</v>
      </c>
      <c r="C1676" t="s">
        <v>565</v>
      </c>
      <c r="D1676" s="285">
        <v>0</v>
      </c>
      <c r="E1676" s="286">
        <v>7.6520000000000001</v>
      </c>
      <c r="F1676" s="286">
        <v>0</v>
      </c>
    </row>
    <row r="1677" spans="1:6">
      <c r="A1677">
        <v>1836</v>
      </c>
      <c r="B1677" t="s">
        <v>2242</v>
      </c>
      <c r="C1677" t="s">
        <v>565</v>
      </c>
      <c r="D1677" s="285">
        <v>0</v>
      </c>
      <c r="E1677" s="286">
        <v>61.2</v>
      </c>
      <c r="F1677" s="286">
        <v>0</v>
      </c>
    </row>
    <row r="1678" spans="1:6">
      <c r="A1678">
        <v>1837</v>
      </c>
      <c r="B1678" t="s">
        <v>2243</v>
      </c>
      <c r="C1678" t="s">
        <v>565</v>
      </c>
      <c r="D1678" s="285">
        <v>0</v>
      </c>
      <c r="E1678" s="286">
        <v>21.591000000000001</v>
      </c>
      <c r="F1678" s="286">
        <v>0</v>
      </c>
    </row>
    <row r="1679" spans="1:6">
      <c r="A1679">
        <v>1838</v>
      </c>
      <c r="B1679" t="s">
        <v>2244</v>
      </c>
      <c r="C1679" t="s">
        <v>679</v>
      </c>
      <c r="D1679" s="285">
        <v>18</v>
      </c>
      <c r="E1679" s="286">
        <v>8.02</v>
      </c>
      <c r="F1679" s="286">
        <v>144.36000000000001</v>
      </c>
    </row>
    <row r="1680" spans="1:6">
      <c r="A1680">
        <v>1839</v>
      </c>
      <c r="B1680" t="s">
        <v>2245</v>
      </c>
      <c r="C1680" t="s">
        <v>565</v>
      </c>
      <c r="D1680" s="285">
        <v>12</v>
      </c>
      <c r="E1680" s="286">
        <v>29.26</v>
      </c>
      <c r="F1680" s="286">
        <v>351.12</v>
      </c>
    </row>
    <row r="1681" spans="1:6">
      <c r="A1681">
        <v>1840</v>
      </c>
      <c r="B1681" t="s">
        <v>2246</v>
      </c>
      <c r="C1681" t="s">
        <v>565</v>
      </c>
      <c r="D1681" s="285">
        <v>0</v>
      </c>
      <c r="E1681" s="286">
        <v>2.29</v>
      </c>
      <c r="F1681" s="286">
        <v>0</v>
      </c>
    </row>
    <row r="1682" spans="1:6">
      <c r="A1682">
        <v>1841</v>
      </c>
      <c r="B1682" t="s">
        <v>2247</v>
      </c>
      <c r="C1682" t="s">
        <v>565</v>
      </c>
      <c r="D1682" s="285">
        <v>108</v>
      </c>
      <c r="E1682" s="286">
        <v>13.28</v>
      </c>
      <c r="F1682" s="286">
        <v>1434.24</v>
      </c>
    </row>
    <row r="1683" spans="1:6">
      <c r="A1683">
        <v>1842</v>
      </c>
      <c r="B1683" t="s">
        <v>2248</v>
      </c>
      <c r="C1683" t="s">
        <v>565</v>
      </c>
      <c r="D1683" s="285">
        <v>96</v>
      </c>
      <c r="E1683" s="286">
        <v>10.6</v>
      </c>
      <c r="F1683" s="286">
        <v>1017.6</v>
      </c>
    </row>
    <row r="1684" spans="1:6">
      <c r="A1684">
        <v>1843</v>
      </c>
      <c r="B1684" t="s">
        <v>2249</v>
      </c>
      <c r="C1684" t="s">
        <v>565</v>
      </c>
      <c r="D1684" s="285">
        <v>0</v>
      </c>
      <c r="E1684" s="286">
        <v>25.9</v>
      </c>
      <c r="F1684" s="286">
        <v>0</v>
      </c>
    </row>
    <row r="1685" spans="1:6">
      <c r="A1685">
        <v>1846</v>
      </c>
      <c r="B1685" t="s">
        <v>2250</v>
      </c>
      <c r="C1685" t="s">
        <v>565</v>
      </c>
      <c r="D1685" s="285">
        <v>324</v>
      </c>
      <c r="E1685" s="286">
        <v>3.45</v>
      </c>
      <c r="F1685" s="286">
        <v>1117.8</v>
      </c>
    </row>
    <row r="1686" spans="1:6">
      <c r="A1686">
        <v>1847</v>
      </c>
      <c r="B1686" t="s">
        <v>2251</v>
      </c>
      <c r="C1686" t="s">
        <v>565</v>
      </c>
      <c r="D1686" s="285">
        <v>0</v>
      </c>
      <c r="E1686" s="286">
        <v>9.7469999999999999</v>
      </c>
      <c r="F1686" s="286">
        <v>0</v>
      </c>
    </row>
    <row r="1687" spans="1:6">
      <c r="A1687">
        <v>1848</v>
      </c>
      <c r="B1687" t="s">
        <v>2252</v>
      </c>
      <c r="C1687" t="s">
        <v>565</v>
      </c>
      <c r="D1687" s="285">
        <v>0</v>
      </c>
      <c r="E1687" s="286">
        <v>8.9169999999999998</v>
      </c>
      <c r="F1687" s="286">
        <v>0</v>
      </c>
    </row>
    <row r="1688" spans="1:6">
      <c r="A1688">
        <v>1849</v>
      </c>
      <c r="B1688" t="s">
        <v>2253</v>
      </c>
      <c r="C1688" t="s">
        <v>565</v>
      </c>
      <c r="D1688" s="285">
        <v>0</v>
      </c>
      <c r="E1688" s="286">
        <v>0</v>
      </c>
      <c r="F1688" s="286">
        <v>0</v>
      </c>
    </row>
    <row r="1689" spans="1:6">
      <c r="A1689">
        <v>1850</v>
      </c>
      <c r="B1689" t="s">
        <v>2254</v>
      </c>
      <c r="C1689" t="s">
        <v>565</v>
      </c>
      <c r="D1689" s="285">
        <v>0</v>
      </c>
      <c r="E1689" s="286">
        <v>0</v>
      </c>
      <c r="F1689" s="286">
        <v>0</v>
      </c>
    </row>
    <row r="1690" spans="1:6">
      <c r="A1690">
        <v>1851</v>
      </c>
      <c r="B1690" t="s">
        <v>2255</v>
      </c>
      <c r="C1690" t="s">
        <v>565</v>
      </c>
      <c r="D1690" s="285">
        <v>0</v>
      </c>
      <c r="E1690" s="286">
        <v>1.43</v>
      </c>
      <c r="F1690" s="286">
        <v>0</v>
      </c>
    </row>
    <row r="1691" spans="1:6">
      <c r="A1691">
        <v>1852</v>
      </c>
      <c r="B1691" t="s">
        <v>2256</v>
      </c>
      <c r="C1691" t="s">
        <v>565</v>
      </c>
      <c r="D1691" s="285">
        <v>234</v>
      </c>
      <c r="E1691" s="286">
        <v>12.95</v>
      </c>
      <c r="F1691" s="286">
        <v>3030.3</v>
      </c>
    </row>
    <row r="1692" spans="1:6">
      <c r="A1692">
        <v>1853</v>
      </c>
      <c r="B1692" t="s">
        <v>2257</v>
      </c>
      <c r="C1692" t="s">
        <v>565</v>
      </c>
      <c r="D1692" s="285">
        <v>0</v>
      </c>
      <c r="E1692" s="286">
        <v>8.32</v>
      </c>
      <c r="F1692" s="286">
        <v>0</v>
      </c>
    </row>
    <row r="1693" spans="1:6">
      <c r="A1693">
        <v>1854</v>
      </c>
      <c r="B1693" t="s">
        <v>2258</v>
      </c>
      <c r="C1693" t="s">
        <v>565</v>
      </c>
      <c r="D1693" s="285">
        <v>0</v>
      </c>
      <c r="E1693" s="286">
        <v>1.5</v>
      </c>
      <c r="F1693" s="286">
        <v>0</v>
      </c>
    </row>
    <row r="1694" spans="1:6">
      <c r="A1694">
        <v>1855</v>
      </c>
      <c r="B1694" t="s">
        <v>2259</v>
      </c>
      <c r="C1694" t="s">
        <v>565</v>
      </c>
      <c r="D1694" s="285">
        <v>0</v>
      </c>
      <c r="E1694" s="286">
        <v>2.8029999999999999</v>
      </c>
      <c r="F1694" s="286">
        <v>0</v>
      </c>
    </row>
    <row r="1695" spans="1:6">
      <c r="A1695">
        <v>1856</v>
      </c>
      <c r="B1695" t="s">
        <v>2260</v>
      </c>
      <c r="C1695" t="s">
        <v>565</v>
      </c>
      <c r="D1695" s="285">
        <v>0</v>
      </c>
      <c r="E1695" s="286">
        <v>2.8980000000000001</v>
      </c>
      <c r="F1695" s="286">
        <v>0</v>
      </c>
    </row>
    <row r="1696" spans="1:6">
      <c r="A1696">
        <v>1857</v>
      </c>
      <c r="B1696" t="s">
        <v>2261</v>
      </c>
      <c r="C1696" t="s">
        <v>565</v>
      </c>
      <c r="D1696" s="285">
        <v>24</v>
      </c>
      <c r="E1696" s="286">
        <v>2.65</v>
      </c>
      <c r="F1696" s="286">
        <v>63.6</v>
      </c>
    </row>
    <row r="1697" spans="1:6">
      <c r="A1697">
        <v>1858</v>
      </c>
      <c r="B1697" t="s">
        <v>2262</v>
      </c>
      <c r="C1697" t="s">
        <v>565</v>
      </c>
      <c r="D1697" s="285">
        <v>48</v>
      </c>
      <c r="E1697" s="286">
        <v>1.952</v>
      </c>
      <c r="F1697" s="286">
        <v>93.69</v>
      </c>
    </row>
    <row r="1698" spans="1:6">
      <c r="A1698">
        <v>1859</v>
      </c>
      <c r="B1698" t="s">
        <v>2263</v>
      </c>
      <c r="C1698" t="s">
        <v>565</v>
      </c>
      <c r="D1698" s="285">
        <v>48</v>
      </c>
      <c r="E1698" s="286">
        <v>2.9</v>
      </c>
      <c r="F1698" s="286">
        <v>139.19999999999999</v>
      </c>
    </row>
    <row r="1699" spans="1:6">
      <c r="A1699">
        <v>1860</v>
      </c>
      <c r="B1699" t="s">
        <v>2264</v>
      </c>
      <c r="C1699" t="s">
        <v>565</v>
      </c>
      <c r="D1699" s="285">
        <v>0</v>
      </c>
      <c r="E1699" s="286">
        <v>2.57</v>
      </c>
      <c r="F1699" s="286">
        <v>0</v>
      </c>
    </row>
    <row r="1700" spans="1:6">
      <c r="A1700">
        <v>1861</v>
      </c>
      <c r="B1700" t="s">
        <v>2265</v>
      </c>
      <c r="C1700" t="s">
        <v>565</v>
      </c>
      <c r="D1700" s="285">
        <v>0</v>
      </c>
      <c r="E1700" s="286">
        <v>2.66</v>
      </c>
      <c r="F1700" s="286">
        <v>0</v>
      </c>
    </row>
    <row r="1701" spans="1:6">
      <c r="A1701">
        <v>1862</v>
      </c>
      <c r="B1701" t="s">
        <v>2266</v>
      </c>
      <c r="C1701" t="s">
        <v>565</v>
      </c>
      <c r="D1701" s="285">
        <v>57</v>
      </c>
      <c r="E1701" s="286">
        <v>2.95</v>
      </c>
      <c r="F1701" s="286">
        <v>168.15</v>
      </c>
    </row>
    <row r="1702" spans="1:6">
      <c r="A1702">
        <v>1863</v>
      </c>
      <c r="B1702" t="s">
        <v>2267</v>
      </c>
      <c r="C1702" t="s">
        <v>565</v>
      </c>
      <c r="D1702" s="285">
        <v>0</v>
      </c>
      <c r="E1702" s="286">
        <v>3.93</v>
      </c>
      <c r="F1702" s="286">
        <v>0</v>
      </c>
    </row>
    <row r="1703" spans="1:6">
      <c r="A1703">
        <v>1864</v>
      </c>
      <c r="B1703" t="s">
        <v>2268</v>
      </c>
      <c r="C1703" t="s">
        <v>565</v>
      </c>
      <c r="D1703" s="285">
        <v>0</v>
      </c>
      <c r="E1703" s="286">
        <v>10.94</v>
      </c>
      <c r="F1703" s="286">
        <v>0</v>
      </c>
    </row>
    <row r="1704" spans="1:6">
      <c r="A1704">
        <v>1865</v>
      </c>
      <c r="B1704" t="s">
        <v>2269</v>
      </c>
      <c r="C1704" t="s">
        <v>565</v>
      </c>
      <c r="D1704" s="285">
        <v>0</v>
      </c>
      <c r="E1704" s="286">
        <v>12.8</v>
      </c>
      <c r="F1704" s="286">
        <v>0</v>
      </c>
    </row>
    <row r="1705" spans="1:6">
      <c r="A1705">
        <v>1866</v>
      </c>
      <c r="B1705" t="s">
        <v>2270</v>
      </c>
      <c r="C1705" t="s">
        <v>679</v>
      </c>
      <c r="D1705" s="285">
        <v>0</v>
      </c>
      <c r="E1705" s="286">
        <v>10.632999999999999</v>
      </c>
      <c r="F1705" s="286">
        <v>0</v>
      </c>
    </row>
    <row r="1706" spans="1:6">
      <c r="A1706">
        <v>1867</v>
      </c>
      <c r="B1706" t="s">
        <v>2271</v>
      </c>
      <c r="C1706" t="s">
        <v>565</v>
      </c>
      <c r="D1706" s="285">
        <v>0</v>
      </c>
      <c r="E1706" s="286">
        <v>12.419</v>
      </c>
      <c r="F1706" s="286">
        <v>0</v>
      </c>
    </row>
    <row r="1707" spans="1:6">
      <c r="A1707">
        <v>1868</v>
      </c>
      <c r="B1707" t="s">
        <v>2272</v>
      </c>
      <c r="C1707" t="s">
        <v>565</v>
      </c>
      <c r="D1707" s="285">
        <v>0</v>
      </c>
      <c r="E1707" s="286">
        <v>2.44</v>
      </c>
      <c r="F1707" s="286">
        <v>0</v>
      </c>
    </row>
    <row r="1708" spans="1:6">
      <c r="A1708">
        <v>1869</v>
      </c>
      <c r="B1708" t="s">
        <v>2273</v>
      </c>
      <c r="C1708" t="s">
        <v>565</v>
      </c>
      <c r="D1708" s="285">
        <v>0</v>
      </c>
      <c r="E1708" s="286">
        <v>2.44</v>
      </c>
      <c r="F1708" s="286">
        <v>0</v>
      </c>
    </row>
    <row r="1709" spans="1:6">
      <c r="A1709">
        <v>1870</v>
      </c>
      <c r="B1709" t="s">
        <v>2274</v>
      </c>
      <c r="C1709" t="s">
        <v>565</v>
      </c>
      <c r="D1709" s="285">
        <v>0</v>
      </c>
      <c r="E1709" s="286">
        <v>10.95</v>
      </c>
      <c r="F1709" s="286">
        <v>0</v>
      </c>
    </row>
    <row r="1710" spans="1:6">
      <c r="A1710">
        <v>1871</v>
      </c>
      <c r="B1710" t="s">
        <v>2275</v>
      </c>
      <c r="C1710" t="s">
        <v>565</v>
      </c>
      <c r="D1710" s="285">
        <v>0</v>
      </c>
      <c r="E1710" s="286">
        <v>16.11</v>
      </c>
      <c r="F1710" s="286">
        <v>0</v>
      </c>
    </row>
    <row r="1711" spans="1:6">
      <c r="A1711">
        <v>1872</v>
      </c>
      <c r="B1711" t="s">
        <v>2276</v>
      </c>
      <c r="C1711" t="s">
        <v>565</v>
      </c>
      <c r="D1711" s="285">
        <v>0</v>
      </c>
      <c r="E1711" s="286">
        <v>6.9829999999999997</v>
      </c>
      <c r="F1711" s="286">
        <v>0</v>
      </c>
    </row>
    <row r="1712" spans="1:6">
      <c r="A1712">
        <v>1873</v>
      </c>
      <c r="B1712" t="s">
        <v>2277</v>
      </c>
      <c r="C1712" t="s">
        <v>565</v>
      </c>
      <c r="D1712" s="285">
        <v>0</v>
      </c>
      <c r="E1712" s="286">
        <v>8.5299999999999994</v>
      </c>
      <c r="F1712" s="286">
        <v>0</v>
      </c>
    </row>
    <row r="1713" spans="1:6">
      <c r="A1713">
        <v>1874</v>
      </c>
      <c r="B1713" t="s">
        <v>2278</v>
      </c>
      <c r="C1713" t="s">
        <v>565</v>
      </c>
      <c r="D1713" s="285">
        <v>0</v>
      </c>
      <c r="E1713" s="286">
        <v>8.35</v>
      </c>
      <c r="F1713" s="286">
        <v>0</v>
      </c>
    </row>
    <row r="1714" spans="1:6">
      <c r="A1714">
        <v>1875</v>
      </c>
      <c r="B1714" t="s">
        <v>2279</v>
      </c>
      <c r="C1714" t="s">
        <v>565</v>
      </c>
      <c r="D1714" s="285">
        <v>0</v>
      </c>
      <c r="E1714" s="286">
        <v>0</v>
      </c>
      <c r="F1714" s="286">
        <v>0</v>
      </c>
    </row>
    <row r="1715" spans="1:6">
      <c r="A1715">
        <v>1876</v>
      </c>
      <c r="B1715" t="s">
        <v>2280</v>
      </c>
      <c r="C1715" t="s">
        <v>565</v>
      </c>
      <c r="D1715" s="285">
        <v>0</v>
      </c>
      <c r="E1715" s="286">
        <v>10.18</v>
      </c>
      <c r="F1715" s="286">
        <v>0</v>
      </c>
    </row>
    <row r="1716" spans="1:6">
      <c r="A1716">
        <v>1877</v>
      </c>
      <c r="B1716" t="s">
        <v>2281</v>
      </c>
      <c r="C1716" t="s">
        <v>565</v>
      </c>
      <c r="D1716" s="285">
        <v>0</v>
      </c>
      <c r="E1716" s="286">
        <v>1.5</v>
      </c>
      <c r="F1716" s="286">
        <v>0</v>
      </c>
    </row>
    <row r="1717" spans="1:6">
      <c r="A1717">
        <v>1878</v>
      </c>
      <c r="B1717" t="s">
        <v>2282</v>
      </c>
      <c r="C1717" t="s">
        <v>565</v>
      </c>
      <c r="D1717" s="285">
        <v>0</v>
      </c>
      <c r="E1717" s="286">
        <v>2.62</v>
      </c>
      <c r="F1717" s="286">
        <v>0</v>
      </c>
    </row>
    <row r="1718" spans="1:6">
      <c r="A1718">
        <v>1879</v>
      </c>
      <c r="B1718" t="s">
        <v>2283</v>
      </c>
      <c r="C1718" t="s">
        <v>565</v>
      </c>
      <c r="D1718" s="285">
        <v>0</v>
      </c>
      <c r="E1718" s="286">
        <v>2.6970000000000001</v>
      </c>
      <c r="F1718" s="286">
        <v>0</v>
      </c>
    </row>
    <row r="1719" spans="1:6">
      <c r="A1719">
        <v>1880</v>
      </c>
      <c r="B1719" t="s">
        <v>2284</v>
      </c>
      <c r="C1719" t="s">
        <v>565</v>
      </c>
      <c r="D1719" s="285">
        <v>0</v>
      </c>
      <c r="E1719" s="286">
        <v>12.29</v>
      </c>
      <c r="F1719" s="286">
        <v>0</v>
      </c>
    </row>
    <row r="1720" spans="1:6">
      <c r="A1720">
        <v>1881</v>
      </c>
      <c r="B1720" t="s">
        <v>2285</v>
      </c>
      <c r="C1720" t="s">
        <v>679</v>
      </c>
      <c r="D1720" s="285">
        <v>0</v>
      </c>
      <c r="E1720" s="286">
        <v>13.14</v>
      </c>
      <c r="F1720" s="286">
        <v>0</v>
      </c>
    </row>
    <row r="1721" spans="1:6">
      <c r="A1721">
        <v>1882</v>
      </c>
      <c r="B1721" t="s">
        <v>2286</v>
      </c>
      <c r="C1721" t="s">
        <v>565</v>
      </c>
      <c r="D1721" s="285">
        <v>0</v>
      </c>
      <c r="E1721" s="286">
        <v>7.95</v>
      </c>
      <c r="F1721" s="286">
        <v>0</v>
      </c>
    </row>
    <row r="1722" spans="1:6">
      <c r="A1722">
        <v>1883</v>
      </c>
      <c r="B1722" t="s">
        <v>2287</v>
      </c>
      <c r="C1722" t="s">
        <v>565</v>
      </c>
      <c r="D1722" s="285">
        <v>0</v>
      </c>
      <c r="E1722" s="286">
        <v>23.72</v>
      </c>
      <c r="F1722" s="286">
        <v>0</v>
      </c>
    </row>
    <row r="1723" spans="1:6">
      <c r="A1723">
        <v>1884</v>
      </c>
      <c r="B1723" t="s">
        <v>2288</v>
      </c>
      <c r="C1723" t="s">
        <v>565</v>
      </c>
      <c r="D1723" s="285">
        <v>0</v>
      </c>
      <c r="E1723" s="286">
        <v>20.86</v>
      </c>
      <c r="F1723" s="286">
        <v>0</v>
      </c>
    </row>
    <row r="1724" spans="1:6">
      <c r="A1724">
        <v>1885</v>
      </c>
      <c r="B1724" t="s">
        <v>2289</v>
      </c>
      <c r="C1724" t="s">
        <v>565</v>
      </c>
      <c r="D1724" s="285">
        <v>0</v>
      </c>
      <c r="E1724" s="286">
        <v>8.06</v>
      </c>
      <c r="F1724" s="286">
        <v>0</v>
      </c>
    </row>
    <row r="1725" spans="1:6">
      <c r="A1725">
        <v>1886</v>
      </c>
      <c r="B1725" t="s">
        <v>2290</v>
      </c>
      <c r="C1725" t="s">
        <v>565</v>
      </c>
      <c r="D1725" s="285">
        <v>0</v>
      </c>
      <c r="E1725" s="286">
        <v>19.989999999999998</v>
      </c>
      <c r="F1725" s="286">
        <v>0</v>
      </c>
    </row>
    <row r="1726" spans="1:6">
      <c r="A1726">
        <v>1887</v>
      </c>
      <c r="B1726" t="s">
        <v>2291</v>
      </c>
      <c r="C1726" t="s">
        <v>565</v>
      </c>
      <c r="D1726" s="285">
        <v>0</v>
      </c>
      <c r="E1726" s="286">
        <v>111.05</v>
      </c>
      <c r="F1726" s="286">
        <v>0</v>
      </c>
    </row>
    <row r="1727" spans="1:6">
      <c r="A1727">
        <v>1889</v>
      </c>
      <c r="B1727" t="s">
        <v>2292</v>
      </c>
      <c r="C1727" t="s">
        <v>565</v>
      </c>
      <c r="D1727" s="285">
        <v>0</v>
      </c>
      <c r="E1727" s="286">
        <v>48.8</v>
      </c>
      <c r="F1727" s="286">
        <v>0</v>
      </c>
    </row>
    <row r="1728" spans="1:6">
      <c r="A1728">
        <v>1890</v>
      </c>
      <c r="B1728" t="s">
        <v>2293</v>
      </c>
      <c r="C1728" t="s">
        <v>565</v>
      </c>
      <c r="D1728" s="285">
        <v>0</v>
      </c>
      <c r="E1728" s="286">
        <v>8.26</v>
      </c>
      <c r="F1728" s="286">
        <v>0</v>
      </c>
    </row>
    <row r="1729" spans="1:6">
      <c r="A1729">
        <v>1891</v>
      </c>
      <c r="B1729" t="s">
        <v>2294</v>
      </c>
      <c r="C1729" t="s">
        <v>565</v>
      </c>
      <c r="D1729" s="285">
        <v>0</v>
      </c>
      <c r="E1729" s="286">
        <v>4.76</v>
      </c>
      <c r="F1729" s="286">
        <v>0</v>
      </c>
    </row>
    <row r="1730" spans="1:6">
      <c r="A1730">
        <v>1892</v>
      </c>
      <c r="B1730" t="s">
        <v>2295</v>
      </c>
      <c r="C1730" t="s">
        <v>565</v>
      </c>
      <c r="D1730" s="285">
        <v>0</v>
      </c>
      <c r="E1730" s="286">
        <v>5.6</v>
      </c>
      <c r="F1730" s="286">
        <v>0</v>
      </c>
    </row>
    <row r="1731" spans="1:6">
      <c r="A1731">
        <v>1893</v>
      </c>
      <c r="B1731" t="s">
        <v>2296</v>
      </c>
      <c r="C1731" t="s">
        <v>565</v>
      </c>
      <c r="D1731" s="285">
        <v>12</v>
      </c>
      <c r="E1731" s="286">
        <v>15.26</v>
      </c>
      <c r="F1731" s="286">
        <v>183.12</v>
      </c>
    </row>
    <row r="1732" spans="1:6">
      <c r="A1732">
        <v>1894</v>
      </c>
      <c r="B1732" t="s">
        <v>2297</v>
      </c>
      <c r="C1732" t="s">
        <v>565</v>
      </c>
      <c r="D1732" s="285">
        <v>60</v>
      </c>
      <c r="E1732" s="286">
        <v>13.17</v>
      </c>
      <c r="F1732" s="286">
        <v>790.2</v>
      </c>
    </row>
    <row r="1733" spans="1:6">
      <c r="A1733">
        <v>1895</v>
      </c>
      <c r="B1733" t="s">
        <v>2298</v>
      </c>
      <c r="C1733" t="s">
        <v>565</v>
      </c>
      <c r="D1733" s="285">
        <v>0</v>
      </c>
      <c r="E1733" s="286">
        <v>0</v>
      </c>
      <c r="F1733" s="286">
        <v>0</v>
      </c>
    </row>
    <row r="1734" spans="1:6">
      <c r="A1734">
        <v>1896</v>
      </c>
      <c r="B1734" t="s">
        <v>2299</v>
      </c>
      <c r="C1734" t="s">
        <v>565</v>
      </c>
      <c r="D1734" s="285">
        <v>0</v>
      </c>
      <c r="E1734" s="286">
        <v>0</v>
      </c>
      <c r="F1734" s="286">
        <v>0</v>
      </c>
    </row>
    <row r="1735" spans="1:6">
      <c r="A1735">
        <v>1897</v>
      </c>
      <c r="B1735" t="s">
        <v>2300</v>
      </c>
      <c r="C1735" t="s">
        <v>565</v>
      </c>
      <c r="D1735" s="285">
        <v>0</v>
      </c>
      <c r="E1735" s="286">
        <v>3.835</v>
      </c>
      <c r="F1735" s="286">
        <v>0</v>
      </c>
    </row>
    <row r="1736" spans="1:6">
      <c r="A1736">
        <v>1898</v>
      </c>
      <c r="B1736" t="s">
        <v>2301</v>
      </c>
      <c r="C1736" t="s">
        <v>565</v>
      </c>
      <c r="D1736" s="285">
        <v>0</v>
      </c>
      <c r="E1736" s="286">
        <v>25.96</v>
      </c>
      <c r="F1736" s="286">
        <v>0</v>
      </c>
    </row>
    <row r="1737" spans="1:6">
      <c r="A1737">
        <v>1899</v>
      </c>
      <c r="B1737" t="s">
        <v>2302</v>
      </c>
      <c r="C1737" t="s">
        <v>565</v>
      </c>
      <c r="D1737" s="285">
        <v>0</v>
      </c>
      <c r="E1737" s="286">
        <v>15.53</v>
      </c>
      <c r="F1737" s="286">
        <v>0</v>
      </c>
    </row>
    <row r="1738" spans="1:6">
      <c r="A1738">
        <v>1900</v>
      </c>
      <c r="B1738" t="s">
        <v>2303</v>
      </c>
      <c r="C1738" t="s">
        <v>565</v>
      </c>
      <c r="D1738" s="285">
        <v>0</v>
      </c>
      <c r="E1738" s="286">
        <v>8.6</v>
      </c>
      <c r="F1738" s="286">
        <v>0</v>
      </c>
    </row>
    <row r="1739" spans="1:6">
      <c r="A1739">
        <v>1901</v>
      </c>
      <c r="B1739" t="s">
        <v>2304</v>
      </c>
      <c r="C1739" t="s">
        <v>565</v>
      </c>
      <c r="D1739" s="285">
        <v>0</v>
      </c>
      <c r="E1739" s="286">
        <v>5.45</v>
      </c>
      <c r="F1739" s="286">
        <v>0</v>
      </c>
    </row>
    <row r="1740" spans="1:6">
      <c r="A1740">
        <v>1902</v>
      </c>
      <c r="B1740" t="s">
        <v>2305</v>
      </c>
      <c r="C1740" t="s">
        <v>565</v>
      </c>
      <c r="D1740" s="285">
        <v>0</v>
      </c>
      <c r="E1740" s="286">
        <v>0.5</v>
      </c>
      <c r="F1740" s="286">
        <v>0</v>
      </c>
    </row>
    <row r="1741" spans="1:6">
      <c r="A1741">
        <v>1903</v>
      </c>
      <c r="B1741" t="s">
        <v>2306</v>
      </c>
      <c r="C1741" t="s">
        <v>565</v>
      </c>
      <c r="D1741" s="285">
        <v>0</v>
      </c>
      <c r="E1741" s="286">
        <v>5.79</v>
      </c>
      <c r="F1741" s="286">
        <v>0</v>
      </c>
    </row>
    <row r="1742" spans="1:6">
      <c r="A1742">
        <v>1904</v>
      </c>
      <c r="B1742" t="s">
        <v>2307</v>
      </c>
      <c r="C1742" t="s">
        <v>565</v>
      </c>
      <c r="D1742" s="285">
        <v>0</v>
      </c>
      <c r="E1742" s="286">
        <v>8.6890000000000001</v>
      </c>
      <c r="F1742" s="286">
        <v>0</v>
      </c>
    </row>
    <row r="1743" spans="1:6">
      <c r="A1743">
        <v>1905</v>
      </c>
      <c r="B1743" t="s">
        <v>2308</v>
      </c>
      <c r="C1743" t="s">
        <v>565</v>
      </c>
      <c r="D1743" s="285">
        <v>66</v>
      </c>
      <c r="E1743" s="286">
        <v>7.49</v>
      </c>
      <c r="F1743" s="286">
        <v>494.34</v>
      </c>
    </row>
    <row r="1744" spans="1:6">
      <c r="A1744">
        <v>1906</v>
      </c>
      <c r="B1744" t="s">
        <v>2309</v>
      </c>
      <c r="C1744" t="s">
        <v>565</v>
      </c>
      <c r="D1744" s="285">
        <v>0</v>
      </c>
      <c r="E1744" s="286">
        <v>14.88</v>
      </c>
      <c r="F1744" s="286">
        <v>0</v>
      </c>
    </row>
    <row r="1745" spans="1:6">
      <c r="A1745">
        <v>1907</v>
      </c>
      <c r="B1745" t="s">
        <v>2310</v>
      </c>
      <c r="C1745" t="s">
        <v>565</v>
      </c>
      <c r="D1745" s="285">
        <v>0</v>
      </c>
      <c r="E1745" s="286">
        <v>12.62</v>
      </c>
      <c r="F1745" s="286">
        <v>0</v>
      </c>
    </row>
    <row r="1746" spans="1:6">
      <c r="A1746">
        <v>1908</v>
      </c>
      <c r="B1746" t="s">
        <v>2311</v>
      </c>
      <c r="C1746" t="s">
        <v>565</v>
      </c>
      <c r="D1746" s="285">
        <v>0</v>
      </c>
      <c r="E1746" s="286">
        <v>25.2</v>
      </c>
      <c r="F1746" s="286">
        <v>0</v>
      </c>
    </row>
    <row r="1747" spans="1:6">
      <c r="A1747">
        <v>1909</v>
      </c>
      <c r="B1747" t="s">
        <v>2312</v>
      </c>
      <c r="C1747" t="s">
        <v>565</v>
      </c>
      <c r="D1747" s="285">
        <v>0</v>
      </c>
      <c r="E1747" s="286">
        <v>10</v>
      </c>
      <c r="F1747" s="286">
        <v>0</v>
      </c>
    </row>
    <row r="1748" spans="1:6">
      <c r="A1748">
        <v>1910</v>
      </c>
      <c r="B1748" t="s">
        <v>2313</v>
      </c>
      <c r="C1748" t="s">
        <v>565</v>
      </c>
      <c r="D1748" s="285">
        <v>276</v>
      </c>
      <c r="E1748" s="286">
        <v>13.763999999999999</v>
      </c>
      <c r="F1748" s="286">
        <v>3798.86</v>
      </c>
    </row>
    <row r="1749" spans="1:6">
      <c r="A1749">
        <v>1911</v>
      </c>
      <c r="B1749" t="s">
        <v>2314</v>
      </c>
      <c r="C1749" t="s">
        <v>565</v>
      </c>
      <c r="D1749" s="285">
        <v>93</v>
      </c>
      <c r="E1749" s="286">
        <v>11.496</v>
      </c>
      <c r="F1749" s="286">
        <v>1069.1199999999999</v>
      </c>
    </row>
    <row r="1750" spans="1:6">
      <c r="A1750">
        <v>1912</v>
      </c>
      <c r="B1750" t="s">
        <v>2315</v>
      </c>
      <c r="C1750" t="s">
        <v>565</v>
      </c>
      <c r="D1750" s="285">
        <v>0</v>
      </c>
      <c r="E1750" s="286">
        <v>15.66</v>
      </c>
      <c r="F1750" s="286">
        <v>0</v>
      </c>
    </row>
    <row r="1751" spans="1:6">
      <c r="A1751">
        <v>1913</v>
      </c>
      <c r="B1751" t="s">
        <v>2316</v>
      </c>
      <c r="C1751" t="s">
        <v>565</v>
      </c>
      <c r="D1751" s="285">
        <v>0</v>
      </c>
      <c r="E1751" s="286">
        <v>5.923</v>
      </c>
      <c r="F1751" s="286">
        <v>0</v>
      </c>
    </row>
    <row r="1752" spans="1:6">
      <c r="A1752">
        <v>1914</v>
      </c>
      <c r="B1752" t="s">
        <v>2317</v>
      </c>
      <c r="C1752" t="s">
        <v>565</v>
      </c>
      <c r="D1752" s="285">
        <v>27</v>
      </c>
      <c r="E1752" s="286">
        <v>8.4499999999999993</v>
      </c>
      <c r="F1752" s="286">
        <v>228.15</v>
      </c>
    </row>
    <row r="1753" spans="1:6">
      <c r="A1753">
        <v>1915</v>
      </c>
      <c r="B1753" t="s">
        <v>2318</v>
      </c>
      <c r="C1753" t="s">
        <v>565</v>
      </c>
      <c r="D1753" s="285">
        <v>0</v>
      </c>
      <c r="E1753" s="286">
        <v>0</v>
      </c>
      <c r="F1753" s="286">
        <v>0</v>
      </c>
    </row>
    <row r="1754" spans="1:6">
      <c r="A1754">
        <v>1916</v>
      </c>
      <c r="B1754" t="s">
        <v>2319</v>
      </c>
      <c r="C1754" t="s">
        <v>565</v>
      </c>
      <c r="D1754" s="285">
        <v>0</v>
      </c>
      <c r="E1754" s="286">
        <v>26.79</v>
      </c>
      <c r="F1754" s="286">
        <v>0</v>
      </c>
    </row>
    <row r="1755" spans="1:6">
      <c r="A1755">
        <v>1917</v>
      </c>
      <c r="B1755" t="s">
        <v>2320</v>
      </c>
      <c r="C1755" t="s">
        <v>565</v>
      </c>
      <c r="D1755" s="285">
        <v>0</v>
      </c>
      <c r="E1755" s="286">
        <v>5.2</v>
      </c>
      <c r="F1755" s="286">
        <v>0</v>
      </c>
    </row>
    <row r="1756" spans="1:6">
      <c r="A1756">
        <v>1918</v>
      </c>
      <c r="B1756" t="s">
        <v>2321</v>
      </c>
      <c r="C1756" t="s">
        <v>565</v>
      </c>
      <c r="D1756" s="285">
        <v>3</v>
      </c>
      <c r="E1756" s="286">
        <v>17.193000000000001</v>
      </c>
      <c r="F1756" s="286">
        <v>51.57</v>
      </c>
    </row>
    <row r="1757" spans="1:6">
      <c r="A1757">
        <v>1919</v>
      </c>
      <c r="B1757" t="s">
        <v>2322</v>
      </c>
      <c r="C1757" t="s">
        <v>565</v>
      </c>
      <c r="D1757" s="285">
        <v>0</v>
      </c>
      <c r="E1757" s="286">
        <v>578.16</v>
      </c>
      <c r="F1757" s="286">
        <v>0</v>
      </c>
    </row>
    <row r="1758" spans="1:6">
      <c r="A1758">
        <v>1920</v>
      </c>
      <c r="B1758" t="s">
        <v>2323</v>
      </c>
      <c r="C1758" t="s">
        <v>565</v>
      </c>
      <c r="D1758" s="285">
        <v>0</v>
      </c>
      <c r="E1758" s="286">
        <v>10.06</v>
      </c>
      <c r="F1758" s="286">
        <v>0</v>
      </c>
    </row>
    <row r="1759" spans="1:6">
      <c r="A1759">
        <v>1921</v>
      </c>
      <c r="B1759" t="s">
        <v>2324</v>
      </c>
      <c r="C1759" t="s">
        <v>565</v>
      </c>
      <c r="D1759" s="285">
        <v>0</v>
      </c>
      <c r="E1759" s="286">
        <v>14.856999999999999</v>
      </c>
      <c r="F1759" s="286">
        <v>0</v>
      </c>
    </row>
    <row r="1760" spans="1:6">
      <c r="A1760">
        <v>1922</v>
      </c>
      <c r="B1760" t="s">
        <v>2325</v>
      </c>
      <c r="C1760" t="s">
        <v>565</v>
      </c>
      <c r="D1760" s="285">
        <v>0</v>
      </c>
      <c r="E1760" s="286">
        <v>17</v>
      </c>
      <c r="F1760" s="286">
        <v>0</v>
      </c>
    </row>
    <row r="1761" spans="1:6">
      <c r="A1761">
        <v>1923</v>
      </c>
      <c r="B1761" t="s">
        <v>2326</v>
      </c>
      <c r="C1761" t="s">
        <v>565</v>
      </c>
      <c r="D1761" s="285">
        <v>0</v>
      </c>
      <c r="E1761" s="286">
        <v>7.2</v>
      </c>
      <c r="F1761" s="286">
        <v>0</v>
      </c>
    </row>
    <row r="1762" spans="1:6">
      <c r="A1762">
        <v>1924</v>
      </c>
      <c r="B1762" t="s">
        <v>2327</v>
      </c>
      <c r="C1762" t="s">
        <v>565</v>
      </c>
      <c r="D1762" s="285">
        <v>0</v>
      </c>
      <c r="E1762" s="286">
        <v>11.2</v>
      </c>
      <c r="F1762" s="286">
        <v>0</v>
      </c>
    </row>
    <row r="1763" spans="1:6">
      <c r="A1763">
        <v>1925</v>
      </c>
      <c r="B1763" t="s">
        <v>2328</v>
      </c>
      <c r="C1763" t="s">
        <v>565</v>
      </c>
      <c r="D1763" s="285">
        <v>3</v>
      </c>
      <c r="E1763" s="286">
        <v>15.34</v>
      </c>
      <c r="F1763" s="286">
        <v>46.02</v>
      </c>
    </row>
    <row r="1764" spans="1:6">
      <c r="A1764">
        <v>1926</v>
      </c>
      <c r="B1764" t="s">
        <v>2329</v>
      </c>
      <c r="C1764" t="s">
        <v>565</v>
      </c>
      <c r="D1764" s="285">
        <v>0</v>
      </c>
      <c r="E1764" s="286">
        <v>18.68</v>
      </c>
      <c r="F1764" s="286">
        <v>0</v>
      </c>
    </row>
    <row r="1765" spans="1:6">
      <c r="A1765">
        <v>1927</v>
      </c>
      <c r="B1765" t="s">
        <v>2330</v>
      </c>
      <c r="C1765" t="s">
        <v>565</v>
      </c>
      <c r="D1765" s="285">
        <v>0</v>
      </c>
      <c r="E1765" s="286">
        <v>115.35</v>
      </c>
      <c r="F1765" s="286">
        <v>0</v>
      </c>
    </row>
    <row r="1766" spans="1:6">
      <c r="A1766">
        <v>1928</v>
      </c>
      <c r="B1766" t="s">
        <v>2331</v>
      </c>
      <c r="C1766" t="s">
        <v>565</v>
      </c>
      <c r="D1766" s="285">
        <v>0</v>
      </c>
      <c r="E1766" s="286">
        <v>2.5</v>
      </c>
      <c r="F1766" s="286">
        <v>0</v>
      </c>
    </row>
    <row r="1767" spans="1:6">
      <c r="A1767">
        <v>1929</v>
      </c>
      <c r="B1767" t="s">
        <v>2332</v>
      </c>
      <c r="C1767" t="s">
        <v>565</v>
      </c>
      <c r="D1767" s="285">
        <v>0</v>
      </c>
      <c r="E1767" s="286">
        <v>18.64</v>
      </c>
      <c r="F1767" s="286">
        <v>0</v>
      </c>
    </row>
    <row r="1768" spans="1:6">
      <c r="A1768">
        <v>1930</v>
      </c>
      <c r="B1768" t="s">
        <v>2333</v>
      </c>
      <c r="C1768" t="s">
        <v>565</v>
      </c>
      <c r="D1768" s="285">
        <v>0</v>
      </c>
      <c r="E1768" s="286">
        <v>7.24</v>
      </c>
      <c r="F1768" s="286">
        <v>0</v>
      </c>
    </row>
    <row r="1769" spans="1:6">
      <c r="A1769">
        <v>1931</v>
      </c>
      <c r="B1769" t="s">
        <v>2334</v>
      </c>
      <c r="C1769" t="s">
        <v>565</v>
      </c>
      <c r="D1769" s="285">
        <v>0</v>
      </c>
      <c r="E1769" s="286">
        <v>21.6</v>
      </c>
      <c r="F1769" s="286">
        <v>0</v>
      </c>
    </row>
    <row r="1770" spans="1:6">
      <c r="A1770">
        <v>1932</v>
      </c>
      <c r="B1770" t="s">
        <v>2335</v>
      </c>
      <c r="C1770" t="s">
        <v>565</v>
      </c>
      <c r="D1770" s="285">
        <v>0</v>
      </c>
      <c r="E1770" s="286">
        <v>4.54</v>
      </c>
      <c r="F1770" s="286">
        <v>0</v>
      </c>
    </row>
    <row r="1771" spans="1:6">
      <c r="A1771">
        <v>1933</v>
      </c>
      <c r="B1771" t="s">
        <v>2336</v>
      </c>
      <c r="C1771" t="s">
        <v>565</v>
      </c>
      <c r="D1771" s="285">
        <v>0</v>
      </c>
      <c r="E1771" s="286">
        <v>7.55</v>
      </c>
      <c r="F1771" s="286">
        <v>0</v>
      </c>
    </row>
    <row r="1772" spans="1:6">
      <c r="A1772">
        <v>1934</v>
      </c>
      <c r="B1772" t="s">
        <v>2337</v>
      </c>
      <c r="C1772" t="s">
        <v>565</v>
      </c>
      <c r="D1772" s="285">
        <v>0</v>
      </c>
      <c r="E1772" s="286">
        <v>9.85</v>
      </c>
      <c r="F1772" s="286">
        <v>0</v>
      </c>
    </row>
    <row r="1773" spans="1:6">
      <c r="A1773">
        <v>1935</v>
      </c>
      <c r="B1773" t="s">
        <v>2338</v>
      </c>
      <c r="C1773" t="s">
        <v>565</v>
      </c>
      <c r="D1773" s="285">
        <v>0</v>
      </c>
      <c r="E1773" s="286">
        <v>25.27</v>
      </c>
      <c r="F1773" s="286">
        <v>0</v>
      </c>
    </row>
    <row r="1774" spans="1:6">
      <c r="A1774">
        <v>1936</v>
      </c>
      <c r="B1774" t="s">
        <v>2339</v>
      </c>
      <c r="C1774" t="s">
        <v>565</v>
      </c>
      <c r="D1774" s="285">
        <v>0</v>
      </c>
      <c r="E1774" s="286">
        <v>39.590000000000003</v>
      </c>
      <c r="F1774" s="286">
        <v>0</v>
      </c>
    </row>
    <row r="1775" spans="1:6">
      <c r="A1775">
        <v>1937</v>
      </c>
      <c r="B1775" t="s">
        <v>2340</v>
      </c>
      <c r="C1775" t="s">
        <v>565</v>
      </c>
      <c r="D1775" s="285">
        <v>0</v>
      </c>
      <c r="E1775" s="286">
        <v>0</v>
      </c>
      <c r="F1775" s="286">
        <v>0</v>
      </c>
    </row>
    <row r="1776" spans="1:6">
      <c r="A1776">
        <v>1938</v>
      </c>
      <c r="B1776" t="s">
        <v>2341</v>
      </c>
      <c r="C1776" t="s">
        <v>565</v>
      </c>
      <c r="D1776" s="285">
        <v>0</v>
      </c>
      <c r="E1776" s="286">
        <v>6.3</v>
      </c>
      <c r="F1776" s="286">
        <v>0</v>
      </c>
    </row>
    <row r="1777" spans="1:6">
      <c r="A1777">
        <v>1939</v>
      </c>
      <c r="B1777" t="s">
        <v>2342</v>
      </c>
      <c r="C1777" t="s">
        <v>565</v>
      </c>
      <c r="D1777" s="285">
        <v>0</v>
      </c>
      <c r="E1777" s="286">
        <v>27.54</v>
      </c>
      <c r="F1777" s="286">
        <v>0</v>
      </c>
    </row>
    <row r="1778" spans="1:6">
      <c r="A1778">
        <v>1940</v>
      </c>
      <c r="B1778" t="s">
        <v>2343</v>
      </c>
      <c r="C1778" t="s">
        <v>565</v>
      </c>
      <c r="D1778" s="285">
        <v>0</v>
      </c>
      <c r="E1778" s="286">
        <v>0</v>
      </c>
      <c r="F1778" s="286">
        <v>0</v>
      </c>
    </row>
    <row r="1779" spans="1:6">
      <c r="A1779">
        <v>1941</v>
      </c>
      <c r="B1779" t="s">
        <v>2344</v>
      </c>
      <c r="C1779" t="s">
        <v>565</v>
      </c>
      <c r="D1779" s="285">
        <v>0</v>
      </c>
      <c r="E1779" s="286">
        <v>0</v>
      </c>
      <c r="F1779" s="286">
        <v>0</v>
      </c>
    </row>
    <row r="1780" spans="1:6">
      <c r="A1780">
        <v>1942</v>
      </c>
      <c r="B1780" t="s">
        <v>2345</v>
      </c>
      <c r="C1780" t="s">
        <v>565</v>
      </c>
      <c r="D1780" s="285">
        <v>0</v>
      </c>
      <c r="E1780" s="286">
        <v>0</v>
      </c>
      <c r="F1780" s="286">
        <v>0</v>
      </c>
    </row>
    <row r="1781" spans="1:6">
      <c r="A1781">
        <v>1943</v>
      </c>
      <c r="B1781" t="s">
        <v>2346</v>
      </c>
      <c r="C1781" t="s">
        <v>565</v>
      </c>
      <c r="D1781" s="285">
        <v>0</v>
      </c>
      <c r="E1781" s="286">
        <v>21.376999999999999</v>
      </c>
      <c r="F1781" s="286">
        <v>0</v>
      </c>
    </row>
    <row r="1782" spans="1:6">
      <c r="A1782">
        <v>1944</v>
      </c>
      <c r="B1782" t="s">
        <v>2347</v>
      </c>
      <c r="C1782" t="s">
        <v>565</v>
      </c>
      <c r="D1782" s="285">
        <v>0</v>
      </c>
      <c r="E1782" s="286">
        <v>6</v>
      </c>
      <c r="F1782" s="286">
        <v>0</v>
      </c>
    </row>
    <row r="1783" spans="1:6">
      <c r="A1783">
        <v>1945</v>
      </c>
      <c r="B1783" t="s">
        <v>2348</v>
      </c>
      <c r="C1783" t="s">
        <v>565</v>
      </c>
      <c r="D1783" s="285">
        <v>0</v>
      </c>
      <c r="E1783" s="286">
        <v>6.92</v>
      </c>
      <c r="F1783" s="286">
        <v>0</v>
      </c>
    </row>
    <row r="1784" spans="1:6">
      <c r="A1784">
        <v>1946</v>
      </c>
      <c r="B1784" t="s">
        <v>2349</v>
      </c>
      <c r="C1784" t="s">
        <v>565</v>
      </c>
      <c r="D1784" s="285">
        <v>0</v>
      </c>
      <c r="E1784" s="286">
        <v>213.37</v>
      </c>
      <c r="F1784" s="286">
        <v>0</v>
      </c>
    </row>
    <row r="1785" spans="1:6">
      <c r="A1785">
        <v>1947</v>
      </c>
      <c r="B1785" t="s">
        <v>2350</v>
      </c>
      <c r="C1785" t="s">
        <v>565</v>
      </c>
      <c r="D1785" s="285">
        <v>0</v>
      </c>
      <c r="E1785" s="286">
        <v>5.64</v>
      </c>
      <c r="F1785" s="286">
        <v>0</v>
      </c>
    </row>
    <row r="1786" spans="1:6">
      <c r="A1786">
        <v>1948</v>
      </c>
      <c r="B1786" t="s">
        <v>2351</v>
      </c>
      <c r="C1786" t="s">
        <v>565</v>
      </c>
      <c r="D1786" s="285">
        <v>0</v>
      </c>
      <c r="E1786" s="286">
        <v>6.1980000000000004</v>
      </c>
      <c r="F1786" s="286">
        <v>0</v>
      </c>
    </row>
    <row r="1787" spans="1:6">
      <c r="A1787">
        <v>1949</v>
      </c>
      <c r="B1787" t="s">
        <v>2352</v>
      </c>
      <c r="C1787" t="s">
        <v>565</v>
      </c>
      <c r="D1787" s="285">
        <v>0</v>
      </c>
      <c r="E1787" s="286">
        <v>5.64</v>
      </c>
      <c r="F1787" s="286">
        <v>0</v>
      </c>
    </row>
    <row r="1788" spans="1:6">
      <c r="A1788">
        <v>1950</v>
      </c>
      <c r="B1788" t="s">
        <v>2353</v>
      </c>
      <c r="C1788" t="s">
        <v>565</v>
      </c>
      <c r="D1788" s="285">
        <v>0</v>
      </c>
      <c r="E1788" s="286">
        <v>0</v>
      </c>
      <c r="F1788" s="286">
        <v>0</v>
      </c>
    </row>
    <row r="1789" spans="1:6">
      <c r="A1789">
        <v>1951</v>
      </c>
      <c r="B1789" t="s">
        <v>2354</v>
      </c>
      <c r="C1789" t="s">
        <v>565</v>
      </c>
      <c r="D1789" s="285">
        <v>0</v>
      </c>
      <c r="E1789" s="286">
        <v>10</v>
      </c>
      <c r="F1789" s="286">
        <v>0</v>
      </c>
    </row>
    <row r="1790" spans="1:6">
      <c r="A1790">
        <v>1952</v>
      </c>
      <c r="B1790" t="s">
        <v>2355</v>
      </c>
      <c r="C1790" t="s">
        <v>565</v>
      </c>
      <c r="D1790" s="285">
        <v>18</v>
      </c>
      <c r="E1790" s="286">
        <v>40.17</v>
      </c>
      <c r="F1790" s="286">
        <v>723.06</v>
      </c>
    </row>
    <row r="1791" spans="1:6">
      <c r="A1791">
        <v>1953</v>
      </c>
      <c r="B1791" t="s">
        <v>2356</v>
      </c>
      <c r="C1791" t="s">
        <v>565</v>
      </c>
      <c r="D1791" s="285">
        <v>0</v>
      </c>
      <c r="E1791" s="286">
        <v>7.0350000000000001</v>
      </c>
      <c r="F1791" s="286">
        <v>0</v>
      </c>
    </row>
    <row r="1792" spans="1:6">
      <c r="A1792">
        <v>1954</v>
      </c>
      <c r="B1792" t="s">
        <v>2357</v>
      </c>
      <c r="C1792" t="s">
        <v>565</v>
      </c>
      <c r="D1792" s="285">
        <v>21</v>
      </c>
      <c r="E1792" s="286">
        <v>7.899</v>
      </c>
      <c r="F1792" s="286">
        <v>165.87</v>
      </c>
    </row>
    <row r="1793" spans="1:6">
      <c r="A1793">
        <v>1955</v>
      </c>
      <c r="B1793" t="s">
        <v>2358</v>
      </c>
      <c r="C1793" t="s">
        <v>565</v>
      </c>
      <c r="D1793" s="285">
        <v>0</v>
      </c>
      <c r="E1793" s="286">
        <v>45.4</v>
      </c>
      <c r="F1793" s="286">
        <v>0</v>
      </c>
    </row>
    <row r="1794" spans="1:6">
      <c r="A1794">
        <v>1956</v>
      </c>
      <c r="B1794" t="s">
        <v>2359</v>
      </c>
      <c r="C1794" t="s">
        <v>565</v>
      </c>
      <c r="D1794" s="285">
        <v>0</v>
      </c>
      <c r="E1794" s="286">
        <v>22.096</v>
      </c>
      <c r="F1794" s="286">
        <v>0</v>
      </c>
    </row>
    <row r="1795" spans="1:6">
      <c r="A1795">
        <v>1957</v>
      </c>
      <c r="B1795" t="s">
        <v>2360</v>
      </c>
      <c r="C1795" t="s">
        <v>565</v>
      </c>
      <c r="D1795" s="285">
        <v>4</v>
      </c>
      <c r="E1795" s="286">
        <v>87.01</v>
      </c>
      <c r="F1795" s="286">
        <v>348.04</v>
      </c>
    </row>
    <row r="1796" spans="1:6">
      <c r="A1796">
        <v>1958</v>
      </c>
      <c r="B1796" t="s">
        <v>2361</v>
      </c>
      <c r="C1796" t="s">
        <v>565</v>
      </c>
      <c r="D1796" s="285">
        <v>0</v>
      </c>
      <c r="E1796" s="286">
        <v>3.32</v>
      </c>
      <c r="F1796" s="286">
        <v>0</v>
      </c>
    </row>
    <row r="1797" spans="1:6">
      <c r="A1797">
        <v>1959</v>
      </c>
      <c r="B1797" t="s">
        <v>2362</v>
      </c>
      <c r="C1797" t="s">
        <v>565</v>
      </c>
      <c r="D1797" s="285">
        <v>0</v>
      </c>
      <c r="E1797" s="286">
        <v>3.3170000000000002</v>
      </c>
      <c r="F1797" s="286">
        <v>0</v>
      </c>
    </row>
    <row r="1798" spans="1:6">
      <c r="A1798">
        <v>1960</v>
      </c>
      <c r="B1798" t="s">
        <v>2363</v>
      </c>
      <c r="C1798" t="s">
        <v>565</v>
      </c>
      <c r="D1798" s="285">
        <v>0</v>
      </c>
      <c r="E1798" s="286">
        <v>2.7650000000000001</v>
      </c>
      <c r="F1798" s="286">
        <v>0</v>
      </c>
    </row>
    <row r="1799" spans="1:6">
      <c r="A1799">
        <v>1961</v>
      </c>
      <c r="B1799" t="s">
        <v>2364</v>
      </c>
      <c r="C1799" t="s">
        <v>565</v>
      </c>
      <c r="D1799" s="285">
        <v>0</v>
      </c>
      <c r="E1799" s="286">
        <v>2.7650000000000001</v>
      </c>
      <c r="F1799" s="286">
        <v>0</v>
      </c>
    </row>
    <row r="1800" spans="1:6">
      <c r="A1800">
        <v>1962</v>
      </c>
      <c r="B1800" t="s">
        <v>2365</v>
      </c>
      <c r="C1800" t="s">
        <v>565</v>
      </c>
      <c r="D1800" s="285">
        <v>0</v>
      </c>
      <c r="E1800" s="286">
        <v>2.7650000000000001</v>
      </c>
      <c r="F1800" s="286">
        <v>0</v>
      </c>
    </row>
    <row r="1801" spans="1:6">
      <c r="A1801">
        <v>1963</v>
      </c>
      <c r="B1801" t="s">
        <v>2366</v>
      </c>
      <c r="C1801" t="s">
        <v>565</v>
      </c>
      <c r="D1801" s="285">
        <v>0</v>
      </c>
      <c r="E1801" s="286">
        <v>3.9</v>
      </c>
      <c r="F1801" s="286">
        <v>0</v>
      </c>
    </row>
    <row r="1802" spans="1:6">
      <c r="A1802">
        <v>1964</v>
      </c>
      <c r="B1802" t="s">
        <v>2367</v>
      </c>
      <c r="C1802" t="s">
        <v>565</v>
      </c>
      <c r="D1802" s="285">
        <v>0</v>
      </c>
      <c r="E1802" s="286">
        <v>5.03</v>
      </c>
      <c r="F1802" s="286">
        <v>0</v>
      </c>
    </row>
    <row r="1803" spans="1:6">
      <c r="A1803">
        <v>1965</v>
      </c>
      <c r="B1803" t="s">
        <v>2368</v>
      </c>
      <c r="C1803" t="s">
        <v>565</v>
      </c>
      <c r="D1803" s="285">
        <v>0</v>
      </c>
      <c r="E1803" s="286">
        <v>5.85</v>
      </c>
      <c r="F1803" s="286">
        <v>0</v>
      </c>
    </row>
    <row r="1804" spans="1:6">
      <c r="A1804">
        <v>1966</v>
      </c>
      <c r="B1804" t="s">
        <v>2369</v>
      </c>
      <c r="C1804" t="s">
        <v>565</v>
      </c>
      <c r="D1804" s="285">
        <v>0</v>
      </c>
      <c r="E1804" s="286">
        <v>3.88</v>
      </c>
      <c r="F1804" s="286">
        <v>0</v>
      </c>
    </row>
    <row r="1805" spans="1:6">
      <c r="A1805">
        <v>1967</v>
      </c>
      <c r="B1805" t="s">
        <v>2370</v>
      </c>
      <c r="C1805" t="s">
        <v>565</v>
      </c>
      <c r="D1805" s="285">
        <v>0</v>
      </c>
      <c r="E1805" s="286">
        <v>4.6100000000000003</v>
      </c>
      <c r="F1805" s="286">
        <v>0</v>
      </c>
    </row>
    <row r="1806" spans="1:6">
      <c r="A1806">
        <v>1968</v>
      </c>
      <c r="B1806" t="s">
        <v>2371</v>
      </c>
      <c r="C1806" t="s">
        <v>565</v>
      </c>
      <c r="D1806" s="285">
        <v>0</v>
      </c>
      <c r="E1806" s="286">
        <v>4.1020000000000003</v>
      </c>
      <c r="F1806" s="286">
        <v>0</v>
      </c>
    </row>
    <row r="1807" spans="1:6">
      <c r="A1807">
        <v>1969</v>
      </c>
      <c r="B1807" t="s">
        <v>2372</v>
      </c>
      <c r="C1807" t="s">
        <v>565</v>
      </c>
      <c r="D1807" s="285">
        <v>0</v>
      </c>
      <c r="E1807" s="286">
        <v>3.69</v>
      </c>
      <c r="F1807" s="286">
        <v>0</v>
      </c>
    </row>
    <row r="1808" spans="1:6">
      <c r="A1808">
        <v>1970</v>
      </c>
      <c r="B1808" t="s">
        <v>2373</v>
      </c>
      <c r="C1808" t="s">
        <v>565</v>
      </c>
      <c r="D1808" s="285">
        <v>0</v>
      </c>
      <c r="E1808" s="286">
        <v>0</v>
      </c>
      <c r="F1808" s="286">
        <v>0</v>
      </c>
    </row>
    <row r="1809" spans="1:6">
      <c r="A1809">
        <v>1971</v>
      </c>
      <c r="B1809" t="s">
        <v>2374</v>
      </c>
      <c r="C1809" t="s">
        <v>565</v>
      </c>
      <c r="D1809" s="285">
        <v>0</v>
      </c>
      <c r="E1809" s="286">
        <v>3.516</v>
      </c>
      <c r="F1809" s="286">
        <v>0</v>
      </c>
    </row>
    <row r="1810" spans="1:6">
      <c r="A1810">
        <v>1972</v>
      </c>
      <c r="B1810" t="s">
        <v>2375</v>
      </c>
      <c r="C1810" t="s">
        <v>565</v>
      </c>
      <c r="D1810" s="285">
        <v>18</v>
      </c>
      <c r="E1810" s="286">
        <v>18.72</v>
      </c>
      <c r="F1810" s="286">
        <v>336.96</v>
      </c>
    </row>
    <row r="1811" spans="1:6">
      <c r="A1811">
        <v>1973</v>
      </c>
      <c r="B1811" t="s">
        <v>2376</v>
      </c>
      <c r="C1811" t="s">
        <v>565</v>
      </c>
      <c r="D1811" s="285">
        <v>84</v>
      </c>
      <c r="E1811" s="286">
        <v>5.8630000000000004</v>
      </c>
      <c r="F1811" s="286">
        <v>492.49</v>
      </c>
    </row>
    <row r="1812" spans="1:6">
      <c r="A1812">
        <v>1974</v>
      </c>
      <c r="B1812" t="s">
        <v>2377</v>
      </c>
      <c r="C1812" t="s">
        <v>565</v>
      </c>
      <c r="D1812" s="285">
        <v>0</v>
      </c>
      <c r="E1812" s="286">
        <v>8.64</v>
      </c>
      <c r="F1812" s="286">
        <v>0</v>
      </c>
    </row>
    <row r="1813" spans="1:6">
      <c r="A1813">
        <v>1975</v>
      </c>
      <c r="B1813" t="s">
        <v>2378</v>
      </c>
      <c r="C1813" t="s">
        <v>565</v>
      </c>
      <c r="D1813" s="285">
        <v>24</v>
      </c>
      <c r="E1813" s="286">
        <v>8.6219999999999999</v>
      </c>
      <c r="F1813" s="286">
        <v>206.93</v>
      </c>
    </row>
    <row r="1814" spans="1:6">
      <c r="A1814">
        <v>1976</v>
      </c>
      <c r="B1814" t="s">
        <v>2379</v>
      </c>
      <c r="C1814" t="s">
        <v>565</v>
      </c>
      <c r="D1814" s="285">
        <v>6</v>
      </c>
      <c r="E1814" s="286">
        <v>5.36</v>
      </c>
      <c r="F1814" s="286">
        <v>32.159999999999997</v>
      </c>
    </row>
    <row r="1815" spans="1:6">
      <c r="A1815">
        <v>1977</v>
      </c>
      <c r="B1815" t="s">
        <v>2380</v>
      </c>
      <c r="C1815" t="s">
        <v>565</v>
      </c>
      <c r="D1815" s="285">
        <v>0</v>
      </c>
      <c r="E1815" s="286">
        <v>56.521000000000001</v>
      </c>
      <c r="F1815" s="286">
        <v>0</v>
      </c>
    </row>
    <row r="1816" spans="1:6">
      <c r="A1816">
        <v>1978</v>
      </c>
      <c r="B1816" t="s">
        <v>2381</v>
      </c>
      <c r="C1816" t="s">
        <v>565</v>
      </c>
      <c r="D1816" s="285">
        <v>0</v>
      </c>
      <c r="E1816" s="286">
        <v>4.4130000000000003</v>
      </c>
      <c r="F1816" s="286">
        <v>0</v>
      </c>
    </row>
    <row r="1817" spans="1:6">
      <c r="A1817">
        <v>1979</v>
      </c>
      <c r="B1817" t="s">
        <v>2382</v>
      </c>
      <c r="C1817" t="s">
        <v>565</v>
      </c>
      <c r="D1817" s="285">
        <v>12</v>
      </c>
      <c r="E1817" s="286">
        <v>6.7380000000000004</v>
      </c>
      <c r="F1817" s="286">
        <v>80.86</v>
      </c>
    </row>
    <row r="1818" spans="1:6">
      <c r="A1818">
        <v>1980</v>
      </c>
      <c r="B1818" t="s">
        <v>2383</v>
      </c>
      <c r="C1818" t="s">
        <v>565</v>
      </c>
      <c r="D1818" s="285">
        <v>6</v>
      </c>
      <c r="E1818" s="286">
        <v>3.7149999999999999</v>
      </c>
      <c r="F1818" s="286">
        <v>22.29</v>
      </c>
    </row>
    <row r="1819" spans="1:6">
      <c r="A1819">
        <v>1981</v>
      </c>
      <c r="B1819" t="s">
        <v>2384</v>
      </c>
      <c r="C1819" t="s">
        <v>565</v>
      </c>
      <c r="D1819" s="285">
        <v>0</v>
      </c>
      <c r="E1819" s="286">
        <v>4.2300000000000004</v>
      </c>
      <c r="F1819" s="286">
        <v>0</v>
      </c>
    </row>
    <row r="1820" spans="1:6">
      <c r="A1820">
        <v>1982</v>
      </c>
      <c r="B1820" t="s">
        <v>2385</v>
      </c>
      <c r="C1820" t="s">
        <v>565</v>
      </c>
      <c r="D1820" s="285">
        <v>0</v>
      </c>
      <c r="E1820" s="286">
        <v>17.663</v>
      </c>
      <c r="F1820" s="286">
        <v>0</v>
      </c>
    </row>
    <row r="1821" spans="1:6">
      <c r="A1821">
        <v>1983</v>
      </c>
      <c r="B1821" t="s">
        <v>2386</v>
      </c>
      <c r="C1821" t="s">
        <v>565</v>
      </c>
      <c r="D1821" s="285">
        <v>0</v>
      </c>
      <c r="E1821" s="286">
        <v>24</v>
      </c>
      <c r="F1821" s="286">
        <v>0</v>
      </c>
    </row>
    <row r="1822" spans="1:6">
      <c r="A1822">
        <v>1984</v>
      </c>
      <c r="B1822" t="s">
        <v>2387</v>
      </c>
      <c r="C1822" t="s">
        <v>565</v>
      </c>
      <c r="D1822" s="285">
        <v>0</v>
      </c>
      <c r="E1822" s="286">
        <v>2.88</v>
      </c>
      <c r="F1822" s="286">
        <v>0</v>
      </c>
    </row>
    <row r="1823" spans="1:6">
      <c r="A1823">
        <v>1985</v>
      </c>
      <c r="B1823" t="s">
        <v>2388</v>
      </c>
      <c r="C1823" t="s">
        <v>565</v>
      </c>
      <c r="D1823" s="285">
        <v>0</v>
      </c>
      <c r="E1823" s="286">
        <v>0</v>
      </c>
      <c r="F1823" s="286">
        <v>0</v>
      </c>
    </row>
    <row r="1824" spans="1:6">
      <c r="A1824">
        <v>1986</v>
      </c>
      <c r="B1824" t="s">
        <v>2389</v>
      </c>
      <c r="C1824" t="s">
        <v>565</v>
      </c>
      <c r="D1824" s="285">
        <v>0</v>
      </c>
      <c r="E1824" s="286">
        <v>3.6659999999999999</v>
      </c>
      <c r="F1824" s="286">
        <v>0</v>
      </c>
    </row>
    <row r="1825" spans="1:6">
      <c r="A1825">
        <v>1987</v>
      </c>
      <c r="B1825" t="s">
        <v>2390</v>
      </c>
      <c r="C1825" t="s">
        <v>565</v>
      </c>
      <c r="D1825" s="285">
        <v>0</v>
      </c>
      <c r="E1825" s="286">
        <v>1.47</v>
      </c>
      <c r="F1825" s="286">
        <v>0</v>
      </c>
    </row>
    <row r="1826" spans="1:6">
      <c r="A1826">
        <v>1988</v>
      </c>
      <c r="B1826" t="s">
        <v>2391</v>
      </c>
      <c r="C1826" t="s">
        <v>565</v>
      </c>
      <c r="D1826" s="285">
        <v>0</v>
      </c>
      <c r="E1826" s="286">
        <v>0</v>
      </c>
      <c r="F1826" s="286">
        <v>0</v>
      </c>
    </row>
    <row r="1827" spans="1:6">
      <c r="A1827">
        <v>1989</v>
      </c>
      <c r="B1827" t="s">
        <v>2392</v>
      </c>
      <c r="C1827" t="s">
        <v>565</v>
      </c>
      <c r="D1827" s="285">
        <v>0</v>
      </c>
      <c r="E1827" s="286">
        <v>15.27</v>
      </c>
      <c r="F1827" s="286">
        <v>0</v>
      </c>
    </row>
    <row r="1828" spans="1:6">
      <c r="A1828">
        <v>1990</v>
      </c>
      <c r="B1828" t="s">
        <v>2393</v>
      </c>
      <c r="C1828" t="s">
        <v>565</v>
      </c>
      <c r="D1828" s="285">
        <v>0</v>
      </c>
      <c r="E1828" s="286">
        <v>3.36</v>
      </c>
      <c r="F1828" s="286">
        <v>0</v>
      </c>
    </row>
    <row r="1829" spans="1:6">
      <c r="A1829">
        <v>1991</v>
      </c>
      <c r="B1829" t="s">
        <v>2394</v>
      </c>
      <c r="C1829" t="s">
        <v>565</v>
      </c>
      <c r="D1829" s="285">
        <v>0</v>
      </c>
      <c r="E1829" s="286">
        <v>57.386000000000003</v>
      </c>
      <c r="F1829" s="286">
        <v>0</v>
      </c>
    </row>
    <row r="1830" spans="1:6">
      <c r="A1830">
        <v>1992</v>
      </c>
      <c r="B1830" t="s">
        <v>2395</v>
      </c>
      <c r="C1830" t="s">
        <v>565</v>
      </c>
      <c r="D1830" s="285">
        <v>0</v>
      </c>
      <c r="E1830" s="286">
        <v>0</v>
      </c>
      <c r="F1830" s="286">
        <v>0</v>
      </c>
    </row>
    <row r="1831" spans="1:6">
      <c r="A1831">
        <v>1993</v>
      </c>
      <c r="B1831" t="s">
        <v>2396</v>
      </c>
      <c r="C1831" t="s">
        <v>565</v>
      </c>
      <c r="D1831" s="285">
        <v>0</v>
      </c>
      <c r="E1831" s="286">
        <v>2.173</v>
      </c>
      <c r="F1831" s="286">
        <v>0</v>
      </c>
    </row>
    <row r="1832" spans="1:6">
      <c r="A1832">
        <v>1994</v>
      </c>
      <c r="B1832" t="s">
        <v>2397</v>
      </c>
      <c r="C1832" t="s">
        <v>565</v>
      </c>
      <c r="D1832" s="285">
        <v>0</v>
      </c>
      <c r="E1832" s="286">
        <v>26.88</v>
      </c>
      <c r="F1832" s="286">
        <v>0</v>
      </c>
    </row>
    <row r="1833" spans="1:6">
      <c r="A1833">
        <v>1995</v>
      </c>
      <c r="B1833" t="s">
        <v>2398</v>
      </c>
      <c r="C1833" t="s">
        <v>565</v>
      </c>
      <c r="D1833" s="285">
        <v>18</v>
      </c>
      <c r="E1833" s="286">
        <v>8.2080000000000002</v>
      </c>
      <c r="F1833" s="286">
        <v>147.74</v>
      </c>
    </row>
    <row r="1834" spans="1:6">
      <c r="A1834">
        <v>1996</v>
      </c>
      <c r="B1834" t="s">
        <v>2399</v>
      </c>
      <c r="C1834" t="s">
        <v>565</v>
      </c>
      <c r="D1834" s="285">
        <v>0</v>
      </c>
      <c r="E1834" s="286">
        <v>0</v>
      </c>
      <c r="F1834" s="286">
        <v>0</v>
      </c>
    </row>
    <row r="1835" spans="1:6">
      <c r="A1835">
        <v>1997</v>
      </c>
      <c r="B1835" t="s">
        <v>2400</v>
      </c>
      <c r="C1835" t="s">
        <v>565</v>
      </c>
      <c r="D1835" s="285">
        <v>0</v>
      </c>
      <c r="E1835" s="286">
        <v>4.234</v>
      </c>
      <c r="F1835" s="286">
        <v>0</v>
      </c>
    </row>
    <row r="1836" spans="1:6">
      <c r="A1836">
        <v>1998</v>
      </c>
      <c r="B1836" t="s">
        <v>2401</v>
      </c>
      <c r="C1836" t="s">
        <v>565</v>
      </c>
      <c r="D1836" s="285">
        <v>6</v>
      </c>
      <c r="E1836" s="286">
        <v>9.5030000000000001</v>
      </c>
      <c r="F1836" s="286">
        <v>57.02</v>
      </c>
    </row>
    <row r="1837" spans="1:6">
      <c r="A1837">
        <v>1999</v>
      </c>
      <c r="B1837" t="s">
        <v>2402</v>
      </c>
      <c r="C1837" t="s">
        <v>565</v>
      </c>
      <c r="D1837" s="285">
        <v>0</v>
      </c>
      <c r="E1837" s="286">
        <v>1.728</v>
      </c>
      <c r="F1837" s="286">
        <v>0</v>
      </c>
    </row>
    <row r="1838" spans="1:6">
      <c r="A1838">
        <v>2000</v>
      </c>
      <c r="B1838" t="s">
        <v>2403</v>
      </c>
      <c r="C1838" t="s">
        <v>565</v>
      </c>
      <c r="D1838" s="285">
        <v>0</v>
      </c>
      <c r="E1838" s="286">
        <v>67.055999999999997</v>
      </c>
      <c r="F1838" s="286">
        <v>0</v>
      </c>
    </row>
    <row r="1839" spans="1:6">
      <c r="A1839">
        <v>2001</v>
      </c>
      <c r="B1839" t="s">
        <v>2404</v>
      </c>
      <c r="C1839" t="s">
        <v>565</v>
      </c>
      <c r="D1839" s="285">
        <v>0</v>
      </c>
      <c r="E1839" s="286">
        <v>42.35</v>
      </c>
      <c r="F1839" s="286">
        <v>0</v>
      </c>
    </row>
    <row r="1840" spans="1:6">
      <c r="A1840">
        <v>2002</v>
      </c>
      <c r="B1840" t="s">
        <v>2405</v>
      </c>
      <c r="C1840" t="s">
        <v>565</v>
      </c>
      <c r="D1840" s="285">
        <v>0</v>
      </c>
      <c r="E1840" s="286">
        <v>21.123000000000001</v>
      </c>
      <c r="F1840" s="286">
        <v>0</v>
      </c>
    </row>
    <row r="1841" spans="1:6">
      <c r="A1841">
        <v>2003</v>
      </c>
      <c r="B1841" t="s">
        <v>2406</v>
      </c>
      <c r="C1841" t="s">
        <v>565</v>
      </c>
      <c r="D1841" s="285">
        <v>0</v>
      </c>
      <c r="E1841" s="286">
        <v>187.2</v>
      </c>
      <c r="F1841" s="286">
        <v>0</v>
      </c>
    </row>
    <row r="1842" spans="1:6">
      <c r="A1842">
        <v>2004</v>
      </c>
      <c r="B1842" t="s">
        <v>2407</v>
      </c>
      <c r="C1842" t="s">
        <v>565</v>
      </c>
      <c r="D1842" s="285">
        <v>0</v>
      </c>
      <c r="E1842" s="286">
        <v>3.944</v>
      </c>
      <c r="F1842" s="286">
        <v>0</v>
      </c>
    </row>
    <row r="1843" spans="1:6">
      <c r="A1843">
        <v>2005</v>
      </c>
      <c r="B1843" t="s">
        <v>2408</v>
      </c>
      <c r="C1843" t="s">
        <v>565</v>
      </c>
      <c r="D1843" s="285">
        <v>0</v>
      </c>
      <c r="E1843" s="286">
        <v>6.2220000000000004</v>
      </c>
      <c r="F1843" s="286">
        <v>0</v>
      </c>
    </row>
    <row r="1844" spans="1:6">
      <c r="A1844">
        <v>2007</v>
      </c>
      <c r="B1844" t="s">
        <v>2409</v>
      </c>
      <c r="C1844" t="s">
        <v>565</v>
      </c>
      <c r="D1844" s="285">
        <v>0</v>
      </c>
      <c r="E1844" s="286">
        <v>10.419</v>
      </c>
      <c r="F1844" s="286">
        <v>0</v>
      </c>
    </row>
    <row r="1845" spans="1:6">
      <c r="A1845">
        <v>2008</v>
      </c>
      <c r="B1845" t="s">
        <v>2410</v>
      </c>
      <c r="C1845" t="s">
        <v>565</v>
      </c>
      <c r="D1845" s="285">
        <v>0</v>
      </c>
      <c r="E1845" s="286">
        <v>3.069</v>
      </c>
      <c r="F1845" s="286">
        <v>0</v>
      </c>
    </row>
    <row r="1846" spans="1:6">
      <c r="A1846">
        <v>2009</v>
      </c>
      <c r="B1846" t="s">
        <v>2411</v>
      </c>
      <c r="C1846" t="s">
        <v>2412</v>
      </c>
      <c r="D1846" s="285">
        <v>0</v>
      </c>
      <c r="E1846" s="286">
        <v>7.3550000000000004</v>
      </c>
      <c r="F1846" s="286">
        <v>0</v>
      </c>
    </row>
    <row r="1847" spans="1:6">
      <c r="A1847">
        <v>2010</v>
      </c>
      <c r="B1847" t="s">
        <v>2413</v>
      </c>
      <c r="C1847" t="s">
        <v>565</v>
      </c>
      <c r="D1847" s="285">
        <v>0</v>
      </c>
      <c r="E1847" s="286">
        <v>2.5</v>
      </c>
      <c r="F1847" s="286">
        <v>0</v>
      </c>
    </row>
    <row r="1848" spans="1:6">
      <c r="A1848">
        <v>2011</v>
      </c>
      <c r="B1848" t="s">
        <v>2414</v>
      </c>
      <c r="C1848" t="s">
        <v>565</v>
      </c>
      <c r="D1848" s="285">
        <v>0</v>
      </c>
      <c r="E1848" s="286">
        <v>4.0650000000000004</v>
      </c>
      <c r="F1848" s="286">
        <v>0</v>
      </c>
    </row>
    <row r="1849" spans="1:6">
      <c r="A1849">
        <v>2012</v>
      </c>
      <c r="B1849" t="s">
        <v>2415</v>
      </c>
      <c r="C1849" t="s">
        <v>565</v>
      </c>
      <c r="D1849" s="285">
        <v>0</v>
      </c>
      <c r="E1849" s="286">
        <v>1.25</v>
      </c>
      <c r="F1849" s="286">
        <v>0</v>
      </c>
    </row>
    <row r="1850" spans="1:6">
      <c r="A1850">
        <v>2013</v>
      </c>
      <c r="B1850" t="s">
        <v>2416</v>
      </c>
      <c r="C1850" t="s">
        <v>565</v>
      </c>
      <c r="D1850" s="285">
        <v>0</v>
      </c>
      <c r="E1850" s="286">
        <v>4.9960000000000004</v>
      </c>
      <c r="F1850" s="286">
        <v>0</v>
      </c>
    </row>
    <row r="1851" spans="1:6">
      <c r="A1851">
        <v>2014</v>
      </c>
      <c r="B1851" t="s">
        <v>2417</v>
      </c>
      <c r="C1851" t="s">
        <v>565</v>
      </c>
      <c r="D1851" s="285">
        <v>0</v>
      </c>
      <c r="E1851" s="286">
        <v>2.0699999999999998</v>
      </c>
      <c r="F1851" s="286">
        <v>0</v>
      </c>
    </row>
    <row r="1852" spans="1:6">
      <c r="A1852">
        <v>2015</v>
      </c>
      <c r="B1852" t="s">
        <v>2418</v>
      </c>
      <c r="C1852" t="s">
        <v>565</v>
      </c>
      <c r="D1852" s="285">
        <v>0</v>
      </c>
      <c r="E1852" s="286">
        <v>2.2879999999999998</v>
      </c>
      <c r="F1852" s="286">
        <v>0</v>
      </c>
    </row>
    <row r="1853" spans="1:6">
      <c r="A1853">
        <v>2016</v>
      </c>
      <c r="B1853" t="s">
        <v>2419</v>
      </c>
      <c r="C1853" t="s">
        <v>565</v>
      </c>
      <c r="D1853" s="285">
        <v>0</v>
      </c>
      <c r="E1853" s="286">
        <v>3.73</v>
      </c>
      <c r="F1853" s="286">
        <v>0</v>
      </c>
    </row>
    <row r="1854" spans="1:6">
      <c r="A1854">
        <v>2017</v>
      </c>
      <c r="B1854" t="s">
        <v>2420</v>
      </c>
      <c r="C1854" t="s">
        <v>565</v>
      </c>
      <c r="D1854" s="285">
        <v>6</v>
      </c>
      <c r="E1854" s="286">
        <v>3.91</v>
      </c>
      <c r="F1854" s="286">
        <v>23.46</v>
      </c>
    </row>
    <row r="1855" spans="1:6">
      <c r="A1855">
        <v>2018</v>
      </c>
      <c r="B1855" t="s">
        <v>2421</v>
      </c>
      <c r="C1855" t="s">
        <v>565</v>
      </c>
      <c r="D1855" s="285">
        <v>0</v>
      </c>
      <c r="E1855" s="286">
        <v>2.8809999999999998</v>
      </c>
      <c r="F1855" s="286">
        <v>0</v>
      </c>
    </row>
    <row r="1856" spans="1:6">
      <c r="A1856">
        <v>2019</v>
      </c>
      <c r="B1856" t="s">
        <v>2422</v>
      </c>
      <c r="C1856" t="s">
        <v>565</v>
      </c>
      <c r="D1856" s="285">
        <v>0</v>
      </c>
      <c r="E1856" s="286">
        <v>3</v>
      </c>
      <c r="F1856" s="286">
        <v>0</v>
      </c>
    </row>
    <row r="1857" spans="1:6">
      <c r="A1857">
        <v>2020</v>
      </c>
      <c r="B1857" t="s">
        <v>2423</v>
      </c>
      <c r="C1857" t="s">
        <v>565</v>
      </c>
      <c r="D1857" s="285">
        <v>0</v>
      </c>
      <c r="E1857" s="286">
        <v>2.0939999999999999</v>
      </c>
      <c r="F1857" s="286">
        <v>0</v>
      </c>
    </row>
    <row r="1858" spans="1:6">
      <c r="A1858">
        <v>2021</v>
      </c>
      <c r="B1858" t="s">
        <v>2424</v>
      </c>
      <c r="C1858" t="s">
        <v>565</v>
      </c>
      <c r="D1858" s="285">
        <v>0</v>
      </c>
      <c r="E1858" s="286">
        <v>1.611</v>
      </c>
      <c r="F1858" s="286">
        <v>0</v>
      </c>
    </row>
    <row r="1859" spans="1:6">
      <c r="A1859">
        <v>2022</v>
      </c>
      <c r="B1859" t="s">
        <v>2425</v>
      </c>
      <c r="C1859" t="s">
        <v>565</v>
      </c>
      <c r="D1859" s="285">
        <v>0</v>
      </c>
      <c r="E1859" s="286">
        <v>1.482</v>
      </c>
      <c r="F1859" s="286">
        <v>0</v>
      </c>
    </row>
    <row r="1860" spans="1:6">
      <c r="A1860">
        <v>2023</v>
      </c>
      <c r="B1860" t="s">
        <v>2426</v>
      </c>
      <c r="C1860" t="s">
        <v>565</v>
      </c>
      <c r="D1860" s="285">
        <v>0</v>
      </c>
      <c r="E1860" s="286">
        <v>1.7569999999999999</v>
      </c>
      <c r="F1860" s="286">
        <v>0</v>
      </c>
    </row>
    <row r="1861" spans="1:6">
      <c r="A1861">
        <v>2024</v>
      </c>
      <c r="B1861" t="s">
        <v>2427</v>
      </c>
      <c r="C1861" t="s">
        <v>565</v>
      </c>
      <c r="D1861" s="285">
        <v>0</v>
      </c>
      <c r="E1861" s="286">
        <v>1.29</v>
      </c>
      <c r="F1861" s="286">
        <v>0</v>
      </c>
    </row>
    <row r="1862" spans="1:6">
      <c r="A1862">
        <v>2025</v>
      </c>
      <c r="B1862" t="s">
        <v>2428</v>
      </c>
      <c r="C1862" t="s">
        <v>565</v>
      </c>
      <c r="D1862" s="285">
        <v>0</v>
      </c>
      <c r="E1862" s="286">
        <v>1.52</v>
      </c>
      <c r="F1862" s="286">
        <v>0</v>
      </c>
    </row>
    <row r="1863" spans="1:6">
      <c r="A1863">
        <v>2026</v>
      </c>
      <c r="B1863" t="s">
        <v>2429</v>
      </c>
      <c r="C1863" t="s">
        <v>565</v>
      </c>
      <c r="D1863" s="285">
        <v>0</v>
      </c>
      <c r="E1863" s="286">
        <v>2.7650000000000001</v>
      </c>
      <c r="F1863" s="286">
        <v>0</v>
      </c>
    </row>
    <row r="1864" spans="1:6">
      <c r="A1864">
        <v>2027</v>
      </c>
      <c r="B1864" t="s">
        <v>2430</v>
      </c>
      <c r="C1864" t="s">
        <v>565</v>
      </c>
      <c r="D1864" s="285">
        <v>0</v>
      </c>
      <c r="E1864" s="286">
        <v>2.4159999999999999</v>
      </c>
      <c r="F1864" s="286">
        <v>0</v>
      </c>
    </row>
    <row r="1865" spans="1:6">
      <c r="A1865">
        <v>2028</v>
      </c>
      <c r="B1865" t="s">
        <v>2431</v>
      </c>
      <c r="C1865" t="s">
        <v>565</v>
      </c>
      <c r="D1865" s="285">
        <v>0</v>
      </c>
      <c r="E1865" s="286">
        <v>3.9</v>
      </c>
      <c r="F1865" s="286">
        <v>0</v>
      </c>
    </row>
    <row r="1866" spans="1:6">
      <c r="A1866">
        <v>2029</v>
      </c>
      <c r="B1866" t="s">
        <v>2432</v>
      </c>
      <c r="C1866" t="s">
        <v>565</v>
      </c>
      <c r="D1866" s="285">
        <v>0</v>
      </c>
      <c r="E1866" s="286">
        <v>3.95</v>
      </c>
      <c r="F1866" s="286">
        <v>0</v>
      </c>
    </row>
    <row r="1867" spans="1:6">
      <c r="A1867">
        <v>2030</v>
      </c>
      <c r="B1867" t="s">
        <v>2433</v>
      </c>
      <c r="C1867" t="s">
        <v>565</v>
      </c>
      <c r="D1867" s="285">
        <v>0</v>
      </c>
      <c r="E1867" s="286">
        <v>2.9</v>
      </c>
      <c r="F1867" s="286">
        <v>0</v>
      </c>
    </row>
    <row r="1868" spans="1:6">
      <c r="A1868">
        <v>2031</v>
      </c>
      <c r="B1868" t="s">
        <v>2434</v>
      </c>
      <c r="C1868" t="s">
        <v>565</v>
      </c>
      <c r="D1868" s="285">
        <v>0</v>
      </c>
      <c r="E1868" s="286">
        <v>3.5649999999999999</v>
      </c>
      <c r="F1868" s="286">
        <v>0</v>
      </c>
    </row>
    <row r="1869" spans="1:6">
      <c r="A1869">
        <v>2032</v>
      </c>
      <c r="B1869" t="s">
        <v>2435</v>
      </c>
      <c r="C1869" t="s">
        <v>565</v>
      </c>
      <c r="D1869" s="285">
        <v>0</v>
      </c>
      <c r="E1869" s="286">
        <v>16.21</v>
      </c>
      <c r="F1869" s="286">
        <v>0</v>
      </c>
    </row>
    <row r="1870" spans="1:6">
      <c r="A1870">
        <v>2033</v>
      </c>
      <c r="B1870" t="s">
        <v>2436</v>
      </c>
      <c r="C1870" t="s">
        <v>565</v>
      </c>
      <c r="D1870" s="285">
        <v>102</v>
      </c>
      <c r="E1870" s="286">
        <v>3.85</v>
      </c>
      <c r="F1870" s="286">
        <v>392.7</v>
      </c>
    </row>
    <row r="1871" spans="1:6">
      <c r="A1871">
        <v>2034</v>
      </c>
      <c r="B1871" t="s">
        <v>2437</v>
      </c>
      <c r="C1871" t="s">
        <v>565</v>
      </c>
      <c r="D1871" s="285">
        <v>72</v>
      </c>
      <c r="E1871" s="286">
        <v>7.61</v>
      </c>
      <c r="F1871" s="286">
        <v>547.91999999999996</v>
      </c>
    </row>
    <row r="1872" spans="1:6">
      <c r="A1872">
        <v>2035</v>
      </c>
      <c r="B1872" t="s">
        <v>2438</v>
      </c>
      <c r="C1872" t="s">
        <v>565</v>
      </c>
      <c r="D1872" s="285">
        <v>0</v>
      </c>
      <c r="E1872" s="286">
        <v>12.82</v>
      </c>
      <c r="F1872" s="286">
        <v>0</v>
      </c>
    </row>
    <row r="1873" spans="1:6">
      <c r="A1873">
        <v>2036</v>
      </c>
      <c r="B1873" t="s">
        <v>2439</v>
      </c>
      <c r="C1873" t="s">
        <v>565</v>
      </c>
      <c r="D1873" s="285">
        <v>12</v>
      </c>
      <c r="E1873" s="286">
        <v>12.82</v>
      </c>
      <c r="F1873" s="286">
        <v>153.84</v>
      </c>
    </row>
    <row r="1874" spans="1:6">
      <c r="A1874">
        <v>2037</v>
      </c>
      <c r="B1874" t="s">
        <v>2440</v>
      </c>
      <c r="C1874" t="s">
        <v>565</v>
      </c>
      <c r="D1874" s="285">
        <v>0</v>
      </c>
      <c r="E1874" s="286">
        <v>11.875</v>
      </c>
      <c r="F1874" s="286">
        <v>0</v>
      </c>
    </row>
    <row r="1875" spans="1:6">
      <c r="A1875">
        <v>2038</v>
      </c>
      <c r="B1875" t="s">
        <v>2441</v>
      </c>
      <c r="C1875" t="s">
        <v>565</v>
      </c>
      <c r="D1875" s="285">
        <v>0</v>
      </c>
      <c r="E1875" s="286">
        <v>5.2629999999999999</v>
      </c>
      <c r="F1875" s="286">
        <v>0</v>
      </c>
    </row>
    <row r="1876" spans="1:6">
      <c r="A1876">
        <v>2039</v>
      </c>
      <c r="B1876" t="s">
        <v>2442</v>
      </c>
      <c r="C1876" t="s">
        <v>565</v>
      </c>
      <c r="D1876" s="285">
        <v>0</v>
      </c>
      <c r="E1876" s="286">
        <v>5.27</v>
      </c>
      <c r="F1876" s="286">
        <v>0</v>
      </c>
    </row>
    <row r="1877" spans="1:6">
      <c r="A1877">
        <v>2040</v>
      </c>
      <c r="B1877" t="s">
        <v>2443</v>
      </c>
      <c r="C1877" t="s">
        <v>565</v>
      </c>
      <c r="D1877" s="285">
        <v>0</v>
      </c>
      <c r="E1877" s="286">
        <v>4.2679999999999998</v>
      </c>
      <c r="F1877" s="286">
        <v>0</v>
      </c>
    </row>
    <row r="1878" spans="1:6">
      <c r="A1878">
        <v>2041</v>
      </c>
      <c r="B1878" t="s">
        <v>2444</v>
      </c>
      <c r="C1878" t="s">
        <v>565</v>
      </c>
      <c r="D1878" s="285">
        <v>0</v>
      </c>
      <c r="E1878" s="286">
        <v>5.3</v>
      </c>
      <c r="F1878" s="286">
        <v>0</v>
      </c>
    </row>
    <row r="1879" spans="1:6">
      <c r="A1879">
        <v>2042</v>
      </c>
      <c r="B1879" t="s">
        <v>2445</v>
      </c>
      <c r="C1879" t="s">
        <v>565</v>
      </c>
      <c r="D1879" s="285">
        <v>0</v>
      </c>
      <c r="E1879" s="286">
        <v>5.3</v>
      </c>
      <c r="F1879" s="286">
        <v>0</v>
      </c>
    </row>
    <row r="1880" spans="1:6">
      <c r="A1880">
        <v>2043</v>
      </c>
      <c r="B1880" t="s">
        <v>2446</v>
      </c>
      <c r="C1880" t="s">
        <v>565</v>
      </c>
      <c r="D1880" s="285">
        <v>0</v>
      </c>
      <c r="E1880" s="286">
        <v>4.43</v>
      </c>
      <c r="F1880" s="286">
        <v>0</v>
      </c>
    </row>
    <row r="1881" spans="1:6">
      <c r="A1881">
        <v>2044</v>
      </c>
      <c r="B1881" t="s">
        <v>2447</v>
      </c>
      <c r="C1881" t="s">
        <v>565</v>
      </c>
      <c r="D1881" s="285">
        <v>0</v>
      </c>
      <c r="E1881" s="286">
        <v>6.48</v>
      </c>
      <c r="F1881" s="286">
        <v>0</v>
      </c>
    </row>
    <row r="1882" spans="1:6">
      <c r="A1882">
        <v>2045</v>
      </c>
      <c r="B1882" t="s">
        <v>2448</v>
      </c>
      <c r="C1882" t="s">
        <v>565</v>
      </c>
      <c r="D1882" s="285">
        <v>0</v>
      </c>
      <c r="E1882" s="286">
        <v>4.37</v>
      </c>
      <c r="F1882" s="286">
        <v>0</v>
      </c>
    </row>
    <row r="1883" spans="1:6">
      <c r="A1883">
        <v>2046</v>
      </c>
      <c r="B1883" t="s">
        <v>2449</v>
      </c>
      <c r="C1883" t="s">
        <v>565</v>
      </c>
      <c r="D1883" s="285">
        <v>0</v>
      </c>
      <c r="E1883" s="286">
        <v>4.45</v>
      </c>
      <c r="F1883" s="286">
        <v>0</v>
      </c>
    </row>
    <row r="1884" spans="1:6">
      <c r="A1884">
        <v>2047</v>
      </c>
      <c r="B1884" t="s">
        <v>2450</v>
      </c>
      <c r="C1884" t="s">
        <v>565</v>
      </c>
      <c r="D1884" s="285">
        <v>0</v>
      </c>
      <c r="E1884" s="286">
        <v>5.423</v>
      </c>
      <c r="F1884" s="286">
        <v>0</v>
      </c>
    </row>
    <row r="1885" spans="1:6">
      <c r="A1885">
        <v>2048</v>
      </c>
      <c r="B1885" t="s">
        <v>2451</v>
      </c>
      <c r="C1885" t="s">
        <v>565</v>
      </c>
      <c r="D1885" s="285">
        <v>0</v>
      </c>
      <c r="E1885" s="286">
        <v>12.366</v>
      </c>
      <c r="F1885" s="286">
        <v>0</v>
      </c>
    </row>
    <row r="1886" spans="1:6">
      <c r="A1886">
        <v>2049</v>
      </c>
      <c r="B1886" t="s">
        <v>2452</v>
      </c>
      <c r="C1886" t="s">
        <v>565</v>
      </c>
      <c r="D1886" s="285">
        <v>0</v>
      </c>
      <c r="E1886" s="286">
        <v>1.806</v>
      </c>
      <c r="F1886" s="286">
        <v>0</v>
      </c>
    </row>
    <row r="1887" spans="1:6">
      <c r="A1887">
        <v>2050</v>
      </c>
      <c r="B1887" t="s">
        <v>2453</v>
      </c>
      <c r="C1887" t="s">
        <v>565</v>
      </c>
      <c r="D1887" s="285">
        <v>0</v>
      </c>
      <c r="E1887" s="286">
        <v>11.494999999999999</v>
      </c>
      <c r="F1887" s="286">
        <v>0</v>
      </c>
    </row>
    <row r="1888" spans="1:6">
      <c r="A1888">
        <v>2051</v>
      </c>
      <c r="B1888" t="s">
        <v>2454</v>
      </c>
      <c r="C1888" t="s">
        <v>565</v>
      </c>
      <c r="D1888" s="285">
        <v>0</v>
      </c>
      <c r="E1888" s="286">
        <v>5.88</v>
      </c>
      <c r="F1888" s="286">
        <v>0</v>
      </c>
    </row>
    <row r="1889" spans="1:6">
      <c r="A1889">
        <v>2052</v>
      </c>
      <c r="B1889" t="s">
        <v>2455</v>
      </c>
      <c r="C1889" t="s">
        <v>565</v>
      </c>
      <c r="D1889" s="285">
        <v>0</v>
      </c>
      <c r="E1889" s="286">
        <v>40.74</v>
      </c>
      <c r="F1889" s="286">
        <v>0</v>
      </c>
    </row>
    <row r="1890" spans="1:6">
      <c r="A1890">
        <v>2053</v>
      </c>
      <c r="B1890" t="s">
        <v>2456</v>
      </c>
      <c r="C1890" t="s">
        <v>565</v>
      </c>
      <c r="D1890" s="285">
        <v>0</v>
      </c>
      <c r="E1890" s="286">
        <v>1.673</v>
      </c>
      <c r="F1890" s="286">
        <v>0</v>
      </c>
    </row>
    <row r="1891" spans="1:6">
      <c r="A1891">
        <v>2054</v>
      </c>
      <c r="B1891" t="s">
        <v>2457</v>
      </c>
      <c r="C1891" t="s">
        <v>565</v>
      </c>
      <c r="D1891" s="285">
        <v>0</v>
      </c>
      <c r="E1891" s="286">
        <v>6.68</v>
      </c>
      <c r="F1891" s="286">
        <v>0</v>
      </c>
    </row>
    <row r="1892" spans="1:6">
      <c r="A1892">
        <v>2055</v>
      </c>
      <c r="B1892" t="s">
        <v>2458</v>
      </c>
      <c r="C1892" t="s">
        <v>565</v>
      </c>
      <c r="D1892" s="285">
        <v>0</v>
      </c>
      <c r="E1892" s="286">
        <v>4.2300000000000004</v>
      </c>
      <c r="F1892" s="286">
        <v>0</v>
      </c>
    </row>
    <row r="1893" spans="1:6">
      <c r="A1893">
        <v>2056</v>
      </c>
      <c r="B1893" t="s">
        <v>2459</v>
      </c>
      <c r="C1893" t="s">
        <v>565</v>
      </c>
      <c r="D1893" s="285">
        <v>0</v>
      </c>
      <c r="E1893" s="286">
        <v>4.2300000000000004</v>
      </c>
      <c r="F1893" s="286">
        <v>0</v>
      </c>
    </row>
    <row r="1894" spans="1:6">
      <c r="A1894">
        <v>2057</v>
      </c>
      <c r="B1894" t="s">
        <v>2460</v>
      </c>
      <c r="C1894" t="s">
        <v>565</v>
      </c>
      <c r="D1894" s="285">
        <v>0</v>
      </c>
      <c r="E1894" s="286">
        <v>4.53</v>
      </c>
      <c r="F1894" s="286">
        <v>0</v>
      </c>
    </row>
    <row r="1895" spans="1:6">
      <c r="A1895">
        <v>2058</v>
      </c>
      <c r="B1895" t="s">
        <v>2461</v>
      </c>
      <c r="C1895" t="s">
        <v>565</v>
      </c>
      <c r="D1895" s="285">
        <v>0</v>
      </c>
      <c r="E1895" s="286">
        <v>5.99</v>
      </c>
      <c r="F1895" s="286">
        <v>0</v>
      </c>
    </row>
    <row r="1896" spans="1:6">
      <c r="A1896">
        <v>2059</v>
      </c>
      <c r="B1896" t="s">
        <v>2462</v>
      </c>
      <c r="C1896" t="s">
        <v>565</v>
      </c>
      <c r="D1896" s="285">
        <v>0</v>
      </c>
      <c r="E1896" s="286">
        <v>13.5</v>
      </c>
      <c r="F1896" s="286">
        <v>0</v>
      </c>
    </row>
    <row r="1897" spans="1:6">
      <c r="A1897">
        <v>2060</v>
      </c>
      <c r="B1897" t="s">
        <v>2463</v>
      </c>
      <c r="C1897" t="s">
        <v>565</v>
      </c>
      <c r="D1897" s="285">
        <v>0</v>
      </c>
      <c r="E1897" s="286">
        <v>145.5</v>
      </c>
      <c r="F1897" s="286">
        <v>0</v>
      </c>
    </row>
    <row r="1898" spans="1:6">
      <c r="A1898">
        <v>2061</v>
      </c>
      <c r="B1898" t="s">
        <v>2464</v>
      </c>
      <c r="C1898" t="s">
        <v>565</v>
      </c>
      <c r="D1898" s="285">
        <v>18</v>
      </c>
      <c r="E1898" s="286">
        <v>32</v>
      </c>
      <c r="F1898" s="286">
        <v>576</v>
      </c>
    </row>
    <row r="1899" spans="1:6">
      <c r="A1899">
        <v>2062</v>
      </c>
      <c r="B1899" t="s">
        <v>2465</v>
      </c>
      <c r="C1899" t="s">
        <v>565</v>
      </c>
      <c r="D1899" s="285">
        <v>0</v>
      </c>
      <c r="E1899" s="286">
        <v>19.399999999999999</v>
      </c>
      <c r="F1899" s="286">
        <v>0</v>
      </c>
    </row>
    <row r="1900" spans="1:6">
      <c r="A1900">
        <v>2063</v>
      </c>
      <c r="B1900" t="s">
        <v>2466</v>
      </c>
      <c r="C1900" t="s">
        <v>565</v>
      </c>
      <c r="D1900" s="285">
        <v>0</v>
      </c>
      <c r="E1900" s="286">
        <v>106.7</v>
      </c>
      <c r="F1900" s="286">
        <v>0</v>
      </c>
    </row>
    <row r="1901" spans="1:6">
      <c r="A1901">
        <v>2064</v>
      </c>
      <c r="B1901" t="s">
        <v>2467</v>
      </c>
      <c r="C1901" t="s">
        <v>565</v>
      </c>
      <c r="D1901" s="285">
        <v>0</v>
      </c>
      <c r="E1901" s="286">
        <v>4.6559999999999997</v>
      </c>
      <c r="F1901" s="286">
        <v>0</v>
      </c>
    </row>
    <row r="1902" spans="1:6">
      <c r="A1902">
        <v>2065</v>
      </c>
      <c r="B1902" t="s">
        <v>2468</v>
      </c>
      <c r="C1902" t="s">
        <v>565</v>
      </c>
      <c r="D1902" s="285">
        <v>36</v>
      </c>
      <c r="E1902" s="286">
        <v>4.5999999999999996</v>
      </c>
      <c r="F1902" s="286">
        <v>165.6</v>
      </c>
    </row>
    <row r="1903" spans="1:6">
      <c r="A1903">
        <v>2067</v>
      </c>
      <c r="B1903" t="s">
        <v>2469</v>
      </c>
      <c r="C1903" t="s">
        <v>565</v>
      </c>
      <c r="D1903" s="285">
        <v>0</v>
      </c>
      <c r="E1903" s="286">
        <v>3.7040000000000002</v>
      </c>
      <c r="F1903" s="286">
        <v>0</v>
      </c>
    </row>
    <row r="1904" spans="1:6">
      <c r="A1904">
        <v>2068</v>
      </c>
      <c r="B1904" t="s">
        <v>2470</v>
      </c>
      <c r="C1904" t="s">
        <v>565</v>
      </c>
      <c r="D1904" s="285">
        <v>0</v>
      </c>
      <c r="E1904" s="286">
        <v>17.79</v>
      </c>
      <c r="F1904" s="286">
        <v>0</v>
      </c>
    </row>
    <row r="1905" spans="1:6">
      <c r="A1905">
        <v>2069</v>
      </c>
      <c r="B1905" t="s">
        <v>2471</v>
      </c>
      <c r="C1905" t="s">
        <v>565</v>
      </c>
      <c r="D1905" s="285">
        <v>0</v>
      </c>
      <c r="E1905" s="286">
        <v>11.432</v>
      </c>
      <c r="F1905" s="286">
        <v>0</v>
      </c>
    </row>
    <row r="1906" spans="1:6">
      <c r="A1906">
        <v>2070</v>
      </c>
      <c r="B1906" t="s">
        <v>2472</v>
      </c>
      <c r="C1906" t="s">
        <v>565</v>
      </c>
      <c r="D1906" s="285">
        <v>0</v>
      </c>
      <c r="E1906" s="286">
        <v>0</v>
      </c>
      <c r="F1906" s="286">
        <v>0</v>
      </c>
    </row>
    <row r="1907" spans="1:6">
      <c r="A1907">
        <v>2071</v>
      </c>
      <c r="B1907" t="s">
        <v>2473</v>
      </c>
      <c r="C1907" t="s">
        <v>565</v>
      </c>
      <c r="D1907" s="285">
        <v>48</v>
      </c>
      <c r="E1907" s="286">
        <v>9.9149999999999991</v>
      </c>
      <c r="F1907" s="286">
        <v>475.92</v>
      </c>
    </row>
    <row r="1908" spans="1:6">
      <c r="A1908">
        <v>2072</v>
      </c>
      <c r="B1908" t="s">
        <v>2474</v>
      </c>
      <c r="C1908" t="s">
        <v>565</v>
      </c>
      <c r="D1908" s="285">
        <v>0</v>
      </c>
      <c r="E1908" s="286">
        <v>0</v>
      </c>
      <c r="F1908" s="286">
        <v>0</v>
      </c>
    </row>
    <row r="1909" spans="1:6">
      <c r="A1909">
        <v>2073</v>
      </c>
      <c r="B1909" t="s">
        <v>2475</v>
      </c>
      <c r="C1909" t="s">
        <v>565</v>
      </c>
      <c r="D1909" s="285">
        <v>0</v>
      </c>
      <c r="E1909" s="286">
        <v>25</v>
      </c>
      <c r="F1909" s="286">
        <v>0</v>
      </c>
    </row>
    <row r="1910" spans="1:6">
      <c r="A1910">
        <v>2074</v>
      </c>
      <c r="B1910" t="s">
        <v>2476</v>
      </c>
      <c r="C1910" t="s">
        <v>565</v>
      </c>
      <c r="D1910" s="285">
        <v>0</v>
      </c>
      <c r="E1910" s="286">
        <v>2.2999999999999998</v>
      </c>
      <c r="F1910" s="286">
        <v>0</v>
      </c>
    </row>
    <row r="1911" spans="1:6">
      <c r="A1911">
        <v>2075</v>
      </c>
      <c r="B1911" t="s">
        <v>2477</v>
      </c>
      <c r="C1911" t="s">
        <v>565</v>
      </c>
      <c r="D1911" s="285">
        <v>0</v>
      </c>
      <c r="E1911" s="286">
        <v>23.33</v>
      </c>
      <c r="F1911" s="286">
        <v>0</v>
      </c>
    </row>
    <row r="1912" spans="1:6">
      <c r="A1912">
        <v>2076</v>
      </c>
      <c r="B1912" t="s">
        <v>2478</v>
      </c>
      <c r="C1912" t="s">
        <v>565</v>
      </c>
      <c r="D1912" s="285">
        <v>0</v>
      </c>
      <c r="E1912" s="286">
        <v>43.11</v>
      </c>
      <c r="F1912" s="286">
        <v>0</v>
      </c>
    </row>
    <row r="1913" spans="1:6">
      <c r="A1913">
        <v>2077</v>
      </c>
      <c r="B1913" t="s">
        <v>2479</v>
      </c>
      <c r="C1913" t="s">
        <v>565</v>
      </c>
      <c r="D1913" s="285">
        <v>0</v>
      </c>
      <c r="E1913" s="286">
        <v>69.12</v>
      </c>
      <c r="F1913" s="286">
        <v>0</v>
      </c>
    </row>
    <row r="1914" spans="1:6">
      <c r="A1914">
        <v>2078</v>
      </c>
      <c r="B1914" t="s">
        <v>2480</v>
      </c>
      <c r="C1914" t="s">
        <v>565</v>
      </c>
      <c r="D1914" s="285">
        <v>0</v>
      </c>
      <c r="E1914" s="286">
        <v>15.98</v>
      </c>
      <c r="F1914" s="286">
        <v>0</v>
      </c>
    </row>
    <row r="1915" spans="1:6">
      <c r="A1915">
        <v>2079</v>
      </c>
      <c r="B1915" t="s">
        <v>2481</v>
      </c>
      <c r="C1915" t="s">
        <v>565</v>
      </c>
      <c r="D1915" s="285">
        <v>12</v>
      </c>
      <c r="E1915" s="286">
        <v>11.66</v>
      </c>
      <c r="F1915" s="286">
        <v>139.91999999999999</v>
      </c>
    </row>
    <row r="1916" spans="1:6">
      <c r="A1916">
        <v>2080</v>
      </c>
      <c r="B1916" t="s">
        <v>2482</v>
      </c>
      <c r="C1916" t="s">
        <v>565</v>
      </c>
      <c r="D1916" s="285">
        <v>12</v>
      </c>
      <c r="E1916" s="286">
        <v>10.63</v>
      </c>
      <c r="F1916" s="286">
        <v>127.56</v>
      </c>
    </row>
    <row r="1917" spans="1:6">
      <c r="A1917">
        <v>2081</v>
      </c>
      <c r="B1917" t="s">
        <v>2483</v>
      </c>
      <c r="C1917" t="s">
        <v>565</v>
      </c>
      <c r="D1917" s="285">
        <v>6</v>
      </c>
      <c r="E1917" s="286">
        <v>10.63</v>
      </c>
      <c r="F1917" s="286">
        <v>63.78</v>
      </c>
    </row>
    <row r="1918" spans="1:6">
      <c r="A1918">
        <v>2082</v>
      </c>
      <c r="B1918" t="s">
        <v>2484</v>
      </c>
      <c r="C1918" t="s">
        <v>565</v>
      </c>
      <c r="D1918" s="285">
        <v>12</v>
      </c>
      <c r="E1918" s="286">
        <v>13.11</v>
      </c>
      <c r="F1918" s="286">
        <v>157.32</v>
      </c>
    </row>
    <row r="1919" spans="1:6">
      <c r="A1919">
        <v>2083</v>
      </c>
      <c r="B1919" t="s">
        <v>2485</v>
      </c>
      <c r="C1919" t="s">
        <v>565</v>
      </c>
      <c r="D1919" s="285">
        <v>6</v>
      </c>
      <c r="E1919" s="286">
        <v>15.86</v>
      </c>
      <c r="F1919" s="286">
        <v>95.16</v>
      </c>
    </row>
    <row r="1920" spans="1:6">
      <c r="A1920">
        <v>2084</v>
      </c>
      <c r="B1920" t="s">
        <v>2486</v>
      </c>
      <c r="C1920" t="s">
        <v>565</v>
      </c>
      <c r="D1920" s="285">
        <v>0</v>
      </c>
      <c r="E1920" s="286">
        <v>21.327000000000002</v>
      </c>
      <c r="F1920" s="286">
        <v>0</v>
      </c>
    </row>
    <row r="1921" spans="1:6">
      <c r="A1921">
        <v>2085</v>
      </c>
      <c r="B1921" t="s">
        <v>2487</v>
      </c>
      <c r="C1921" t="s">
        <v>565</v>
      </c>
      <c r="D1921" s="285">
        <v>0</v>
      </c>
      <c r="E1921" s="286">
        <v>14</v>
      </c>
      <c r="F1921" s="286">
        <v>0</v>
      </c>
    </row>
    <row r="1922" spans="1:6">
      <c r="A1922">
        <v>2086</v>
      </c>
      <c r="B1922" t="s">
        <v>2488</v>
      </c>
      <c r="C1922" t="s">
        <v>565</v>
      </c>
      <c r="D1922" s="285">
        <v>0</v>
      </c>
      <c r="E1922" s="286">
        <v>5.718</v>
      </c>
      <c r="F1922" s="286">
        <v>0</v>
      </c>
    </row>
    <row r="1923" spans="1:6">
      <c r="A1923">
        <v>2087</v>
      </c>
      <c r="B1923" t="s">
        <v>2489</v>
      </c>
      <c r="C1923" t="s">
        <v>565</v>
      </c>
      <c r="D1923" s="285">
        <v>0</v>
      </c>
      <c r="E1923" s="286">
        <v>15.92</v>
      </c>
      <c r="F1923" s="286">
        <v>0</v>
      </c>
    </row>
    <row r="1924" spans="1:6">
      <c r="A1924">
        <v>2088</v>
      </c>
      <c r="B1924" t="s">
        <v>2490</v>
      </c>
      <c r="C1924" t="s">
        <v>565</v>
      </c>
      <c r="D1924" s="285">
        <v>0</v>
      </c>
      <c r="E1924" s="286">
        <v>4.9109999999999996</v>
      </c>
      <c r="F1924" s="286">
        <v>0</v>
      </c>
    </row>
    <row r="1925" spans="1:6">
      <c r="A1925">
        <v>2089</v>
      </c>
      <c r="B1925" t="s">
        <v>2491</v>
      </c>
      <c r="C1925" t="s">
        <v>565</v>
      </c>
      <c r="D1925" s="285">
        <v>0</v>
      </c>
      <c r="E1925" s="286">
        <v>5.1879999999999997</v>
      </c>
      <c r="F1925" s="286">
        <v>0</v>
      </c>
    </row>
    <row r="1926" spans="1:6">
      <c r="A1926">
        <v>2090</v>
      </c>
      <c r="B1926" t="s">
        <v>2492</v>
      </c>
      <c r="C1926" t="s">
        <v>565</v>
      </c>
      <c r="D1926" s="285">
        <v>0</v>
      </c>
      <c r="E1926" s="286">
        <v>3.4710000000000001</v>
      </c>
      <c r="F1926" s="286">
        <v>0</v>
      </c>
    </row>
    <row r="1927" spans="1:6">
      <c r="A1927">
        <v>2091</v>
      </c>
      <c r="B1927" t="s">
        <v>2493</v>
      </c>
      <c r="C1927" t="s">
        <v>565</v>
      </c>
      <c r="D1927" s="285">
        <v>0</v>
      </c>
      <c r="E1927" s="286">
        <v>7.8719999999999999</v>
      </c>
      <c r="F1927" s="286">
        <v>0</v>
      </c>
    </row>
    <row r="1928" spans="1:6">
      <c r="A1928">
        <v>2092</v>
      </c>
      <c r="B1928" t="s">
        <v>2494</v>
      </c>
      <c r="C1928" t="s">
        <v>565</v>
      </c>
      <c r="D1928" s="285">
        <v>0</v>
      </c>
      <c r="E1928" s="286">
        <v>3.98</v>
      </c>
      <c r="F1928" s="286">
        <v>0</v>
      </c>
    </row>
    <row r="1929" spans="1:6">
      <c r="A1929">
        <v>2093</v>
      </c>
      <c r="B1929" t="s">
        <v>2495</v>
      </c>
      <c r="C1929" t="s">
        <v>565</v>
      </c>
      <c r="D1929" s="285">
        <v>0</v>
      </c>
      <c r="E1929" s="286">
        <v>3.7629999999999999</v>
      </c>
      <c r="F1929" s="286">
        <v>0</v>
      </c>
    </row>
    <row r="1930" spans="1:6">
      <c r="A1930">
        <v>2094</v>
      </c>
      <c r="B1930" t="s">
        <v>2496</v>
      </c>
      <c r="C1930" t="s">
        <v>565</v>
      </c>
      <c r="D1930" s="285">
        <v>0</v>
      </c>
      <c r="E1930" s="286">
        <v>7.258</v>
      </c>
      <c r="F1930" s="286">
        <v>0</v>
      </c>
    </row>
    <row r="1931" spans="1:6">
      <c r="A1931">
        <v>2095</v>
      </c>
      <c r="B1931" t="s">
        <v>2497</v>
      </c>
      <c r="C1931" t="s">
        <v>565</v>
      </c>
      <c r="D1931" s="285">
        <v>0</v>
      </c>
      <c r="E1931" s="286">
        <v>7.3339999999999996</v>
      </c>
      <c r="F1931" s="286">
        <v>0</v>
      </c>
    </row>
    <row r="1932" spans="1:6">
      <c r="A1932">
        <v>2096</v>
      </c>
      <c r="B1932" t="s">
        <v>2498</v>
      </c>
      <c r="C1932" t="s">
        <v>565</v>
      </c>
      <c r="D1932" s="285">
        <v>0</v>
      </c>
      <c r="E1932" s="286">
        <v>4.0140000000000002</v>
      </c>
      <c r="F1932" s="286">
        <v>0</v>
      </c>
    </row>
    <row r="1933" spans="1:6">
      <c r="A1933">
        <v>2097</v>
      </c>
      <c r="B1933" t="s">
        <v>2499</v>
      </c>
      <c r="C1933" t="s">
        <v>565</v>
      </c>
      <c r="D1933" s="285">
        <v>0</v>
      </c>
      <c r="E1933" s="286">
        <v>4.83</v>
      </c>
      <c r="F1933" s="286">
        <v>0</v>
      </c>
    </row>
    <row r="1934" spans="1:6">
      <c r="A1934">
        <v>2098</v>
      </c>
      <c r="B1934" t="s">
        <v>2500</v>
      </c>
      <c r="C1934" t="s">
        <v>565</v>
      </c>
      <c r="D1934" s="285">
        <v>0</v>
      </c>
      <c r="E1934" s="286">
        <v>1.35</v>
      </c>
      <c r="F1934" s="286">
        <v>0</v>
      </c>
    </row>
    <row r="1935" spans="1:6">
      <c r="A1935">
        <v>2099</v>
      </c>
      <c r="B1935" t="s">
        <v>2501</v>
      </c>
      <c r="C1935" t="s">
        <v>565</v>
      </c>
      <c r="D1935" s="285">
        <v>0</v>
      </c>
      <c r="E1935" s="286">
        <v>25.236000000000001</v>
      </c>
      <c r="F1935" s="286">
        <v>0</v>
      </c>
    </row>
    <row r="1936" spans="1:6">
      <c r="A1936">
        <v>2100</v>
      </c>
      <c r="B1936" t="s">
        <v>2502</v>
      </c>
      <c r="C1936" t="s">
        <v>565</v>
      </c>
      <c r="D1936" s="285">
        <v>0</v>
      </c>
      <c r="E1936" s="286">
        <v>1.23</v>
      </c>
      <c r="F1936" s="286">
        <v>0</v>
      </c>
    </row>
    <row r="1937" spans="1:6">
      <c r="A1937">
        <v>2101</v>
      </c>
      <c r="B1937" t="s">
        <v>2503</v>
      </c>
      <c r="C1937" t="s">
        <v>565</v>
      </c>
      <c r="D1937" s="285">
        <v>0</v>
      </c>
      <c r="E1937" s="286">
        <v>2.23</v>
      </c>
      <c r="F1937" s="286">
        <v>0</v>
      </c>
    </row>
    <row r="1938" spans="1:6">
      <c r="A1938">
        <v>2102</v>
      </c>
      <c r="B1938" t="s">
        <v>2504</v>
      </c>
      <c r="C1938" t="s">
        <v>565</v>
      </c>
      <c r="D1938" s="285">
        <v>0</v>
      </c>
      <c r="E1938" s="286">
        <v>1.35</v>
      </c>
      <c r="F1938" s="286">
        <v>0</v>
      </c>
    </row>
    <row r="1939" spans="1:6">
      <c r="A1939">
        <v>2103</v>
      </c>
      <c r="B1939" t="s">
        <v>2505</v>
      </c>
      <c r="C1939" t="s">
        <v>565</v>
      </c>
      <c r="D1939" s="285">
        <v>0</v>
      </c>
      <c r="E1939" s="286">
        <v>27</v>
      </c>
      <c r="F1939" s="286">
        <v>0</v>
      </c>
    </row>
    <row r="1940" spans="1:6">
      <c r="A1940">
        <v>2104</v>
      </c>
      <c r="B1940" t="s">
        <v>2506</v>
      </c>
      <c r="C1940" t="s">
        <v>565</v>
      </c>
      <c r="D1940" s="285">
        <v>6</v>
      </c>
      <c r="E1940" s="286">
        <v>33</v>
      </c>
      <c r="F1940" s="286">
        <v>198</v>
      </c>
    </row>
    <row r="1941" spans="1:6">
      <c r="A1941">
        <v>2105</v>
      </c>
      <c r="B1941" t="s">
        <v>2507</v>
      </c>
      <c r="C1941" t="s">
        <v>565</v>
      </c>
      <c r="D1941" s="285">
        <v>48</v>
      </c>
      <c r="E1941" s="286">
        <v>12.5</v>
      </c>
      <c r="F1941" s="286">
        <v>600</v>
      </c>
    </row>
    <row r="1942" spans="1:6">
      <c r="A1942">
        <v>2106</v>
      </c>
      <c r="B1942" t="s">
        <v>2508</v>
      </c>
      <c r="C1942" t="s">
        <v>565</v>
      </c>
      <c r="D1942" s="285">
        <v>18</v>
      </c>
      <c r="E1942" s="286">
        <v>8.9</v>
      </c>
      <c r="F1942" s="286">
        <v>160.19999999999999</v>
      </c>
    </row>
    <row r="1943" spans="1:6">
      <c r="A1943">
        <v>2107</v>
      </c>
      <c r="B1943" t="s">
        <v>2509</v>
      </c>
      <c r="C1943" t="s">
        <v>565</v>
      </c>
      <c r="D1943" s="285">
        <v>0</v>
      </c>
      <c r="E1943" s="286">
        <v>2.5209999999999999</v>
      </c>
      <c r="F1943" s="286">
        <v>0</v>
      </c>
    </row>
    <row r="1944" spans="1:6">
      <c r="A1944">
        <v>2108</v>
      </c>
      <c r="B1944" t="s">
        <v>2510</v>
      </c>
      <c r="C1944" t="s">
        <v>565</v>
      </c>
      <c r="D1944" s="285">
        <v>0</v>
      </c>
      <c r="E1944" s="286">
        <v>6.52</v>
      </c>
      <c r="F1944" s="286">
        <v>0</v>
      </c>
    </row>
    <row r="1945" spans="1:6">
      <c r="A1945">
        <v>2109</v>
      </c>
      <c r="B1945" t="s">
        <v>2511</v>
      </c>
      <c r="C1945" t="s">
        <v>565</v>
      </c>
      <c r="D1945" s="285">
        <v>0</v>
      </c>
      <c r="E1945" s="286">
        <v>5.6909999999999998</v>
      </c>
      <c r="F1945" s="286">
        <v>0</v>
      </c>
    </row>
    <row r="1946" spans="1:6">
      <c r="A1946">
        <v>2110</v>
      </c>
      <c r="B1946" t="s">
        <v>2512</v>
      </c>
      <c r="C1946" t="s">
        <v>565</v>
      </c>
      <c r="D1946" s="285">
        <v>0</v>
      </c>
      <c r="E1946" s="286">
        <v>5.33</v>
      </c>
      <c r="F1946" s="286">
        <v>0</v>
      </c>
    </row>
    <row r="1947" spans="1:6">
      <c r="A1947">
        <v>2111</v>
      </c>
      <c r="B1947" t="s">
        <v>2513</v>
      </c>
      <c r="C1947" t="s">
        <v>565</v>
      </c>
      <c r="D1947" s="285">
        <v>0</v>
      </c>
      <c r="E1947" s="286">
        <v>5.8959999999999999</v>
      </c>
      <c r="F1947" s="286">
        <v>0</v>
      </c>
    </row>
    <row r="1948" spans="1:6">
      <c r="A1948">
        <v>2112</v>
      </c>
      <c r="B1948" t="s">
        <v>2514</v>
      </c>
      <c r="C1948" t="s">
        <v>565</v>
      </c>
      <c r="D1948" s="285">
        <v>0</v>
      </c>
      <c r="E1948" s="286">
        <v>9.66</v>
      </c>
      <c r="F1948" s="286">
        <v>0</v>
      </c>
    </row>
    <row r="1949" spans="1:6">
      <c r="A1949">
        <v>2113</v>
      </c>
      <c r="B1949" t="s">
        <v>2515</v>
      </c>
      <c r="C1949" t="s">
        <v>565</v>
      </c>
      <c r="D1949" s="285">
        <v>0</v>
      </c>
      <c r="E1949" s="286">
        <v>6.048</v>
      </c>
      <c r="F1949" s="286">
        <v>0</v>
      </c>
    </row>
    <row r="1950" spans="1:6">
      <c r="A1950">
        <v>2114</v>
      </c>
      <c r="B1950" t="s">
        <v>2516</v>
      </c>
      <c r="C1950" t="s">
        <v>565</v>
      </c>
      <c r="D1950" s="285">
        <v>0</v>
      </c>
      <c r="E1950" s="286">
        <v>6.952</v>
      </c>
      <c r="F1950" s="286">
        <v>0</v>
      </c>
    </row>
    <row r="1951" spans="1:6">
      <c r="A1951">
        <v>2115</v>
      </c>
      <c r="B1951" t="s">
        <v>2517</v>
      </c>
      <c r="C1951" t="s">
        <v>565</v>
      </c>
      <c r="D1951" s="285">
        <v>0</v>
      </c>
      <c r="E1951" s="286">
        <v>4.484</v>
      </c>
      <c r="F1951" s="286">
        <v>0</v>
      </c>
    </row>
    <row r="1952" spans="1:6">
      <c r="A1952">
        <v>2116</v>
      </c>
      <c r="B1952" t="s">
        <v>2518</v>
      </c>
      <c r="C1952" t="s">
        <v>565</v>
      </c>
      <c r="D1952" s="285">
        <v>0</v>
      </c>
      <c r="E1952" s="286">
        <v>3.01</v>
      </c>
      <c r="F1952" s="286">
        <v>0</v>
      </c>
    </row>
    <row r="1953" spans="1:6">
      <c r="A1953">
        <v>2118</v>
      </c>
      <c r="B1953" t="s">
        <v>2519</v>
      </c>
      <c r="C1953" t="s">
        <v>565</v>
      </c>
      <c r="D1953" s="285">
        <v>0</v>
      </c>
      <c r="E1953" s="286">
        <v>1.5669999999999999</v>
      </c>
      <c r="F1953" s="286">
        <v>0</v>
      </c>
    </row>
    <row r="1954" spans="1:6">
      <c r="A1954">
        <v>2119</v>
      </c>
      <c r="B1954" t="s">
        <v>2520</v>
      </c>
      <c r="C1954" t="s">
        <v>565</v>
      </c>
      <c r="D1954" s="285">
        <v>0</v>
      </c>
      <c r="E1954" s="286">
        <v>1.9</v>
      </c>
      <c r="F1954" s="286">
        <v>0</v>
      </c>
    </row>
    <row r="1955" spans="1:6">
      <c r="A1955">
        <v>2120</v>
      </c>
      <c r="B1955" t="s">
        <v>2521</v>
      </c>
      <c r="C1955" t="s">
        <v>565</v>
      </c>
      <c r="D1955" s="285">
        <v>0</v>
      </c>
      <c r="E1955" s="286">
        <v>5.6050000000000004</v>
      </c>
      <c r="F1955" s="286">
        <v>0</v>
      </c>
    </row>
    <row r="1956" spans="1:6">
      <c r="A1956">
        <v>2121</v>
      </c>
      <c r="B1956" t="s">
        <v>2522</v>
      </c>
      <c r="C1956" t="s">
        <v>565</v>
      </c>
      <c r="D1956" s="285">
        <v>0</v>
      </c>
      <c r="E1956" s="286">
        <v>1.7569999999999999</v>
      </c>
      <c r="F1956" s="286">
        <v>0</v>
      </c>
    </row>
    <row r="1957" spans="1:6">
      <c r="A1957">
        <v>2122</v>
      </c>
      <c r="B1957" t="s">
        <v>2523</v>
      </c>
      <c r="C1957" t="s">
        <v>565</v>
      </c>
      <c r="D1957" s="285">
        <v>0</v>
      </c>
      <c r="E1957" s="286">
        <v>2.09</v>
      </c>
      <c r="F1957" s="286">
        <v>0</v>
      </c>
    </row>
    <row r="1958" spans="1:6">
      <c r="A1958">
        <v>2123</v>
      </c>
      <c r="B1958" t="s">
        <v>2524</v>
      </c>
      <c r="C1958" t="s">
        <v>565</v>
      </c>
      <c r="D1958" s="285">
        <v>0</v>
      </c>
      <c r="E1958" s="286">
        <v>1.6619999999999999</v>
      </c>
      <c r="F1958" s="286">
        <v>0</v>
      </c>
    </row>
    <row r="1959" spans="1:6">
      <c r="A1959">
        <v>2124</v>
      </c>
      <c r="B1959" t="s">
        <v>2525</v>
      </c>
      <c r="C1959" t="s">
        <v>565</v>
      </c>
      <c r="D1959" s="285">
        <v>0</v>
      </c>
      <c r="E1959" s="286">
        <v>3.95</v>
      </c>
      <c r="F1959" s="286">
        <v>0</v>
      </c>
    </row>
    <row r="1960" spans="1:6">
      <c r="A1960">
        <v>2125</v>
      </c>
      <c r="B1960" t="s">
        <v>2526</v>
      </c>
      <c r="C1960" t="s">
        <v>565</v>
      </c>
      <c r="D1960" s="285">
        <v>0</v>
      </c>
      <c r="E1960" s="286">
        <v>4.3319999999999999</v>
      </c>
      <c r="F1960" s="286">
        <v>0</v>
      </c>
    </row>
    <row r="1961" spans="1:6">
      <c r="A1961">
        <v>2126</v>
      </c>
      <c r="B1961" t="s">
        <v>2527</v>
      </c>
      <c r="C1961" t="s">
        <v>565</v>
      </c>
      <c r="D1961" s="285">
        <v>0</v>
      </c>
      <c r="E1961" s="286">
        <v>1.33</v>
      </c>
      <c r="F1961" s="286">
        <v>0</v>
      </c>
    </row>
    <row r="1962" spans="1:6">
      <c r="A1962">
        <v>2127</v>
      </c>
      <c r="B1962" t="s">
        <v>2528</v>
      </c>
      <c r="C1962" t="s">
        <v>565</v>
      </c>
      <c r="D1962" s="285">
        <v>0</v>
      </c>
      <c r="E1962" s="286">
        <v>4.7670000000000003</v>
      </c>
      <c r="F1962" s="286">
        <v>0</v>
      </c>
    </row>
    <row r="1963" spans="1:6">
      <c r="A1963">
        <v>2128</v>
      </c>
      <c r="B1963" t="s">
        <v>2529</v>
      </c>
      <c r="C1963" t="s">
        <v>565</v>
      </c>
      <c r="D1963" s="285">
        <v>0</v>
      </c>
      <c r="E1963" s="286">
        <v>3.01</v>
      </c>
      <c r="F1963" s="286">
        <v>0</v>
      </c>
    </row>
    <row r="1964" spans="1:6">
      <c r="A1964">
        <v>2129</v>
      </c>
      <c r="B1964" t="s">
        <v>2530</v>
      </c>
      <c r="C1964" t="s">
        <v>565</v>
      </c>
      <c r="D1964" s="285">
        <v>0</v>
      </c>
      <c r="E1964" s="286">
        <v>0</v>
      </c>
      <c r="F1964" s="286">
        <v>0</v>
      </c>
    </row>
    <row r="1965" spans="1:6">
      <c r="A1965">
        <v>2130</v>
      </c>
      <c r="B1965" t="s">
        <v>2531</v>
      </c>
      <c r="C1965" t="s">
        <v>565</v>
      </c>
      <c r="D1965" s="285">
        <v>84</v>
      </c>
      <c r="E1965" s="286">
        <v>6.96</v>
      </c>
      <c r="F1965" s="286">
        <v>584.64</v>
      </c>
    </row>
    <row r="1966" spans="1:6">
      <c r="A1966">
        <v>2131</v>
      </c>
      <c r="B1966" t="s">
        <v>2532</v>
      </c>
      <c r="C1966" t="s">
        <v>565</v>
      </c>
      <c r="D1966" s="285">
        <v>0</v>
      </c>
      <c r="E1966" s="286">
        <v>5.9379999999999997</v>
      </c>
      <c r="F1966" s="286">
        <v>0</v>
      </c>
    </row>
    <row r="1967" spans="1:6">
      <c r="A1967">
        <v>2132</v>
      </c>
      <c r="B1967" t="s">
        <v>2533</v>
      </c>
      <c r="C1967" t="s">
        <v>565</v>
      </c>
      <c r="D1967" s="285">
        <v>0</v>
      </c>
      <c r="E1967" s="286">
        <v>6.0960000000000001</v>
      </c>
      <c r="F1967" s="286">
        <v>0</v>
      </c>
    </row>
    <row r="1968" spans="1:6">
      <c r="A1968">
        <v>2133</v>
      </c>
      <c r="B1968" t="s">
        <v>2534</v>
      </c>
      <c r="C1968" t="s">
        <v>565</v>
      </c>
      <c r="D1968" s="285">
        <v>30</v>
      </c>
      <c r="E1968" s="286">
        <v>10.35</v>
      </c>
      <c r="F1968" s="286">
        <v>310.5</v>
      </c>
    </row>
    <row r="1969" spans="1:6">
      <c r="A1969">
        <v>2134</v>
      </c>
      <c r="B1969" t="s">
        <v>2535</v>
      </c>
      <c r="C1969" t="s">
        <v>565</v>
      </c>
      <c r="D1969" s="285">
        <v>0</v>
      </c>
      <c r="E1969" s="286">
        <v>4.4109999999999996</v>
      </c>
      <c r="F1969" s="286">
        <v>0</v>
      </c>
    </row>
    <row r="1970" spans="1:6">
      <c r="A1970">
        <v>2135</v>
      </c>
      <c r="B1970" t="s">
        <v>2536</v>
      </c>
      <c r="C1970" t="s">
        <v>565</v>
      </c>
      <c r="D1970" s="285">
        <v>0</v>
      </c>
      <c r="E1970" s="286">
        <v>6.4160000000000004</v>
      </c>
      <c r="F1970" s="286">
        <v>0</v>
      </c>
    </row>
    <row r="1971" spans="1:6">
      <c r="A1971">
        <v>2136</v>
      </c>
      <c r="B1971" t="s">
        <v>2537</v>
      </c>
      <c r="C1971" t="s">
        <v>565</v>
      </c>
      <c r="D1971" s="285">
        <v>0</v>
      </c>
      <c r="E1971" s="286">
        <v>3.5750000000000002</v>
      </c>
      <c r="F1971" s="286">
        <v>0</v>
      </c>
    </row>
    <row r="1972" spans="1:6">
      <c r="A1972">
        <v>2137</v>
      </c>
      <c r="B1972" t="s">
        <v>2538</v>
      </c>
      <c r="C1972" t="s">
        <v>565</v>
      </c>
      <c r="D1972" s="285">
        <v>0</v>
      </c>
      <c r="E1972" s="286">
        <v>13.75</v>
      </c>
      <c r="F1972" s="286">
        <v>0</v>
      </c>
    </row>
    <row r="1973" spans="1:6">
      <c r="A1973">
        <v>2138</v>
      </c>
      <c r="B1973" t="s">
        <v>2539</v>
      </c>
      <c r="C1973" t="s">
        <v>565</v>
      </c>
      <c r="D1973" s="285">
        <v>0</v>
      </c>
      <c r="E1973" s="286">
        <v>18</v>
      </c>
      <c r="F1973" s="286">
        <v>0</v>
      </c>
    </row>
    <row r="1974" spans="1:6">
      <c r="A1974">
        <v>2139</v>
      </c>
      <c r="B1974" t="s">
        <v>2540</v>
      </c>
      <c r="C1974" t="s">
        <v>565</v>
      </c>
      <c r="D1974" s="285">
        <v>0</v>
      </c>
      <c r="E1974" s="286">
        <v>4.33</v>
      </c>
      <c r="F1974" s="286">
        <v>0</v>
      </c>
    </row>
    <row r="1975" spans="1:6">
      <c r="A1975">
        <v>2140</v>
      </c>
      <c r="B1975" t="s">
        <v>2541</v>
      </c>
      <c r="C1975" t="s">
        <v>565</v>
      </c>
      <c r="D1975" s="285">
        <v>6</v>
      </c>
      <c r="E1975" s="286">
        <v>6.18</v>
      </c>
      <c r="F1975" s="286">
        <v>37.08</v>
      </c>
    </row>
    <row r="1976" spans="1:6">
      <c r="A1976">
        <v>2141</v>
      </c>
      <c r="B1976" t="s">
        <v>2542</v>
      </c>
      <c r="C1976" t="s">
        <v>565</v>
      </c>
      <c r="D1976" s="285">
        <v>0</v>
      </c>
      <c r="E1976" s="286">
        <v>12.5</v>
      </c>
      <c r="F1976" s="286">
        <v>0</v>
      </c>
    </row>
    <row r="1977" spans="1:6">
      <c r="A1977">
        <v>2142</v>
      </c>
      <c r="B1977" t="s">
        <v>2543</v>
      </c>
      <c r="C1977" t="s">
        <v>565</v>
      </c>
      <c r="D1977" s="285">
        <v>0</v>
      </c>
      <c r="E1977" s="286">
        <v>0</v>
      </c>
      <c r="F1977" s="286">
        <v>0</v>
      </c>
    </row>
    <row r="1978" spans="1:6">
      <c r="A1978">
        <v>2143</v>
      </c>
      <c r="B1978" t="s">
        <v>2544</v>
      </c>
      <c r="C1978" t="s">
        <v>565</v>
      </c>
      <c r="D1978" s="285">
        <v>0</v>
      </c>
      <c r="E1978" s="286">
        <v>0</v>
      </c>
      <c r="F1978" s="286">
        <v>0</v>
      </c>
    </row>
    <row r="1979" spans="1:6">
      <c r="A1979">
        <v>2144</v>
      </c>
      <c r="B1979" t="s">
        <v>2545</v>
      </c>
      <c r="C1979" t="s">
        <v>565</v>
      </c>
      <c r="D1979" s="285">
        <v>0</v>
      </c>
      <c r="E1979" s="286">
        <v>0</v>
      </c>
      <c r="F1979" s="286">
        <v>0</v>
      </c>
    </row>
    <row r="1980" spans="1:6">
      <c r="A1980">
        <v>2145</v>
      </c>
      <c r="B1980" t="s">
        <v>2546</v>
      </c>
      <c r="C1980" t="s">
        <v>565</v>
      </c>
      <c r="D1980" s="285">
        <v>0</v>
      </c>
      <c r="E1980" s="286">
        <v>1.3</v>
      </c>
      <c r="F1980" s="286">
        <v>0</v>
      </c>
    </row>
    <row r="1981" spans="1:6">
      <c r="A1981">
        <v>2146</v>
      </c>
      <c r="B1981" t="s">
        <v>2547</v>
      </c>
      <c r="C1981" t="s">
        <v>565</v>
      </c>
      <c r="D1981" s="285">
        <v>0</v>
      </c>
      <c r="E1981" s="286">
        <v>3.33</v>
      </c>
      <c r="F1981" s="286">
        <v>0</v>
      </c>
    </row>
    <row r="1982" spans="1:6">
      <c r="A1982">
        <v>2147</v>
      </c>
      <c r="B1982" t="s">
        <v>2548</v>
      </c>
      <c r="C1982" t="s">
        <v>565</v>
      </c>
      <c r="D1982" s="285">
        <v>0</v>
      </c>
      <c r="E1982" s="286">
        <v>5.6130000000000004</v>
      </c>
      <c r="F1982" s="286">
        <v>0</v>
      </c>
    </row>
    <row r="1983" spans="1:6">
      <c r="A1983">
        <v>2148</v>
      </c>
      <c r="B1983" t="s">
        <v>2549</v>
      </c>
      <c r="C1983" t="s">
        <v>565</v>
      </c>
      <c r="D1983" s="285">
        <v>0</v>
      </c>
      <c r="E1983" s="286">
        <v>6.1369999999999996</v>
      </c>
      <c r="F1983" s="286">
        <v>0</v>
      </c>
    </row>
    <row r="1984" spans="1:6">
      <c r="A1984">
        <v>2149</v>
      </c>
      <c r="B1984" t="s">
        <v>2550</v>
      </c>
      <c r="C1984" t="s">
        <v>565</v>
      </c>
      <c r="D1984" s="285">
        <v>0</v>
      </c>
      <c r="E1984" s="286">
        <v>6.65</v>
      </c>
      <c r="F1984" s="286">
        <v>0</v>
      </c>
    </row>
    <row r="1985" spans="1:6">
      <c r="A1985">
        <v>2150</v>
      </c>
      <c r="B1985" t="s">
        <v>2551</v>
      </c>
      <c r="C1985" t="s">
        <v>565</v>
      </c>
      <c r="D1985" s="285">
        <v>0</v>
      </c>
      <c r="E1985" s="286">
        <v>3.9609999999999999</v>
      </c>
      <c r="F1985" s="286">
        <v>0</v>
      </c>
    </row>
    <row r="1986" spans="1:6">
      <c r="A1986">
        <v>2151</v>
      </c>
      <c r="B1986" t="s">
        <v>2552</v>
      </c>
      <c r="C1986" t="s">
        <v>565</v>
      </c>
      <c r="D1986" s="285">
        <v>0</v>
      </c>
      <c r="E1986" s="286">
        <v>6.79</v>
      </c>
      <c r="F1986" s="286">
        <v>0</v>
      </c>
    </row>
    <row r="1987" spans="1:6">
      <c r="A1987">
        <v>2152</v>
      </c>
      <c r="B1987" t="s">
        <v>2553</v>
      </c>
      <c r="C1987" t="s">
        <v>565</v>
      </c>
      <c r="D1987" s="285">
        <v>0</v>
      </c>
      <c r="E1987" s="286">
        <v>0</v>
      </c>
      <c r="F1987" s="286">
        <v>0</v>
      </c>
    </row>
    <row r="1988" spans="1:6">
      <c r="A1988">
        <v>2153</v>
      </c>
      <c r="B1988" t="s">
        <v>2554</v>
      </c>
      <c r="C1988" t="s">
        <v>565</v>
      </c>
      <c r="D1988" s="285">
        <v>0</v>
      </c>
      <c r="E1988" s="286">
        <v>0</v>
      </c>
      <c r="F1988" s="286">
        <v>0</v>
      </c>
    </row>
    <row r="1989" spans="1:6">
      <c r="A1989">
        <v>2154</v>
      </c>
      <c r="B1989" t="s">
        <v>2555</v>
      </c>
      <c r="C1989" t="s">
        <v>565</v>
      </c>
      <c r="D1989" s="285">
        <v>0</v>
      </c>
      <c r="E1989" s="286">
        <v>3.2309999999999999</v>
      </c>
      <c r="F1989" s="286">
        <v>0</v>
      </c>
    </row>
    <row r="1990" spans="1:6">
      <c r="A1990">
        <v>2155</v>
      </c>
      <c r="B1990" t="s">
        <v>2556</v>
      </c>
      <c r="C1990" t="s">
        <v>565</v>
      </c>
      <c r="D1990" s="285">
        <v>0</v>
      </c>
      <c r="E1990" s="286">
        <v>3.5830000000000002</v>
      </c>
      <c r="F1990" s="286">
        <v>0</v>
      </c>
    </row>
    <row r="1991" spans="1:6">
      <c r="A1991">
        <v>2156</v>
      </c>
      <c r="B1991" t="s">
        <v>2557</v>
      </c>
      <c r="C1991" t="s">
        <v>565</v>
      </c>
      <c r="D1991" s="285">
        <v>0</v>
      </c>
      <c r="E1991" s="286">
        <v>2.0499999999999998</v>
      </c>
      <c r="F1991" s="286">
        <v>0</v>
      </c>
    </row>
    <row r="1992" spans="1:6">
      <c r="A1992">
        <v>2157</v>
      </c>
      <c r="B1992" t="s">
        <v>2558</v>
      </c>
      <c r="C1992" t="s">
        <v>565</v>
      </c>
      <c r="D1992" s="285">
        <v>0</v>
      </c>
      <c r="E1992" s="286">
        <v>2.0510000000000002</v>
      </c>
      <c r="F1992" s="286">
        <v>0</v>
      </c>
    </row>
    <row r="1993" spans="1:6">
      <c r="A1993">
        <v>2158</v>
      </c>
      <c r="B1993" t="s">
        <v>2559</v>
      </c>
      <c r="C1993" t="s">
        <v>565</v>
      </c>
      <c r="D1993" s="285">
        <v>0</v>
      </c>
      <c r="E1993" s="286">
        <v>2</v>
      </c>
      <c r="F1993" s="286">
        <v>0</v>
      </c>
    </row>
    <row r="1994" spans="1:6">
      <c r="A1994">
        <v>2159</v>
      </c>
      <c r="B1994" t="s">
        <v>2560</v>
      </c>
      <c r="C1994" t="s">
        <v>565</v>
      </c>
      <c r="D1994" s="285">
        <v>0</v>
      </c>
      <c r="E1994" s="286">
        <v>2</v>
      </c>
      <c r="F1994" s="286">
        <v>0</v>
      </c>
    </row>
    <row r="1995" spans="1:6">
      <c r="A1995">
        <v>2160</v>
      </c>
      <c r="B1995" t="s">
        <v>2561</v>
      </c>
      <c r="C1995" t="s">
        <v>565</v>
      </c>
      <c r="D1995" s="285">
        <v>0</v>
      </c>
      <c r="E1995" s="286">
        <v>2.8119999999999998</v>
      </c>
      <c r="F1995" s="286">
        <v>0</v>
      </c>
    </row>
    <row r="1996" spans="1:6">
      <c r="A1996">
        <v>2161</v>
      </c>
      <c r="B1996" t="s">
        <v>2562</v>
      </c>
      <c r="C1996" t="s">
        <v>565</v>
      </c>
      <c r="D1996" s="285">
        <v>0</v>
      </c>
      <c r="E1996" s="286">
        <v>3.04</v>
      </c>
      <c r="F1996" s="286">
        <v>0</v>
      </c>
    </row>
    <row r="1997" spans="1:6">
      <c r="A1997">
        <v>2162</v>
      </c>
      <c r="B1997" t="s">
        <v>2563</v>
      </c>
      <c r="C1997" t="s">
        <v>565</v>
      </c>
      <c r="D1997" s="285">
        <v>0</v>
      </c>
      <c r="E1997" s="286">
        <v>3.04</v>
      </c>
      <c r="F1997" s="286">
        <v>0</v>
      </c>
    </row>
    <row r="1998" spans="1:6">
      <c r="A1998">
        <v>2163</v>
      </c>
      <c r="B1998" t="s">
        <v>2564</v>
      </c>
      <c r="C1998" t="s">
        <v>565</v>
      </c>
      <c r="D1998" s="285">
        <v>0</v>
      </c>
      <c r="E1998" s="286">
        <v>0</v>
      </c>
      <c r="F1998" s="286">
        <v>0</v>
      </c>
    </row>
    <row r="1999" spans="1:6">
      <c r="A1999">
        <v>2164</v>
      </c>
      <c r="B1999" t="s">
        <v>2565</v>
      </c>
      <c r="C1999" t="s">
        <v>565</v>
      </c>
      <c r="D1999" s="285">
        <v>42</v>
      </c>
      <c r="E1999" s="286">
        <v>7.5949999999999998</v>
      </c>
      <c r="F1999" s="286">
        <v>318.99</v>
      </c>
    </row>
    <row r="2000" spans="1:6">
      <c r="A2000">
        <v>2165</v>
      </c>
      <c r="B2000" t="s">
        <v>2566</v>
      </c>
      <c r="C2000" t="s">
        <v>565</v>
      </c>
      <c r="D2000" s="285">
        <v>0</v>
      </c>
      <c r="E2000" s="286">
        <v>7.04</v>
      </c>
      <c r="F2000" s="286">
        <v>0</v>
      </c>
    </row>
    <row r="2001" spans="1:6">
      <c r="A2001">
        <v>2166</v>
      </c>
      <c r="B2001" t="s">
        <v>2567</v>
      </c>
      <c r="C2001" t="s">
        <v>565</v>
      </c>
      <c r="D2001" s="285">
        <v>0</v>
      </c>
      <c r="E2001" s="286">
        <v>7.04</v>
      </c>
      <c r="F2001" s="286">
        <v>0</v>
      </c>
    </row>
    <row r="2002" spans="1:6">
      <c r="A2002">
        <v>2167</v>
      </c>
      <c r="B2002" t="s">
        <v>2568</v>
      </c>
      <c r="C2002" t="s">
        <v>565</v>
      </c>
      <c r="D2002" s="285">
        <v>0</v>
      </c>
      <c r="E2002" s="286">
        <v>5.23</v>
      </c>
      <c r="F2002" s="286">
        <v>0</v>
      </c>
    </row>
    <row r="2003" spans="1:6">
      <c r="A2003">
        <v>2168</v>
      </c>
      <c r="B2003" t="s">
        <v>2569</v>
      </c>
      <c r="C2003" t="s">
        <v>565</v>
      </c>
      <c r="D2003" s="285">
        <v>0</v>
      </c>
      <c r="E2003" s="286">
        <v>12.9</v>
      </c>
      <c r="F2003" s="286">
        <v>0</v>
      </c>
    </row>
    <row r="2004" spans="1:6">
      <c r="A2004">
        <v>2169</v>
      </c>
      <c r="B2004" t="s">
        <v>2570</v>
      </c>
      <c r="C2004" t="s">
        <v>565</v>
      </c>
      <c r="D2004" s="285">
        <v>0</v>
      </c>
      <c r="E2004" s="286">
        <v>3.42</v>
      </c>
      <c r="F2004" s="286">
        <v>0</v>
      </c>
    </row>
    <row r="2005" spans="1:6">
      <c r="A2005">
        <v>2170</v>
      </c>
      <c r="B2005" t="s">
        <v>2571</v>
      </c>
      <c r="C2005" t="s">
        <v>565</v>
      </c>
      <c r="D2005" s="285">
        <v>0</v>
      </c>
      <c r="E2005" s="286">
        <v>2.85</v>
      </c>
      <c r="F2005" s="286">
        <v>0</v>
      </c>
    </row>
    <row r="2006" spans="1:6">
      <c r="A2006">
        <v>2171</v>
      </c>
      <c r="B2006" t="s">
        <v>2572</v>
      </c>
      <c r="C2006" t="s">
        <v>565</v>
      </c>
      <c r="D2006" s="285">
        <v>0</v>
      </c>
      <c r="E2006" s="286">
        <v>1.5</v>
      </c>
      <c r="F2006" s="286">
        <v>0</v>
      </c>
    </row>
    <row r="2007" spans="1:6">
      <c r="A2007">
        <v>2172</v>
      </c>
      <c r="B2007" t="s">
        <v>2573</v>
      </c>
      <c r="C2007" t="s">
        <v>565</v>
      </c>
      <c r="D2007" s="285">
        <v>0</v>
      </c>
      <c r="E2007" s="286">
        <v>4.96</v>
      </c>
      <c r="F2007" s="286">
        <v>0</v>
      </c>
    </row>
    <row r="2008" spans="1:6">
      <c r="A2008">
        <v>2173</v>
      </c>
      <c r="B2008" t="s">
        <v>2574</v>
      </c>
      <c r="C2008" t="s">
        <v>565</v>
      </c>
      <c r="D2008" s="285">
        <v>0</v>
      </c>
      <c r="E2008" s="286">
        <v>4.9400000000000004</v>
      </c>
      <c r="F2008" s="286">
        <v>0</v>
      </c>
    </row>
    <row r="2009" spans="1:6">
      <c r="A2009">
        <v>2174</v>
      </c>
      <c r="B2009" t="s">
        <v>2575</v>
      </c>
      <c r="C2009" t="s">
        <v>565</v>
      </c>
      <c r="D2009" s="285">
        <v>0</v>
      </c>
      <c r="E2009" s="286">
        <v>1.9750000000000001</v>
      </c>
      <c r="F2009" s="286">
        <v>0</v>
      </c>
    </row>
    <row r="2010" spans="1:6">
      <c r="A2010">
        <v>2175</v>
      </c>
      <c r="B2010" t="s">
        <v>2576</v>
      </c>
      <c r="C2010" t="s">
        <v>565</v>
      </c>
      <c r="D2010" s="285">
        <v>0</v>
      </c>
      <c r="E2010" s="286">
        <v>1.0529999999999999</v>
      </c>
      <c r="F2010" s="286">
        <v>0</v>
      </c>
    </row>
    <row r="2011" spans="1:6">
      <c r="A2011">
        <v>2176</v>
      </c>
      <c r="B2011" t="s">
        <v>2577</v>
      </c>
      <c r="C2011" t="s">
        <v>565</v>
      </c>
      <c r="D2011" s="285">
        <v>36</v>
      </c>
      <c r="E2011" s="286">
        <v>2.19</v>
      </c>
      <c r="F2011" s="286">
        <v>78.84</v>
      </c>
    </row>
    <row r="2012" spans="1:6">
      <c r="A2012">
        <v>2177</v>
      </c>
      <c r="B2012" t="s">
        <v>2578</v>
      </c>
      <c r="C2012" t="s">
        <v>565</v>
      </c>
      <c r="D2012" s="285">
        <v>48</v>
      </c>
      <c r="E2012" s="286">
        <v>2.19</v>
      </c>
      <c r="F2012" s="286">
        <v>105.12</v>
      </c>
    </row>
    <row r="2013" spans="1:6">
      <c r="A2013">
        <v>2178</v>
      </c>
      <c r="B2013" t="s">
        <v>2579</v>
      </c>
      <c r="C2013" t="s">
        <v>565</v>
      </c>
      <c r="D2013" s="285">
        <v>42</v>
      </c>
      <c r="E2013" s="286">
        <v>2.19</v>
      </c>
      <c r="F2013" s="286">
        <v>91.98</v>
      </c>
    </row>
    <row r="2014" spans="1:6">
      <c r="A2014">
        <v>2179</v>
      </c>
      <c r="B2014" t="s">
        <v>2580</v>
      </c>
      <c r="C2014" t="s">
        <v>565</v>
      </c>
      <c r="D2014" s="285">
        <v>0</v>
      </c>
      <c r="E2014" s="286">
        <v>4.9560000000000004</v>
      </c>
      <c r="F2014" s="286">
        <v>0</v>
      </c>
    </row>
    <row r="2015" spans="1:6">
      <c r="A2015">
        <v>2180</v>
      </c>
      <c r="B2015" t="s">
        <v>2581</v>
      </c>
      <c r="C2015" t="s">
        <v>565</v>
      </c>
      <c r="D2015" s="285">
        <v>0</v>
      </c>
      <c r="E2015" s="286">
        <v>8.0920000000000005</v>
      </c>
      <c r="F2015" s="286">
        <v>0</v>
      </c>
    </row>
    <row r="2016" spans="1:6">
      <c r="A2016">
        <v>2181</v>
      </c>
      <c r="B2016" t="s">
        <v>2582</v>
      </c>
      <c r="C2016" t="s">
        <v>565</v>
      </c>
      <c r="D2016" s="285">
        <v>30</v>
      </c>
      <c r="E2016" s="286">
        <v>2.19</v>
      </c>
      <c r="F2016" s="286">
        <v>65.7</v>
      </c>
    </row>
    <row r="2017" spans="1:6">
      <c r="A2017">
        <v>2182</v>
      </c>
      <c r="B2017" t="s">
        <v>2583</v>
      </c>
      <c r="C2017" t="s">
        <v>565</v>
      </c>
      <c r="D2017" s="285">
        <v>0</v>
      </c>
      <c r="E2017" s="286">
        <v>2.8119999999999998</v>
      </c>
      <c r="F2017" s="286">
        <v>0</v>
      </c>
    </row>
    <row r="2018" spans="1:6">
      <c r="A2018">
        <v>2183</v>
      </c>
      <c r="B2018" t="s">
        <v>2584</v>
      </c>
      <c r="C2018" t="s">
        <v>565</v>
      </c>
      <c r="D2018" s="285">
        <v>0</v>
      </c>
      <c r="E2018" s="286">
        <v>7.7779999999999996</v>
      </c>
      <c r="F2018" s="286">
        <v>0</v>
      </c>
    </row>
    <row r="2019" spans="1:6">
      <c r="A2019">
        <v>2184</v>
      </c>
      <c r="B2019" t="s">
        <v>2585</v>
      </c>
      <c r="C2019" t="s">
        <v>565</v>
      </c>
      <c r="D2019" s="285">
        <v>0</v>
      </c>
      <c r="E2019" s="286">
        <v>4.202</v>
      </c>
      <c r="F2019" s="286">
        <v>0</v>
      </c>
    </row>
    <row r="2020" spans="1:6">
      <c r="A2020">
        <v>2185</v>
      </c>
      <c r="B2020" t="s">
        <v>2586</v>
      </c>
      <c r="C2020" t="s">
        <v>565</v>
      </c>
      <c r="D2020" s="285">
        <v>12</v>
      </c>
      <c r="E2020" s="286">
        <v>33.72</v>
      </c>
      <c r="F2020" s="286">
        <v>404.64</v>
      </c>
    </row>
    <row r="2021" spans="1:6">
      <c r="A2021">
        <v>2186</v>
      </c>
      <c r="B2021" t="s">
        <v>2587</v>
      </c>
      <c r="C2021" t="s">
        <v>565</v>
      </c>
      <c r="D2021" s="285">
        <v>12</v>
      </c>
      <c r="E2021" s="286">
        <v>33.72</v>
      </c>
      <c r="F2021" s="286">
        <v>404.64</v>
      </c>
    </row>
    <row r="2022" spans="1:6">
      <c r="A2022">
        <v>2188</v>
      </c>
      <c r="B2022" t="s">
        <v>2588</v>
      </c>
      <c r="C2022" t="s">
        <v>565</v>
      </c>
      <c r="D2022" s="285">
        <v>0</v>
      </c>
      <c r="E2022" s="286">
        <v>7.4029999999999996</v>
      </c>
      <c r="F2022" s="286">
        <v>0</v>
      </c>
    </row>
    <row r="2023" spans="1:6">
      <c r="A2023">
        <v>2189</v>
      </c>
      <c r="B2023" t="s">
        <v>2589</v>
      </c>
      <c r="C2023" t="s">
        <v>565</v>
      </c>
      <c r="D2023" s="285">
        <v>30</v>
      </c>
      <c r="E2023" s="286">
        <v>9.31</v>
      </c>
      <c r="F2023" s="286">
        <v>279.3</v>
      </c>
    </row>
    <row r="2024" spans="1:6">
      <c r="A2024">
        <v>2190</v>
      </c>
      <c r="B2024" t="s">
        <v>2590</v>
      </c>
      <c r="C2024" t="s">
        <v>565</v>
      </c>
      <c r="D2024" s="285">
        <v>36</v>
      </c>
      <c r="E2024" s="286">
        <v>9.5</v>
      </c>
      <c r="F2024" s="286">
        <v>342</v>
      </c>
    </row>
    <row r="2025" spans="1:6">
      <c r="A2025">
        <v>2191</v>
      </c>
      <c r="B2025" t="s">
        <v>2591</v>
      </c>
      <c r="C2025" t="s">
        <v>565</v>
      </c>
      <c r="D2025" s="285">
        <v>30</v>
      </c>
      <c r="E2025" s="286">
        <v>12.35</v>
      </c>
      <c r="F2025" s="286">
        <v>370.5</v>
      </c>
    </row>
    <row r="2026" spans="1:6">
      <c r="A2026">
        <v>2192</v>
      </c>
      <c r="B2026" t="s">
        <v>2592</v>
      </c>
      <c r="C2026" t="s">
        <v>565</v>
      </c>
      <c r="D2026" s="285">
        <v>0</v>
      </c>
      <c r="E2026" s="286">
        <v>6.6520000000000001</v>
      </c>
      <c r="F2026" s="286">
        <v>0</v>
      </c>
    </row>
    <row r="2027" spans="1:6">
      <c r="A2027">
        <v>2193</v>
      </c>
      <c r="B2027" t="s">
        <v>2593</v>
      </c>
      <c r="C2027" t="s">
        <v>565</v>
      </c>
      <c r="D2027" s="285">
        <v>24</v>
      </c>
      <c r="E2027" s="286">
        <v>7.6</v>
      </c>
      <c r="F2027" s="286">
        <v>182.4</v>
      </c>
    </row>
    <row r="2028" spans="1:6">
      <c r="A2028">
        <v>2194</v>
      </c>
      <c r="B2028" t="s">
        <v>2594</v>
      </c>
      <c r="C2028" t="s">
        <v>565</v>
      </c>
      <c r="D2028" s="285">
        <v>0</v>
      </c>
      <c r="E2028" s="286">
        <v>7.5170000000000003</v>
      </c>
      <c r="F2028" s="286">
        <v>0</v>
      </c>
    </row>
    <row r="2029" spans="1:6">
      <c r="A2029">
        <v>2195</v>
      </c>
      <c r="B2029" t="s">
        <v>2595</v>
      </c>
      <c r="C2029" t="s">
        <v>565</v>
      </c>
      <c r="D2029" s="285">
        <v>0</v>
      </c>
      <c r="E2029" s="286">
        <v>0</v>
      </c>
      <c r="F2029" s="286">
        <v>0</v>
      </c>
    </row>
    <row r="2030" spans="1:6">
      <c r="A2030">
        <v>2197</v>
      </c>
      <c r="B2030" t="s">
        <v>2596</v>
      </c>
      <c r="C2030" t="s">
        <v>565</v>
      </c>
      <c r="D2030" s="285">
        <v>0</v>
      </c>
      <c r="E2030" s="286">
        <v>15.83</v>
      </c>
      <c r="F2030" s="286">
        <v>0</v>
      </c>
    </row>
    <row r="2031" spans="1:6">
      <c r="A2031">
        <v>2198</v>
      </c>
      <c r="B2031" t="s">
        <v>2597</v>
      </c>
      <c r="C2031" t="s">
        <v>565</v>
      </c>
      <c r="D2031" s="285">
        <v>12</v>
      </c>
      <c r="E2031" s="286">
        <v>7.91</v>
      </c>
      <c r="F2031" s="286">
        <v>94.92</v>
      </c>
    </row>
    <row r="2032" spans="1:6">
      <c r="A2032">
        <v>2199</v>
      </c>
      <c r="B2032" t="s">
        <v>2598</v>
      </c>
      <c r="C2032" t="s">
        <v>565</v>
      </c>
      <c r="D2032" s="285">
        <v>0</v>
      </c>
      <c r="E2032" s="286">
        <v>11.9</v>
      </c>
      <c r="F2032" s="286">
        <v>0</v>
      </c>
    </row>
    <row r="2033" spans="1:6">
      <c r="A2033">
        <v>2200</v>
      </c>
      <c r="B2033" t="s">
        <v>2599</v>
      </c>
      <c r="C2033" t="s">
        <v>565</v>
      </c>
      <c r="D2033" s="285">
        <v>0</v>
      </c>
      <c r="E2033" s="286">
        <v>11.688000000000001</v>
      </c>
      <c r="F2033" s="286">
        <v>0</v>
      </c>
    </row>
    <row r="2034" spans="1:6">
      <c r="A2034">
        <v>2201</v>
      </c>
      <c r="B2034" t="s">
        <v>2600</v>
      </c>
      <c r="C2034" t="s">
        <v>565</v>
      </c>
      <c r="D2034" s="285">
        <v>0</v>
      </c>
      <c r="E2034" s="286">
        <v>42.9</v>
      </c>
      <c r="F2034" s="286">
        <v>0</v>
      </c>
    </row>
    <row r="2035" spans="1:6">
      <c r="A2035">
        <v>2202</v>
      </c>
      <c r="B2035" t="s">
        <v>2601</v>
      </c>
      <c r="C2035" t="s">
        <v>565</v>
      </c>
      <c r="D2035" s="285">
        <v>0</v>
      </c>
      <c r="E2035" s="286">
        <v>6.4249999999999998</v>
      </c>
      <c r="F2035" s="286">
        <v>0</v>
      </c>
    </row>
    <row r="2036" spans="1:6">
      <c r="A2036">
        <v>2203</v>
      </c>
      <c r="B2036" t="s">
        <v>2602</v>
      </c>
      <c r="C2036" t="s">
        <v>565</v>
      </c>
      <c r="D2036" s="285">
        <v>0</v>
      </c>
      <c r="E2036" s="286">
        <v>27.16</v>
      </c>
      <c r="F2036" s="286">
        <v>0</v>
      </c>
    </row>
    <row r="2037" spans="1:6">
      <c r="A2037">
        <v>2204</v>
      </c>
      <c r="B2037" t="s">
        <v>2603</v>
      </c>
      <c r="C2037" t="s">
        <v>565</v>
      </c>
      <c r="D2037" s="285">
        <v>18</v>
      </c>
      <c r="E2037" s="286">
        <v>11.98</v>
      </c>
      <c r="F2037" s="286">
        <v>215.64</v>
      </c>
    </row>
    <row r="2038" spans="1:6">
      <c r="A2038">
        <v>2205</v>
      </c>
      <c r="B2038" t="s">
        <v>2604</v>
      </c>
      <c r="C2038" t="s">
        <v>565</v>
      </c>
      <c r="D2038" s="285">
        <v>0</v>
      </c>
      <c r="E2038" s="286">
        <v>4.83</v>
      </c>
      <c r="F2038" s="286">
        <v>0</v>
      </c>
    </row>
    <row r="2039" spans="1:6">
      <c r="A2039">
        <v>2206</v>
      </c>
      <c r="B2039" t="s">
        <v>2605</v>
      </c>
      <c r="C2039" t="s">
        <v>565</v>
      </c>
      <c r="D2039" s="285">
        <v>0</v>
      </c>
      <c r="E2039" s="286">
        <v>11.88</v>
      </c>
      <c r="F2039" s="286">
        <v>0</v>
      </c>
    </row>
    <row r="2040" spans="1:6">
      <c r="A2040">
        <v>2207</v>
      </c>
      <c r="B2040" t="s">
        <v>2606</v>
      </c>
      <c r="C2040" t="s">
        <v>565</v>
      </c>
      <c r="D2040" s="285">
        <v>0</v>
      </c>
      <c r="E2040" s="286">
        <v>3.55</v>
      </c>
      <c r="F2040" s="286">
        <v>0</v>
      </c>
    </row>
    <row r="2041" spans="1:6">
      <c r="A2041">
        <v>2208</v>
      </c>
      <c r="B2041" t="s">
        <v>2607</v>
      </c>
      <c r="C2041" t="s">
        <v>565</v>
      </c>
      <c r="D2041" s="285">
        <v>0</v>
      </c>
      <c r="E2041" s="286">
        <v>4.742</v>
      </c>
      <c r="F2041" s="286">
        <v>0</v>
      </c>
    </row>
    <row r="2042" spans="1:6">
      <c r="A2042">
        <v>2209</v>
      </c>
      <c r="B2042" t="s">
        <v>2608</v>
      </c>
      <c r="C2042" t="s">
        <v>565</v>
      </c>
      <c r="D2042" s="285">
        <v>0</v>
      </c>
      <c r="E2042" s="286">
        <v>6.944</v>
      </c>
      <c r="F2042" s="286">
        <v>0</v>
      </c>
    </row>
    <row r="2043" spans="1:6">
      <c r="A2043">
        <v>2210</v>
      </c>
      <c r="B2043" t="s">
        <v>2609</v>
      </c>
      <c r="C2043" t="s">
        <v>565</v>
      </c>
      <c r="D2043" s="285">
        <v>0</v>
      </c>
      <c r="E2043" s="286">
        <v>7.53</v>
      </c>
      <c r="F2043" s="286">
        <v>0</v>
      </c>
    </row>
    <row r="2044" spans="1:6">
      <c r="A2044">
        <v>2211</v>
      </c>
      <c r="B2044" t="s">
        <v>2610</v>
      </c>
      <c r="C2044" t="s">
        <v>565</v>
      </c>
      <c r="D2044" s="285">
        <v>0</v>
      </c>
      <c r="E2044" s="286">
        <v>11.64</v>
      </c>
      <c r="F2044" s="286">
        <v>0</v>
      </c>
    </row>
    <row r="2045" spans="1:6">
      <c r="A2045">
        <v>2212</v>
      </c>
      <c r="B2045" t="s">
        <v>2611</v>
      </c>
      <c r="C2045" t="s">
        <v>565</v>
      </c>
      <c r="D2045" s="285">
        <v>0</v>
      </c>
      <c r="E2045" s="286">
        <v>3.472</v>
      </c>
      <c r="F2045" s="286">
        <v>0</v>
      </c>
    </row>
    <row r="2046" spans="1:6">
      <c r="A2046">
        <v>2213</v>
      </c>
      <c r="B2046" t="s">
        <v>2612</v>
      </c>
      <c r="C2046" t="s">
        <v>565</v>
      </c>
      <c r="D2046" s="285">
        <v>0</v>
      </c>
      <c r="E2046" s="286">
        <v>21</v>
      </c>
      <c r="F2046" s="286">
        <v>0</v>
      </c>
    </row>
    <row r="2047" spans="1:6">
      <c r="A2047">
        <v>2214</v>
      </c>
      <c r="B2047" t="s">
        <v>2613</v>
      </c>
      <c r="C2047" t="s">
        <v>565</v>
      </c>
      <c r="D2047" s="285">
        <v>0</v>
      </c>
      <c r="E2047" s="286">
        <v>12.46</v>
      </c>
      <c r="F2047" s="286">
        <v>0</v>
      </c>
    </row>
    <row r="2048" spans="1:6">
      <c r="A2048">
        <v>2215</v>
      </c>
      <c r="B2048" t="s">
        <v>2614</v>
      </c>
      <c r="C2048" t="s">
        <v>565</v>
      </c>
      <c r="D2048" s="285">
        <v>90</v>
      </c>
      <c r="E2048" s="286">
        <v>2.94</v>
      </c>
      <c r="F2048" s="286">
        <v>264.60000000000002</v>
      </c>
    </row>
    <row r="2049" spans="1:6">
      <c r="A2049">
        <v>2216</v>
      </c>
      <c r="B2049" t="s">
        <v>2615</v>
      </c>
      <c r="C2049" t="s">
        <v>565</v>
      </c>
      <c r="D2049" s="285">
        <v>6</v>
      </c>
      <c r="E2049" s="286">
        <v>4.83</v>
      </c>
      <c r="F2049" s="286">
        <v>28.98</v>
      </c>
    </row>
    <row r="2050" spans="1:6">
      <c r="A2050">
        <v>2217</v>
      </c>
      <c r="B2050" t="s">
        <v>2616</v>
      </c>
      <c r="C2050" t="s">
        <v>565</v>
      </c>
      <c r="D2050" s="285">
        <v>12</v>
      </c>
      <c r="E2050" s="286">
        <v>7.71</v>
      </c>
      <c r="F2050" s="286">
        <v>92.52</v>
      </c>
    </row>
    <row r="2051" spans="1:6">
      <c r="A2051">
        <v>2218</v>
      </c>
      <c r="B2051" t="s">
        <v>2617</v>
      </c>
      <c r="C2051" t="s">
        <v>565</v>
      </c>
      <c r="D2051" s="285">
        <v>0</v>
      </c>
      <c r="E2051" s="286">
        <v>2.8769999999999998</v>
      </c>
      <c r="F2051" s="286">
        <v>0</v>
      </c>
    </row>
    <row r="2052" spans="1:6">
      <c r="A2052">
        <v>2219</v>
      </c>
      <c r="B2052" t="s">
        <v>2618</v>
      </c>
      <c r="C2052" t="s">
        <v>565</v>
      </c>
      <c r="D2052" s="285">
        <v>0</v>
      </c>
      <c r="E2052" s="286">
        <v>1.8620000000000001</v>
      </c>
      <c r="F2052" s="286">
        <v>0</v>
      </c>
    </row>
    <row r="2053" spans="1:6">
      <c r="A2053">
        <v>2220</v>
      </c>
      <c r="B2053" t="s">
        <v>2619</v>
      </c>
      <c r="C2053" t="s">
        <v>565</v>
      </c>
      <c r="D2053" s="285">
        <v>0</v>
      </c>
      <c r="E2053" s="286">
        <v>30.667999999999999</v>
      </c>
      <c r="F2053" s="286">
        <v>0</v>
      </c>
    </row>
    <row r="2054" spans="1:6">
      <c r="A2054">
        <v>2221</v>
      </c>
      <c r="B2054" t="s">
        <v>2620</v>
      </c>
      <c r="C2054" t="s">
        <v>565</v>
      </c>
      <c r="D2054" s="285">
        <v>0</v>
      </c>
      <c r="E2054" s="286">
        <v>5.0060000000000002</v>
      </c>
      <c r="F2054" s="286">
        <v>0</v>
      </c>
    </row>
    <row r="2055" spans="1:6">
      <c r="A2055">
        <v>2222</v>
      </c>
      <c r="B2055" t="s">
        <v>2621</v>
      </c>
      <c r="C2055" t="s">
        <v>565</v>
      </c>
      <c r="D2055" s="285">
        <v>48</v>
      </c>
      <c r="E2055" s="286">
        <v>3.94</v>
      </c>
      <c r="F2055" s="286">
        <v>189.12</v>
      </c>
    </row>
    <row r="2056" spans="1:6">
      <c r="A2056">
        <v>2223</v>
      </c>
      <c r="B2056" t="s">
        <v>2622</v>
      </c>
      <c r="C2056" t="s">
        <v>565</v>
      </c>
      <c r="D2056" s="285">
        <v>0</v>
      </c>
      <c r="E2056" s="286">
        <v>8.6389999999999993</v>
      </c>
      <c r="F2056" s="286">
        <v>0</v>
      </c>
    </row>
    <row r="2057" spans="1:6">
      <c r="A2057">
        <v>2224</v>
      </c>
      <c r="B2057" t="s">
        <v>2623</v>
      </c>
      <c r="C2057" t="s">
        <v>565</v>
      </c>
      <c r="D2057" s="285">
        <v>0</v>
      </c>
      <c r="E2057" s="286">
        <v>11.52</v>
      </c>
      <c r="F2057" s="286">
        <v>0</v>
      </c>
    </row>
    <row r="2058" spans="1:6">
      <c r="A2058">
        <v>2225</v>
      </c>
      <c r="B2058" t="s">
        <v>2624</v>
      </c>
      <c r="C2058" t="s">
        <v>565</v>
      </c>
      <c r="D2058" s="285">
        <v>0</v>
      </c>
      <c r="E2058" s="286">
        <v>2.153</v>
      </c>
      <c r="F2058" s="286">
        <v>0</v>
      </c>
    </row>
    <row r="2059" spans="1:6">
      <c r="A2059">
        <v>2226</v>
      </c>
      <c r="B2059" t="s">
        <v>2625</v>
      </c>
      <c r="C2059" t="s">
        <v>565</v>
      </c>
      <c r="D2059" s="285">
        <v>18</v>
      </c>
      <c r="E2059" s="286">
        <v>27.859000000000002</v>
      </c>
      <c r="F2059" s="286">
        <v>501.46</v>
      </c>
    </row>
    <row r="2060" spans="1:6">
      <c r="A2060">
        <v>2227</v>
      </c>
      <c r="B2060" t="s">
        <v>2626</v>
      </c>
      <c r="C2060" t="s">
        <v>565</v>
      </c>
      <c r="D2060" s="285">
        <v>0</v>
      </c>
      <c r="E2060" s="286">
        <v>0</v>
      </c>
      <c r="F2060" s="286">
        <v>0</v>
      </c>
    </row>
    <row r="2061" spans="1:6">
      <c r="A2061">
        <v>2228</v>
      </c>
      <c r="B2061" t="s">
        <v>2627</v>
      </c>
      <c r="C2061" t="s">
        <v>565</v>
      </c>
      <c r="D2061" s="285">
        <v>0</v>
      </c>
      <c r="E2061" s="286">
        <v>0</v>
      </c>
      <c r="F2061" s="286">
        <v>0</v>
      </c>
    </row>
    <row r="2062" spans="1:6">
      <c r="A2062">
        <v>2229</v>
      </c>
      <c r="B2062" t="s">
        <v>2628</v>
      </c>
      <c r="C2062" t="s">
        <v>565</v>
      </c>
      <c r="D2062" s="285">
        <v>0</v>
      </c>
      <c r="E2062" s="286">
        <v>3.919</v>
      </c>
      <c r="F2062" s="286">
        <v>0</v>
      </c>
    </row>
    <row r="2063" spans="1:6">
      <c r="A2063">
        <v>2230</v>
      </c>
      <c r="B2063" t="s">
        <v>2629</v>
      </c>
      <c r="C2063" t="s">
        <v>565</v>
      </c>
      <c r="D2063" s="285">
        <v>0</v>
      </c>
      <c r="E2063" s="286">
        <v>3.0720000000000001</v>
      </c>
      <c r="F2063" s="286">
        <v>0</v>
      </c>
    </row>
    <row r="2064" spans="1:6">
      <c r="A2064">
        <v>2231</v>
      </c>
      <c r="B2064" t="s">
        <v>2630</v>
      </c>
      <c r="C2064" t="s">
        <v>565</v>
      </c>
      <c r="D2064" s="285">
        <v>0</v>
      </c>
      <c r="E2064" s="286">
        <v>4.41</v>
      </c>
      <c r="F2064" s="286">
        <v>0</v>
      </c>
    </row>
    <row r="2065" spans="1:6">
      <c r="A2065">
        <v>2232</v>
      </c>
      <c r="B2065" t="s">
        <v>2631</v>
      </c>
      <c r="C2065" t="s">
        <v>565</v>
      </c>
      <c r="D2065" s="285">
        <v>0</v>
      </c>
      <c r="E2065" s="286">
        <v>1.746</v>
      </c>
      <c r="F2065" s="286">
        <v>0</v>
      </c>
    </row>
    <row r="2066" spans="1:6">
      <c r="A2066">
        <v>2233</v>
      </c>
      <c r="B2066" t="s">
        <v>2632</v>
      </c>
      <c r="C2066" t="s">
        <v>565</v>
      </c>
      <c r="D2066" s="285">
        <v>0</v>
      </c>
      <c r="E2066" s="286">
        <v>3.492</v>
      </c>
      <c r="F2066" s="286">
        <v>0</v>
      </c>
    </row>
    <row r="2067" spans="1:6">
      <c r="A2067">
        <v>2234</v>
      </c>
      <c r="B2067" t="s">
        <v>2633</v>
      </c>
      <c r="C2067" t="s">
        <v>565</v>
      </c>
      <c r="D2067" s="285">
        <v>0</v>
      </c>
      <c r="E2067" s="286">
        <v>6.24</v>
      </c>
      <c r="F2067" s="286">
        <v>0</v>
      </c>
    </row>
    <row r="2068" spans="1:6">
      <c r="A2068">
        <v>2235</v>
      </c>
      <c r="B2068" t="s">
        <v>2634</v>
      </c>
      <c r="C2068" t="s">
        <v>565</v>
      </c>
      <c r="D2068" s="285">
        <v>0</v>
      </c>
      <c r="E2068" s="286">
        <v>4</v>
      </c>
      <c r="F2068" s="286">
        <v>0</v>
      </c>
    </row>
    <row r="2069" spans="1:6">
      <c r="A2069">
        <v>2236</v>
      </c>
      <c r="B2069" t="s">
        <v>2635</v>
      </c>
      <c r="C2069" t="s">
        <v>565</v>
      </c>
      <c r="D2069" s="285">
        <v>0</v>
      </c>
      <c r="E2069" s="286">
        <v>3.88</v>
      </c>
      <c r="F2069" s="286">
        <v>0</v>
      </c>
    </row>
    <row r="2070" spans="1:6">
      <c r="A2070">
        <v>2237</v>
      </c>
      <c r="B2070" t="s">
        <v>2636</v>
      </c>
      <c r="C2070" t="s">
        <v>565</v>
      </c>
      <c r="D2070" s="285">
        <v>0</v>
      </c>
      <c r="E2070" s="286">
        <v>4.2679999999999998</v>
      </c>
      <c r="F2070" s="286">
        <v>0</v>
      </c>
    </row>
    <row r="2071" spans="1:6">
      <c r="A2071">
        <v>2238</v>
      </c>
      <c r="B2071" t="s">
        <v>2637</v>
      </c>
      <c r="C2071" t="s">
        <v>565</v>
      </c>
      <c r="D2071" s="285">
        <v>0</v>
      </c>
      <c r="E2071" s="286">
        <v>28.13</v>
      </c>
      <c r="F2071" s="286">
        <v>0</v>
      </c>
    </row>
    <row r="2072" spans="1:6">
      <c r="A2072">
        <v>2239</v>
      </c>
      <c r="B2072" t="s">
        <v>2638</v>
      </c>
      <c r="C2072" t="s">
        <v>565</v>
      </c>
      <c r="D2072" s="285">
        <v>0</v>
      </c>
      <c r="E2072" s="286">
        <v>20.94</v>
      </c>
      <c r="F2072" s="286">
        <v>0</v>
      </c>
    </row>
    <row r="2073" spans="1:6">
      <c r="A2073">
        <v>2240</v>
      </c>
      <c r="B2073" t="s">
        <v>2639</v>
      </c>
      <c r="C2073" t="s">
        <v>565</v>
      </c>
      <c r="D2073" s="285">
        <v>0</v>
      </c>
      <c r="E2073" s="286">
        <v>9.1999999999999993</v>
      </c>
      <c r="F2073" s="286">
        <v>0</v>
      </c>
    </row>
    <row r="2074" spans="1:6">
      <c r="A2074">
        <v>2241</v>
      </c>
      <c r="B2074" t="s">
        <v>2640</v>
      </c>
      <c r="C2074" t="s">
        <v>565</v>
      </c>
      <c r="D2074" s="285">
        <v>0</v>
      </c>
      <c r="E2074" s="286">
        <v>42.95</v>
      </c>
      <c r="F2074" s="286">
        <v>0</v>
      </c>
    </row>
    <row r="2075" spans="1:6">
      <c r="A2075">
        <v>2242</v>
      </c>
      <c r="B2075" t="s">
        <v>2641</v>
      </c>
      <c r="C2075" t="s">
        <v>565</v>
      </c>
      <c r="D2075" s="285">
        <v>0</v>
      </c>
      <c r="E2075" s="286">
        <v>8.3149999999999995</v>
      </c>
      <c r="F2075" s="286">
        <v>0</v>
      </c>
    </row>
    <row r="2076" spans="1:6">
      <c r="A2076">
        <v>2243</v>
      </c>
      <c r="B2076" t="s">
        <v>2642</v>
      </c>
      <c r="C2076" t="s">
        <v>565</v>
      </c>
      <c r="D2076" s="285">
        <v>0</v>
      </c>
      <c r="E2076" s="286">
        <v>17.021000000000001</v>
      </c>
      <c r="F2076" s="286">
        <v>0</v>
      </c>
    </row>
    <row r="2077" spans="1:6">
      <c r="A2077">
        <v>2245</v>
      </c>
      <c r="B2077" t="s">
        <v>2643</v>
      </c>
      <c r="C2077" t="s">
        <v>565</v>
      </c>
      <c r="D2077" s="285">
        <v>0</v>
      </c>
      <c r="E2077" s="286">
        <v>8.0830000000000002</v>
      </c>
      <c r="F2077" s="286">
        <v>0</v>
      </c>
    </row>
    <row r="2078" spans="1:6">
      <c r="A2078">
        <v>2246</v>
      </c>
      <c r="B2078" t="s">
        <v>2644</v>
      </c>
      <c r="C2078" t="s">
        <v>565</v>
      </c>
      <c r="D2078" s="285">
        <v>402</v>
      </c>
      <c r="E2078" s="286">
        <v>4.72</v>
      </c>
      <c r="F2078" s="286">
        <v>1897.44</v>
      </c>
    </row>
    <row r="2079" spans="1:6">
      <c r="A2079">
        <v>2247</v>
      </c>
      <c r="B2079" t="s">
        <v>2645</v>
      </c>
      <c r="C2079" t="s">
        <v>565</v>
      </c>
      <c r="D2079" s="285">
        <v>0</v>
      </c>
      <c r="E2079" s="286">
        <v>9.6999999999999993</v>
      </c>
      <c r="F2079" s="286">
        <v>0</v>
      </c>
    </row>
    <row r="2080" spans="1:6">
      <c r="A2080">
        <v>2248</v>
      </c>
      <c r="B2080" t="s">
        <v>2646</v>
      </c>
      <c r="C2080" t="s">
        <v>565</v>
      </c>
      <c r="D2080" s="285">
        <v>0</v>
      </c>
      <c r="E2080" s="286">
        <v>5.335</v>
      </c>
      <c r="F2080" s="286">
        <v>0</v>
      </c>
    </row>
    <row r="2081" spans="1:6">
      <c r="A2081">
        <v>2249</v>
      </c>
      <c r="B2081" t="s">
        <v>2647</v>
      </c>
      <c r="C2081" t="s">
        <v>565</v>
      </c>
      <c r="D2081" s="285">
        <v>0</v>
      </c>
      <c r="E2081" s="286">
        <v>8.9390000000000001</v>
      </c>
      <c r="F2081" s="286">
        <v>0</v>
      </c>
    </row>
    <row r="2082" spans="1:6">
      <c r="A2082">
        <v>2250</v>
      </c>
      <c r="B2082" t="s">
        <v>2648</v>
      </c>
      <c r="C2082" t="s">
        <v>565</v>
      </c>
      <c r="D2082" s="285">
        <v>0</v>
      </c>
      <c r="E2082" s="286">
        <v>12.04</v>
      </c>
      <c r="F2082" s="286">
        <v>0</v>
      </c>
    </row>
    <row r="2083" spans="1:6">
      <c r="A2083">
        <v>2251</v>
      </c>
      <c r="B2083" t="s">
        <v>2649</v>
      </c>
      <c r="C2083" t="s">
        <v>565</v>
      </c>
      <c r="D2083" s="285">
        <v>36</v>
      </c>
      <c r="E2083" s="286">
        <v>13.16</v>
      </c>
      <c r="F2083" s="286">
        <v>473.76</v>
      </c>
    </row>
    <row r="2084" spans="1:6">
      <c r="A2084">
        <v>2252</v>
      </c>
      <c r="B2084" t="s">
        <v>2650</v>
      </c>
      <c r="C2084" t="s">
        <v>565</v>
      </c>
      <c r="D2084" s="285">
        <v>0</v>
      </c>
      <c r="E2084" s="286">
        <v>5.2270000000000003</v>
      </c>
      <c r="F2084" s="286">
        <v>0</v>
      </c>
    </row>
    <row r="2085" spans="1:6">
      <c r="A2085">
        <v>2253</v>
      </c>
      <c r="B2085" t="s">
        <v>2651</v>
      </c>
      <c r="C2085" t="s">
        <v>565</v>
      </c>
      <c r="D2085" s="285">
        <v>0</v>
      </c>
      <c r="E2085" s="286">
        <v>7.91</v>
      </c>
      <c r="F2085" s="286">
        <v>0</v>
      </c>
    </row>
    <row r="2086" spans="1:6">
      <c r="A2086">
        <v>2254</v>
      </c>
      <c r="B2086" t="s">
        <v>2652</v>
      </c>
      <c r="C2086" t="s">
        <v>565</v>
      </c>
      <c r="D2086" s="285">
        <v>24</v>
      </c>
      <c r="E2086" s="286">
        <v>6.87</v>
      </c>
      <c r="F2086" s="286">
        <v>164.88</v>
      </c>
    </row>
    <row r="2087" spans="1:6">
      <c r="A2087">
        <v>2255</v>
      </c>
      <c r="B2087" t="s">
        <v>2653</v>
      </c>
      <c r="C2087" t="s">
        <v>565</v>
      </c>
      <c r="D2087" s="285">
        <v>24</v>
      </c>
      <c r="E2087" s="286">
        <v>5.91</v>
      </c>
      <c r="F2087" s="286">
        <v>141.84</v>
      </c>
    </row>
    <row r="2088" spans="1:6">
      <c r="A2088">
        <v>2256</v>
      </c>
      <c r="B2088" t="s">
        <v>2654</v>
      </c>
      <c r="C2088" t="s">
        <v>565</v>
      </c>
      <c r="D2088" s="285">
        <v>0</v>
      </c>
      <c r="E2088" s="286">
        <v>5.5549999999999997</v>
      </c>
      <c r="F2088" s="286">
        <v>0</v>
      </c>
    </row>
    <row r="2089" spans="1:6">
      <c r="A2089">
        <v>2257</v>
      </c>
      <c r="B2089" t="s">
        <v>2655</v>
      </c>
      <c r="C2089" t="s">
        <v>565</v>
      </c>
      <c r="D2089" s="285">
        <v>36</v>
      </c>
      <c r="E2089" s="286">
        <v>7.72</v>
      </c>
      <c r="F2089" s="286">
        <v>277.92</v>
      </c>
    </row>
    <row r="2090" spans="1:6">
      <c r="A2090">
        <v>2258</v>
      </c>
      <c r="B2090" t="s">
        <v>2656</v>
      </c>
      <c r="C2090" t="s">
        <v>565</v>
      </c>
      <c r="D2090" s="285">
        <v>0</v>
      </c>
      <c r="E2090" s="286">
        <v>11.172000000000001</v>
      </c>
      <c r="F2090" s="286">
        <v>0</v>
      </c>
    </row>
    <row r="2091" spans="1:6">
      <c r="A2091">
        <v>2259</v>
      </c>
      <c r="B2091" t="s">
        <v>2657</v>
      </c>
      <c r="C2091" t="s">
        <v>565</v>
      </c>
      <c r="D2091" s="285">
        <v>9</v>
      </c>
      <c r="E2091" s="286">
        <v>13</v>
      </c>
      <c r="F2091" s="286">
        <v>117</v>
      </c>
    </row>
    <row r="2092" spans="1:6">
      <c r="A2092">
        <v>2260</v>
      </c>
      <c r="B2092" t="s">
        <v>2658</v>
      </c>
      <c r="C2092" t="s">
        <v>565</v>
      </c>
      <c r="D2092" s="285">
        <v>0</v>
      </c>
      <c r="E2092" s="286">
        <v>3.9159999999999999</v>
      </c>
      <c r="F2092" s="286">
        <v>0</v>
      </c>
    </row>
    <row r="2093" spans="1:6">
      <c r="A2093">
        <v>2261</v>
      </c>
      <c r="B2093" t="s">
        <v>2659</v>
      </c>
      <c r="C2093" t="s">
        <v>565</v>
      </c>
      <c r="D2093" s="285">
        <v>0</v>
      </c>
      <c r="E2093" s="286">
        <v>4.3330000000000002</v>
      </c>
      <c r="F2093" s="286">
        <v>0</v>
      </c>
    </row>
    <row r="2094" spans="1:6">
      <c r="A2094">
        <v>2262</v>
      </c>
      <c r="B2094" t="s">
        <v>2660</v>
      </c>
      <c r="C2094" t="s">
        <v>565</v>
      </c>
      <c r="D2094" s="285">
        <v>0</v>
      </c>
      <c r="E2094" s="286">
        <v>4.0830000000000002</v>
      </c>
      <c r="F2094" s="286">
        <v>0</v>
      </c>
    </row>
    <row r="2095" spans="1:6">
      <c r="A2095">
        <v>2263</v>
      </c>
      <c r="B2095" t="s">
        <v>2661</v>
      </c>
      <c r="C2095" t="s">
        <v>565</v>
      </c>
      <c r="D2095" s="285">
        <v>0</v>
      </c>
      <c r="E2095" s="286">
        <v>5.7779999999999996</v>
      </c>
      <c r="F2095" s="286">
        <v>0</v>
      </c>
    </row>
    <row r="2096" spans="1:6">
      <c r="A2096">
        <v>2264</v>
      </c>
      <c r="B2096" t="s">
        <v>2662</v>
      </c>
      <c r="C2096" t="s">
        <v>565</v>
      </c>
      <c r="D2096" s="285">
        <v>0</v>
      </c>
      <c r="E2096" s="286">
        <v>4.1660000000000004</v>
      </c>
      <c r="F2096" s="286">
        <v>0</v>
      </c>
    </row>
    <row r="2097" spans="1:6">
      <c r="A2097">
        <v>2265</v>
      </c>
      <c r="B2097" t="s">
        <v>2663</v>
      </c>
      <c r="C2097" t="s">
        <v>565</v>
      </c>
      <c r="D2097" s="285">
        <v>0</v>
      </c>
      <c r="E2097" s="286">
        <v>16.09</v>
      </c>
      <c r="F2097" s="286">
        <v>0</v>
      </c>
    </row>
    <row r="2098" spans="1:6">
      <c r="A2098">
        <v>2266</v>
      </c>
      <c r="B2098" t="s">
        <v>2664</v>
      </c>
      <c r="C2098" t="s">
        <v>565</v>
      </c>
      <c r="D2098" s="285">
        <v>0</v>
      </c>
      <c r="E2098" s="286">
        <v>40.630000000000003</v>
      </c>
      <c r="F2098" s="286">
        <v>0</v>
      </c>
    </row>
    <row r="2099" spans="1:6">
      <c r="A2099">
        <v>2267</v>
      </c>
      <c r="B2099" t="s">
        <v>2665</v>
      </c>
      <c r="C2099" t="s">
        <v>565</v>
      </c>
      <c r="D2099" s="285">
        <v>0</v>
      </c>
      <c r="E2099" s="286">
        <v>23.64</v>
      </c>
      <c r="F2099" s="286">
        <v>0</v>
      </c>
    </row>
    <row r="2100" spans="1:6">
      <c r="A2100">
        <v>2268</v>
      </c>
      <c r="B2100" t="s">
        <v>2666</v>
      </c>
      <c r="C2100" t="s">
        <v>565</v>
      </c>
      <c r="D2100" s="285">
        <v>0</v>
      </c>
      <c r="E2100" s="286">
        <v>0</v>
      </c>
      <c r="F2100" s="286">
        <v>0</v>
      </c>
    </row>
    <row r="2101" spans="1:6">
      <c r="A2101">
        <v>2269</v>
      </c>
      <c r="B2101" t="s">
        <v>2667</v>
      </c>
      <c r="C2101" t="s">
        <v>565</v>
      </c>
      <c r="D2101" s="285">
        <v>0</v>
      </c>
      <c r="E2101" s="286">
        <v>0</v>
      </c>
      <c r="F2101" s="286">
        <v>0</v>
      </c>
    </row>
    <row r="2102" spans="1:6">
      <c r="A2102">
        <v>2270</v>
      </c>
      <c r="B2102" t="s">
        <v>2668</v>
      </c>
      <c r="C2102" t="s">
        <v>565</v>
      </c>
      <c r="D2102" s="285">
        <v>0</v>
      </c>
      <c r="E2102" s="286">
        <v>0</v>
      </c>
      <c r="F2102" s="286">
        <v>0</v>
      </c>
    </row>
    <row r="2103" spans="1:6">
      <c r="A2103">
        <v>2271</v>
      </c>
      <c r="B2103" t="s">
        <v>2669</v>
      </c>
      <c r="C2103" t="s">
        <v>565</v>
      </c>
      <c r="D2103" s="285">
        <v>10</v>
      </c>
      <c r="E2103" s="286">
        <v>8.74</v>
      </c>
      <c r="F2103" s="286">
        <v>87.4</v>
      </c>
    </row>
    <row r="2104" spans="1:6">
      <c r="A2104">
        <v>2272</v>
      </c>
      <c r="B2104" t="s">
        <v>2670</v>
      </c>
      <c r="C2104" t="s">
        <v>565</v>
      </c>
      <c r="D2104" s="285">
        <v>0</v>
      </c>
      <c r="E2104" s="286">
        <v>78.28</v>
      </c>
      <c r="F2104" s="286">
        <v>0</v>
      </c>
    </row>
    <row r="2105" spans="1:6">
      <c r="A2105">
        <v>2273</v>
      </c>
      <c r="B2105" t="s">
        <v>2671</v>
      </c>
      <c r="C2105" t="s">
        <v>565</v>
      </c>
      <c r="D2105" s="285">
        <v>0</v>
      </c>
      <c r="E2105" s="286">
        <v>6.3</v>
      </c>
      <c r="F2105" s="286">
        <v>0</v>
      </c>
    </row>
    <row r="2106" spans="1:6">
      <c r="A2106">
        <v>2274</v>
      </c>
      <c r="B2106" t="s">
        <v>2672</v>
      </c>
      <c r="C2106" t="s">
        <v>565</v>
      </c>
      <c r="D2106" s="285">
        <v>0</v>
      </c>
      <c r="E2106" s="286">
        <v>6.98</v>
      </c>
      <c r="F2106" s="286">
        <v>0</v>
      </c>
    </row>
    <row r="2107" spans="1:6">
      <c r="A2107">
        <v>2275</v>
      </c>
      <c r="B2107" t="s">
        <v>2673</v>
      </c>
      <c r="C2107" t="s">
        <v>565</v>
      </c>
      <c r="D2107" s="285">
        <v>12</v>
      </c>
      <c r="E2107" s="286">
        <v>10.5</v>
      </c>
      <c r="F2107" s="286">
        <v>126</v>
      </c>
    </row>
    <row r="2108" spans="1:6">
      <c r="A2108">
        <v>2276</v>
      </c>
      <c r="B2108" t="s">
        <v>2674</v>
      </c>
      <c r="C2108" t="s">
        <v>565</v>
      </c>
      <c r="D2108" s="285">
        <v>0</v>
      </c>
      <c r="E2108" s="286">
        <v>23.5</v>
      </c>
      <c r="F2108" s="286">
        <v>0</v>
      </c>
    </row>
    <row r="2109" spans="1:6">
      <c r="A2109">
        <v>2277</v>
      </c>
      <c r="B2109" t="s">
        <v>2675</v>
      </c>
      <c r="C2109" t="s">
        <v>565</v>
      </c>
      <c r="D2109" s="285">
        <v>0</v>
      </c>
      <c r="E2109" s="286">
        <v>24.9</v>
      </c>
      <c r="F2109" s="286">
        <v>0</v>
      </c>
    </row>
    <row r="2110" spans="1:6">
      <c r="A2110">
        <v>2278</v>
      </c>
      <c r="B2110" t="s">
        <v>2676</v>
      </c>
      <c r="C2110" t="s">
        <v>565</v>
      </c>
      <c r="D2110" s="285">
        <v>0</v>
      </c>
      <c r="E2110" s="286">
        <v>3.0070000000000001</v>
      </c>
      <c r="F2110" s="286">
        <v>0</v>
      </c>
    </row>
    <row r="2111" spans="1:6">
      <c r="A2111">
        <v>2279</v>
      </c>
      <c r="B2111" t="s">
        <v>2677</v>
      </c>
      <c r="C2111" t="s">
        <v>565</v>
      </c>
      <c r="D2111" s="285">
        <v>0</v>
      </c>
      <c r="E2111" s="286">
        <v>5.1150000000000002</v>
      </c>
      <c r="F2111" s="286">
        <v>0</v>
      </c>
    </row>
    <row r="2112" spans="1:6">
      <c r="A2112">
        <v>2280</v>
      </c>
      <c r="B2112" t="s">
        <v>2678</v>
      </c>
      <c r="C2112" t="s">
        <v>565</v>
      </c>
      <c r="D2112" s="285">
        <v>0</v>
      </c>
      <c r="E2112" s="286">
        <v>90.72</v>
      </c>
      <c r="F2112" s="286">
        <v>0</v>
      </c>
    </row>
    <row r="2113" spans="1:6">
      <c r="A2113">
        <v>2281</v>
      </c>
      <c r="B2113" t="s">
        <v>2679</v>
      </c>
      <c r="C2113" t="s">
        <v>565</v>
      </c>
      <c r="D2113" s="285">
        <v>0</v>
      </c>
      <c r="E2113" s="286">
        <v>3.04</v>
      </c>
      <c r="F2113" s="286">
        <v>0</v>
      </c>
    </row>
    <row r="2114" spans="1:6">
      <c r="A2114">
        <v>2282</v>
      </c>
      <c r="B2114" t="s">
        <v>2680</v>
      </c>
      <c r="C2114" t="s">
        <v>565</v>
      </c>
      <c r="D2114" s="285">
        <v>0</v>
      </c>
      <c r="E2114" s="286">
        <v>4.5599999999999996</v>
      </c>
      <c r="F2114" s="286">
        <v>0</v>
      </c>
    </row>
    <row r="2115" spans="1:6">
      <c r="A2115">
        <v>2283</v>
      </c>
      <c r="B2115" t="s">
        <v>2681</v>
      </c>
      <c r="C2115" t="s">
        <v>565</v>
      </c>
      <c r="D2115" s="285">
        <v>0</v>
      </c>
      <c r="E2115" s="286">
        <v>3.8</v>
      </c>
      <c r="F2115" s="286">
        <v>0</v>
      </c>
    </row>
    <row r="2116" spans="1:6">
      <c r="A2116">
        <v>2284</v>
      </c>
      <c r="B2116" t="s">
        <v>2682</v>
      </c>
      <c r="C2116" t="s">
        <v>565</v>
      </c>
      <c r="D2116" s="285">
        <v>0</v>
      </c>
      <c r="E2116" s="286">
        <v>4.5599999999999996</v>
      </c>
      <c r="F2116" s="286">
        <v>0</v>
      </c>
    </row>
    <row r="2117" spans="1:6">
      <c r="A2117">
        <v>2285</v>
      </c>
      <c r="B2117" t="s">
        <v>2683</v>
      </c>
      <c r="C2117" t="s">
        <v>565</v>
      </c>
      <c r="D2117" s="285">
        <v>0</v>
      </c>
      <c r="E2117" s="286">
        <v>4.0999999999999996</v>
      </c>
      <c r="F2117" s="286">
        <v>0</v>
      </c>
    </row>
    <row r="2118" spans="1:6">
      <c r="A2118">
        <v>2286</v>
      </c>
      <c r="B2118" t="s">
        <v>2684</v>
      </c>
      <c r="C2118" t="s">
        <v>565</v>
      </c>
      <c r="D2118" s="285">
        <v>0</v>
      </c>
      <c r="E2118" s="286">
        <v>5.17</v>
      </c>
      <c r="F2118" s="286">
        <v>0</v>
      </c>
    </row>
    <row r="2119" spans="1:6">
      <c r="A2119">
        <v>2287</v>
      </c>
      <c r="B2119" t="s">
        <v>2685</v>
      </c>
      <c r="C2119" t="s">
        <v>565</v>
      </c>
      <c r="D2119" s="285">
        <v>0</v>
      </c>
      <c r="E2119" s="286">
        <v>9.0299999999999994</v>
      </c>
      <c r="F2119" s="286">
        <v>0</v>
      </c>
    </row>
    <row r="2120" spans="1:6">
      <c r="A2120">
        <v>2288</v>
      </c>
      <c r="B2120" t="s">
        <v>2686</v>
      </c>
      <c r="C2120" t="s">
        <v>565</v>
      </c>
      <c r="D2120" s="285">
        <v>480</v>
      </c>
      <c r="E2120" s="286">
        <v>6.6550000000000002</v>
      </c>
      <c r="F2120" s="286">
        <v>3194.4</v>
      </c>
    </row>
    <row r="2121" spans="1:6">
      <c r="A2121">
        <v>2289</v>
      </c>
      <c r="B2121" t="s">
        <v>2687</v>
      </c>
      <c r="C2121" t="s">
        <v>565</v>
      </c>
      <c r="D2121" s="285">
        <v>95</v>
      </c>
      <c r="E2121" s="286">
        <v>36.529000000000003</v>
      </c>
      <c r="F2121" s="286">
        <v>3470.25</v>
      </c>
    </row>
    <row r="2122" spans="1:6">
      <c r="A2122">
        <v>2290</v>
      </c>
      <c r="B2122" t="s">
        <v>2688</v>
      </c>
      <c r="C2122" t="s">
        <v>565</v>
      </c>
      <c r="D2122" s="285">
        <v>0</v>
      </c>
      <c r="E2122" s="286">
        <v>1.298</v>
      </c>
      <c r="F2122" s="286">
        <v>0</v>
      </c>
    </row>
    <row r="2123" spans="1:6">
      <c r="A2123">
        <v>2291</v>
      </c>
      <c r="B2123" t="s">
        <v>2689</v>
      </c>
      <c r="C2123" t="s">
        <v>565</v>
      </c>
      <c r="D2123" s="285">
        <v>0</v>
      </c>
      <c r="E2123" s="286">
        <v>3.6480000000000001</v>
      </c>
      <c r="F2123" s="286">
        <v>0</v>
      </c>
    </row>
    <row r="2124" spans="1:6">
      <c r="A2124">
        <v>2292</v>
      </c>
      <c r="B2124" t="s">
        <v>2690</v>
      </c>
      <c r="C2124" t="s">
        <v>565</v>
      </c>
      <c r="D2124" s="285">
        <v>0</v>
      </c>
      <c r="E2124" s="286">
        <v>0</v>
      </c>
      <c r="F2124" s="286">
        <v>0</v>
      </c>
    </row>
    <row r="2125" spans="1:6">
      <c r="A2125">
        <v>2293</v>
      </c>
      <c r="B2125" t="s">
        <v>2691</v>
      </c>
      <c r="C2125" t="s">
        <v>565</v>
      </c>
      <c r="D2125" s="285">
        <v>0</v>
      </c>
      <c r="E2125" s="286">
        <v>8</v>
      </c>
      <c r="F2125" s="286">
        <v>0</v>
      </c>
    </row>
    <row r="2126" spans="1:6">
      <c r="A2126">
        <v>2294</v>
      </c>
      <c r="B2126" t="s">
        <v>2692</v>
      </c>
      <c r="C2126" t="s">
        <v>565</v>
      </c>
      <c r="D2126" s="285">
        <v>0</v>
      </c>
      <c r="E2126" s="286">
        <v>7.609</v>
      </c>
      <c r="F2126" s="286">
        <v>0</v>
      </c>
    </row>
    <row r="2127" spans="1:6">
      <c r="A2127">
        <v>2295</v>
      </c>
      <c r="B2127" t="s">
        <v>2693</v>
      </c>
      <c r="C2127" t="s">
        <v>565</v>
      </c>
      <c r="D2127" s="285">
        <v>18</v>
      </c>
      <c r="E2127" s="286">
        <v>4.32</v>
      </c>
      <c r="F2127" s="286">
        <v>77.760000000000005</v>
      </c>
    </row>
    <row r="2128" spans="1:6">
      <c r="A2128">
        <v>2296</v>
      </c>
      <c r="B2128" t="s">
        <v>2694</v>
      </c>
      <c r="C2128" t="s">
        <v>565</v>
      </c>
      <c r="D2128" s="285">
        <v>0</v>
      </c>
      <c r="E2128" s="286">
        <v>1.1100000000000001</v>
      </c>
      <c r="F2128" s="286">
        <v>0</v>
      </c>
    </row>
    <row r="2129" spans="1:6">
      <c r="A2129">
        <v>2297</v>
      </c>
      <c r="B2129" t="s">
        <v>2695</v>
      </c>
      <c r="C2129" t="s">
        <v>565</v>
      </c>
      <c r="D2129" s="285">
        <v>0</v>
      </c>
      <c r="E2129" s="286">
        <v>1.8149999999999999</v>
      </c>
      <c r="F2129" s="286">
        <v>0</v>
      </c>
    </row>
    <row r="2130" spans="1:6">
      <c r="A2130">
        <v>2298</v>
      </c>
      <c r="B2130" t="s">
        <v>2696</v>
      </c>
      <c r="C2130" t="s">
        <v>565</v>
      </c>
      <c r="D2130" s="285">
        <v>0</v>
      </c>
      <c r="E2130" s="286">
        <v>34.36</v>
      </c>
      <c r="F2130" s="286">
        <v>0</v>
      </c>
    </row>
    <row r="2131" spans="1:6">
      <c r="A2131">
        <v>2299</v>
      </c>
      <c r="B2131" t="s">
        <v>2697</v>
      </c>
      <c r="C2131" t="s">
        <v>565</v>
      </c>
      <c r="D2131" s="285">
        <v>0</v>
      </c>
      <c r="E2131" s="286">
        <v>3.5569999999999999</v>
      </c>
      <c r="F2131" s="286">
        <v>0</v>
      </c>
    </row>
    <row r="2132" spans="1:6">
      <c r="A2132">
        <v>2300</v>
      </c>
      <c r="B2132" t="s">
        <v>2698</v>
      </c>
      <c r="C2132" t="s">
        <v>565</v>
      </c>
      <c r="D2132" s="285">
        <v>0</v>
      </c>
      <c r="E2132" s="286">
        <v>72.7</v>
      </c>
      <c r="F2132" s="286">
        <v>0</v>
      </c>
    </row>
    <row r="2133" spans="1:6">
      <c r="A2133">
        <v>2301</v>
      </c>
      <c r="B2133" t="s">
        <v>2699</v>
      </c>
      <c r="C2133" t="s">
        <v>565</v>
      </c>
      <c r="D2133" s="285">
        <v>0</v>
      </c>
      <c r="E2133" s="286">
        <v>10.45</v>
      </c>
      <c r="F2133" s="286">
        <v>0</v>
      </c>
    </row>
    <row r="2134" spans="1:6">
      <c r="A2134">
        <v>2302</v>
      </c>
      <c r="B2134" t="s">
        <v>2700</v>
      </c>
      <c r="C2134" t="s">
        <v>565</v>
      </c>
      <c r="D2134" s="285">
        <v>0</v>
      </c>
      <c r="E2134" s="286">
        <v>11.88</v>
      </c>
      <c r="F2134" s="286">
        <v>0</v>
      </c>
    </row>
    <row r="2135" spans="1:6">
      <c r="A2135">
        <v>2303</v>
      </c>
      <c r="B2135" t="s">
        <v>2701</v>
      </c>
      <c r="C2135" t="s">
        <v>565</v>
      </c>
      <c r="D2135" s="285">
        <v>0</v>
      </c>
      <c r="E2135" s="286">
        <v>22.45</v>
      </c>
      <c r="F2135" s="286">
        <v>0</v>
      </c>
    </row>
    <row r="2136" spans="1:6">
      <c r="A2136">
        <v>2304</v>
      </c>
      <c r="B2136" t="s">
        <v>2702</v>
      </c>
      <c r="C2136" t="s">
        <v>565</v>
      </c>
      <c r="D2136" s="285">
        <v>0</v>
      </c>
      <c r="E2136" s="286">
        <v>42.64</v>
      </c>
      <c r="F2136" s="286">
        <v>0</v>
      </c>
    </row>
    <row r="2137" spans="1:6">
      <c r="A2137">
        <v>2305</v>
      </c>
      <c r="B2137" t="s">
        <v>2703</v>
      </c>
      <c r="C2137" t="s">
        <v>565</v>
      </c>
      <c r="D2137" s="285">
        <v>0</v>
      </c>
      <c r="E2137" s="286">
        <v>27.23</v>
      </c>
      <c r="F2137" s="286">
        <v>0</v>
      </c>
    </row>
    <row r="2138" spans="1:6">
      <c r="A2138">
        <v>2306</v>
      </c>
      <c r="B2138" t="s">
        <v>2704</v>
      </c>
      <c r="C2138" t="s">
        <v>565</v>
      </c>
      <c r="D2138" s="285">
        <v>6</v>
      </c>
      <c r="E2138" s="286">
        <v>13.11</v>
      </c>
      <c r="F2138" s="286">
        <v>78.66</v>
      </c>
    </row>
    <row r="2139" spans="1:6">
      <c r="A2139">
        <v>2307</v>
      </c>
      <c r="B2139" t="s">
        <v>2705</v>
      </c>
      <c r="C2139" t="s">
        <v>565</v>
      </c>
      <c r="D2139" s="285">
        <v>0</v>
      </c>
      <c r="E2139" s="286">
        <v>21.9</v>
      </c>
      <c r="F2139" s="286">
        <v>0</v>
      </c>
    </row>
    <row r="2140" spans="1:6">
      <c r="A2140">
        <v>2308</v>
      </c>
      <c r="B2140" t="s">
        <v>2706</v>
      </c>
      <c r="C2140" t="s">
        <v>565</v>
      </c>
      <c r="D2140" s="285">
        <v>0</v>
      </c>
      <c r="E2140" s="286">
        <v>10.28</v>
      </c>
      <c r="F2140" s="286">
        <v>0</v>
      </c>
    </row>
    <row r="2141" spans="1:6">
      <c r="A2141">
        <v>2309</v>
      </c>
      <c r="B2141" t="s">
        <v>2707</v>
      </c>
      <c r="C2141" t="s">
        <v>565</v>
      </c>
      <c r="D2141" s="285">
        <v>0</v>
      </c>
      <c r="E2141" s="286">
        <v>6.3</v>
      </c>
      <c r="F2141" s="286">
        <v>0</v>
      </c>
    </row>
    <row r="2142" spans="1:6">
      <c r="A2142">
        <v>2310</v>
      </c>
      <c r="B2142" t="s">
        <v>2708</v>
      </c>
      <c r="C2142" t="s">
        <v>565</v>
      </c>
      <c r="D2142" s="285">
        <v>0</v>
      </c>
      <c r="E2142" s="286">
        <v>6.9</v>
      </c>
      <c r="F2142" s="286">
        <v>0</v>
      </c>
    </row>
    <row r="2143" spans="1:6">
      <c r="A2143">
        <v>2311</v>
      </c>
      <c r="B2143" t="s">
        <v>2709</v>
      </c>
      <c r="C2143" t="s">
        <v>565</v>
      </c>
      <c r="D2143" s="285">
        <v>0</v>
      </c>
      <c r="E2143" s="286">
        <v>15.114000000000001</v>
      </c>
      <c r="F2143" s="286">
        <v>0</v>
      </c>
    </row>
    <row r="2144" spans="1:6">
      <c r="A2144">
        <v>2312</v>
      </c>
      <c r="B2144" t="s">
        <v>2710</v>
      </c>
      <c r="C2144" t="s">
        <v>565</v>
      </c>
      <c r="D2144" s="285">
        <v>0</v>
      </c>
      <c r="E2144" s="286">
        <v>22.08</v>
      </c>
      <c r="F2144" s="286">
        <v>0</v>
      </c>
    </row>
    <row r="2145" spans="1:6">
      <c r="A2145">
        <v>2313</v>
      </c>
      <c r="B2145" t="s">
        <v>2711</v>
      </c>
      <c r="C2145" t="s">
        <v>565</v>
      </c>
      <c r="D2145" s="285">
        <v>0</v>
      </c>
      <c r="E2145" s="286">
        <v>137.19</v>
      </c>
      <c r="F2145" s="286">
        <v>0</v>
      </c>
    </row>
    <row r="2146" spans="1:6">
      <c r="A2146">
        <v>2314</v>
      </c>
      <c r="B2146" t="s">
        <v>2712</v>
      </c>
      <c r="C2146" t="s">
        <v>565</v>
      </c>
      <c r="D2146" s="285">
        <v>0</v>
      </c>
      <c r="E2146" s="286">
        <v>8.0329999999999995</v>
      </c>
      <c r="F2146" s="286">
        <v>0</v>
      </c>
    </row>
    <row r="2147" spans="1:6">
      <c r="A2147">
        <v>2315</v>
      </c>
      <c r="B2147" t="s">
        <v>2713</v>
      </c>
      <c r="C2147" t="s">
        <v>565</v>
      </c>
      <c r="D2147" s="285">
        <v>0</v>
      </c>
      <c r="E2147" s="286">
        <v>0</v>
      </c>
      <c r="F2147" s="286">
        <v>0</v>
      </c>
    </row>
    <row r="2148" spans="1:6">
      <c r="A2148">
        <v>2316</v>
      </c>
      <c r="B2148" t="s">
        <v>2714</v>
      </c>
      <c r="C2148" t="s">
        <v>565</v>
      </c>
      <c r="D2148" s="285">
        <v>0</v>
      </c>
      <c r="E2148" s="286">
        <v>3.7109999999999999</v>
      </c>
      <c r="F2148" s="286">
        <v>0</v>
      </c>
    </row>
    <row r="2149" spans="1:6">
      <c r="A2149">
        <v>2317</v>
      </c>
      <c r="B2149" t="s">
        <v>2715</v>
      </c>
      <c r="C2149" t="s">
        <v>565</v>
      </c>
      <c r="D2149" s="285">
        <v>0</v>
      </c>
      <c r="E2149" s="286">
        <v>6.3339999999999996</v>
      </c>
      <c r="F2149" s="286">
        <v>0</v>
      </c>
    </row>
    <row r="2150" spans="1:6">
      <c r="A2150">
        <v>2318</v>
      </c>
      <c r="B2150" t="s">
        <v>2716</v>
      </c>
      <c r="C2150" t="s">
        <v>565</v>
      </c>
      <c r="D2150" s="285">
        <v>0</v>
      </c>
      <c r="E2150" s="286">
        <v>1.512</v>
      </c>
      <c r="F2150" s="286">
        <v>0</v>
      </c>
    </row>
    <row r="2151" spans="1:6">
      <c r="A2151">
        <v>2319</v>
      </c>
      <c r="B2151" t="s">
        <v>2717</v>
      </c>
      <c r="C2151" t="s">
        <v>565</v>
      </c>
      <c r="D2151" s="285">
        <v>0</v>
      </c>
      <c r="E2151" s="286">
        <v>1.46</v>
      </c>
      <c r="F2151" s="286">
        <v>0</v>
      </c>
    </row>
    <row r="2152" spans="1:6">
      <c r="A2152">
        <v>2320</v>
      </c>
      <c r="B2152" t="s">
        <v>2718</v>
      </c>
      <c r="C2152" t="s">
        <v>565</v>
      </c>
      <c r="D2152" s="285">
        <v>0</v>
      </c>
      <c r="E2152" s="286">
        <v>3.1320000000000001</v>
      </c>
      <c r="F2152" s="286">
        <v>0</v>
      </c>
    </row>
    <row r="2153" spans="1:6">
      <c r="A2153">
        <v>2321</v>
      </c>
      <c r="B2153" t="s">
        <v>2719</v>
      </c>
      <c r="C2153" t="s">
        <v>565</v>
      </c>
      <c r="D2153" s="285">
        <v>0</v>
      </c>
      <c r="E2153" s="286">
        <v>3.2</v>
      </c>
      <c r="F2153" s="286">
        <v>0</v>
      </c>
    </row>
    <row r="2154" spans="1:6">
      <c r="A2154">
        <v>2322</v>
      </c>
      <c r="B2154" t="s">
        <v>2720</v>
      </c>
      <c r="C2154" t="s">
        <v>565</v>
      </c>
      <c r="D2154" s="285">
        <v>0</v>
      </c>
      <c r="E2154" s="286">
        <v>6.0679999999999996</v>
      </c>
      <c r="F2154" s="286">
        <v>0</v>
      </c>
    </row>
    <row r="2155" spans="1:6">
      <c r="A2155">
        <v>2323</v>
      </c>
      <c r="B2155" t="s">
        <v>2721</v>
      </c>
      <c r="C2155" t="s">
        <v>565</v>
      </c>
      <c r="D2155" s="285">
        <v>6</v>
      </c>
      <c r="E2155" s="286">
        <v>37</v>
      </c>
      <c r="F2155" s="286">
        <v>222</v>
      </c>
    </row>
    <row r="2156" spans="1:6">
      <c r="A2156">
        <v>2324</v>
      </c>
      <c r="B2156" t="s">
        <v>2722</v>
      </c>
      <c r="C2156" t="s">
        <v>565</v>
      </c>
      <c r="D2156" s="285">
        <v>0</v>
      </c>
      <c r="E2156" s="286">
        <v>2.6</v>
      </c>
      <c r="F2156" s="286">
        <v>0</v>
      </c>
    </row>
    <row r="2157" spans="1:6">
      <c r="A2157">
        <v>2325</v>
      </c>
      <c r="B2157" t="s">
        <v>2723</v>
      </c>
      <c r="C2157" t="s">
        <v>565</v>
      </c>
      <c r="D2157" s="285">
        <v>0</v>
      </c>
      <c r="E2157" s="286">
        <v>2.1</v>
      </c>
      <c r="F2157" s="286">
        <v>0</v>
      </c>
    </row>
    <row r="2158" spans="1:6">
      <c r="A2158">
        <v>2326</v>
      </c>
      <c r="B2158" t="s">
        <v>2724</v>
      </c>
      <c r="C2158" t="s">
        <v>2412</v>
      </c>
      <c r="D2158" s="285">
        <v>0</v>
      </c>
      <c r="E2158" s="286">
        <v>3.6</v>
      </c>
      <c r="F2158" s="286">
        <v>0</v>
      </c>
    </row>
    <row r="2159" spans="1:6">
      <c r="A2159">
        <v>2327</v>
      </c>
      <c r="B2159" t="s">
        <v>2725</v>
      </c>
      <c r="C2159" t="s">
        <v>2412</v>
      </c>
      <c r="D2159" s="285">
        <v>0</v>
      </c>
      <c r="E2159" s="286">
        <v>5.8</v>
      </c>
      <c r="F2159" s="286">
        <v>0</v>
      </c>
    </row>
    <row r="2160" spans="1:6">
      <c r="A2160">
        <v>2328</v>
      </c>
      <c r="B2160" t="s">
        <v>2726</v>
      </c>
      <c r="C2160" t="s">
        <v>565</v>
      </c>
      <c r="D2160" s="285">
        <v>0</v>
      </c>
      <c r="E2160" s="286">
        <v>0</v>
      </c>
      <c r="F2160" s="286">
        <v>0</v>
      </c>
    </row>
    <row r="2161" spans="1:6">
      <c r="A2161">
        <v>2329</v>
      </c>
      <c r="B2161" t="s">
        <v>2727</v>
      </c>
      <c r="C2161" t="s">
        <v>565</v>
      </c>
      <c r="D2161" s="285">
        <v>0</v>
      </c>
      <c r="E2161" s="286">
        <v>0</v>
      </c>
      <c r="F2161" s="286">
        <v>0</v>
      </c>
    </row>
    <row r="2162" spans="1:6">
      <c r="A2162">
        <v>2330</v>
      </c>
      <c r="B2162" t="s">
        <v>2728</v>
      </c>
      <c r="C2162" t="s">
        <v>565</v>
      </c>
      <c r="D2162" s="285">
        <v>0</v>
      </c>
      <c r="E2162" s="286">
        <v>3.25</v>
      </c>
      <c r="F2162" s="286">
        <v>0</v>
      </c>
    </row>
    <row r="2163" spans="1:6">
      <c r="A2163">
        <v>2334</v>
      </c>
      <c r="B2163" t="s">
        <v>2729</v>
      </c>
      <c r="C2163" t="s">
        <v>565</v>
      </c>
      <c r="D2163" s="285">
        <v>0</v>
      </c>
      <c r="E2163" s="286">
        <v>17.710999999999999</v>
      </c>
      <c r="F2163" s="286">
        <v>0</v>
      </c>
    </row>
    <row r="2164" spans="1:6">
      <c r="A2164">
        <v>2335</v>
      </c>
      <c r="B2164" t="s">
        <v>2730</v>
      </c>
      <c r="C2164" t="s">
        <v>565</v>
      </c>
      <c r="D2164" s="285">
        <v>6</v>
      </c>
      <c r="E2164" s="286">
        <v>17.64</v>
      </c>
      <c r="F2164" s="286">
        <v>105.84</v>
      </c>
    </row>
    <row r="2165" spans="1:6">
      <c r="A2165">
        <v>2336</v>
      </c>
      <c r="B2165" t="s">
        <v>2731</v>
      </c>
      <c r="C2165" t="s">
        <v>565</v>
      </c>
      <c r="D2165" s="285">
        <v>0</v>
      </c>
      <c r="E2165" s="286">
        <v>17.64</v>
      </c>
      <c r="F2165" s="286">
        <v>0</v>
      </c>
    </row>
    <row r="2166" spans="1:6">
      <c r="A2166">
        <v>2337</v>
      </c>
      <c r="B2166" t="s">
        <v>2732</v>
      </c>
      <c r="C2166" t="s">
        <v>565</v>
      </c>
      <c r="D2166" s="285">
        <v>0</v>
      </c>
      <c r="E2166" s="286">
        <v>4.6769999999999996</v>
      </c>
      <c r="F2166" s="286">
        <v>0</v>
      </c>
    </row>
    <row r="2167" spans="1:6">
      <c r="A2167">
        <v>2338</v>
      </c>
      <c r="B2167" t="s">
        <v>2733</v>
      </c>
      <c r="C2167" t="s">
        <v>565</v>
      </c>
      <c r="D2167" s="285">
        <v>24</v>
      </c>
      <c r="E2167" s="286">
        <v>17.64</v>
      </c>
      <c r="F2167" s="286">
        <v>423.36</v>
      </c>
    </row>
    <row r="2168" spans="1:6">
      <c r="A2168">
        <v>2339</v>
      </c>
      <c r="B2168" t="s">
        <v>2734</v>
      </c>
      <c r="C2168" t="s">
        <v>565</v>
      </c>
      <c r="D2168" s="285">
        <v>6</v>
      </c>
      <c r="E2168" s="286">
        <v>20.7</v>
      </c>
      <c r="F2168" s="286">
        <v>124.2</v>
      </c>
    </row>
    <row r="2169" spans="1:6">
      <c r="A2169">
        <v>2340</v>
      </c>
      <c r="B2169" t="s">
        <v>2735</v>
      </c>
      <c r="C2169" t="s">
        <v>565</v>
      </c>
      <c r="D2169" s="285">
        <v>12</v>
      </c>
      <c r="E2169" s="286">
        <v>17.64</v>
      </c>
      <c r="F2169" s="286">
        <v>211.68</v>
      </c>
    </row>
    <row r="2170" spans="1:6">
      <c r="A2170">
        <v>2341</v>
      </c>
      <c r="B2170" t="s">
        <v>2736</v>
      </c>
      <c r="C2170" t="s">
        <v>565</v>
      </c>
      <c r="D2170" s="285">
        <v>24</v>
      </c>
      <c r="E2170" s="286">
        <v>7.02</v>
      </c>
      <c r="F2170" s="286">
        <v>168.48</v>
      </c>
    </row>
    <row r="2171" spans="1:6">
      <c r="A2171">
        <v>2342</v>
      </c>
      <c r="B2171" t="s">
        <v>2737</v>
      </c>
      <c r="C2171" t="s">
        <v>565</v>
      </c>
      <c r="D2171" s="285">
        <v>12</v>
      </c>
      <c r="E2171" s="286">
        <v>22.5</v>
      </c>
      <c r="F2171" s="286">
        <v>270</v>
      </c>
    </row>
    <row r="2172" spans="1:6">
      <c r="A2172">
        <v>2343</v>
      </c>
      <c r="B2172" t="s">
        <v>2738</v>
      </c>
      <c r="C2172" t="s">
        <v>565</v>
      </c>
      <c r="D2172" s="285">
        <v>0</v>
      </c>
      <c r="E2172" s="286">
        <v>18.5</v>
      </c>
      <c r="F2172" s="286">
        <v>0</v>
      </c>
    </row>
    <row r="2173" spans="1:6">
      <c r="A2173">
        <v>2344</v>
      </c>
      <c r="B2173" t="s">
        <v>2739</v>
      </c>
      <c r="C2173" t="s">
        <v>565</v>
      </c>
      <c r="D2173" s="285">
        <v>0</v>
      </c>
      <c r="E2173" s="286">
        <v>5.0999999999999996</v>
      </c>
      <c r="F2173" s="286">
        <v>0</v>
      </c>
    </row>
    <row r="2174" spans="1:6">
      <c r="A2174">
        <v>2345</v>
      </c>
      <c r="B2174" t="s">
        <v>2740</v>
      </c>
      <c r="C2174" t="s">
        <v>565</v>
      </c>
      <c r="D2174" s="285">
        <v>0</v>
      </c>
      <c r="E2174" s="286">
        <v>26.69</v>
      </c>
      <c r="F2174" s="286">
        <v>0</v>
      </c>
    </row>
    <row r="2175" spans="1:6">
      <c r="A2175">
        <v>2346</v>
      </c>
      <c r="B2175" t="s">
        <v>2741</v>
      </c>
      <c r="C2175" t="s">
        <v>565</v>
      </c>
      <c r="D2175" s="285">
        <v>0</v>
      </c>
      <c r="E2175" s="286">
        <v>19.309999999999999</v>
      </c>
      <c r="F2175" s="286">
        <v>0</v>
      </c>
    </row>
    <row r="2176" spans="1:6">
      <c r="A2176">
        <v>2347</v>
      </c>
      <c r="B2176" t="s">
        <v>2742</v>
      </c>
      <c r="C2176" t="s">
        <v>565</v>
      </c>
      <c r="D2176" s="285">
        <v>0</v>
      </c>
      <c r="E2176" s="286">
        <v>2.68</v>
      </c>
      <c r="F2176" s="286">
        <v>0</v>
      </c>
    </row>
    <row r="2177" spans="1:6">
      <c r="A2177">
        <v>2348</v>
      </c>
      <c r="B2177" t="s">
        <v>2743</v>
      </c>
      <c r="C2177" t="s">
        <v>565</v>
      </c>
      <c r="D2177" s="285">
        <v>0</v>
      </c>
      <c r="E2177" s="286">
        <v>63.66</v>
      </c>
      <c r="F2177" s="286">
        <v>0</v>
      </c>
    </row>
    <row r="2178" spans="1:6">
      <c r="A2178">
        <v>2349</v>
      </c>
      <c r="B2178" t="s">
        <v>2744</v>
      </c>
      <c r="C2178" t="s">
        <v>565</v>
      </c>
      <c r="D2178" s="285">
        <v>3</v>
      </c>
      <c r="E2178" s="286">
        <v>58.95</v>
      </c>
      <c r="F2178" s="286">
        <v>176.85</v>
      </c>
    </row>
    <row r="2179" spans="1:6">
      <c r="A2179">
        <v>2350</v>
      </c>
      <c r="B2179" t="s">
        <v>2745</v>
      </c>
      <c r="C2179" t="s">
        <v>565</v>
      </c>
      <c r="D2179" s="285">
        <v>0</v>
      </c>
      <c r="E2179" s="286">
        <v>2.65</v>
      </c>
      <c r="F2179" s="286">
        <v>0</v>
      </c>
    </row>
    <row r="2180" spans="1:6">
      <c r="A2180">
        <v>2351</v>
      </c>
      <c r="B2180" t="s">
        <v>2746</v>
      </c>
      <c r="C2180" t="s">
        <v>565</v>
      </c>
      <c r="D2180" s="285">
        <v>0</v>
      </c>
      <c r="E2180" s="286">
        <v>2.7</v>
      </c>
      <c r="F2180" s="286">
        <v>0</v>
      </c>
    </row>
    <row r="2181" spans="1:6">
      <c r="A2181">
        <v>2352</v>
      </c>
      <c r="B2181" t="s">
        <v>2747</v>
      </c>
      <c r="C2181" t="s">
        <v>565</v>
      </c>
      <c r="D2181" s="285">
        <v>0</v>
      </c>
      <c r="E2181" s="286">
        <v>2.8</v>
      </c>
      <c r="F2181" s="286">
        <v>0</v>
      </c>
    </row>
    <row r="2182" spans="1:6">
      <c r="A2182">
        <v>2353</v>
      </c>
      <c r="B2182" t="s">
        <v>2748</v>
      </c>
      <c r="C2182" t="s">
        <v>565</v>
      </c>
      <c r="D2182" s="285">
        <v>0</v>
      </c>
      <c r="E2182" s="286">
        <v>4</v>
      </c>
      <c r="F2182" s="286">
        <v>0</v>
      </c>
    </row>
    <row r="2183" spans="1:6">
      <c r="A2183">
        <v>2354</v>
      </c>
      <c r="B2183" t="s">
        <v>2749</v>
      </c>
      <c r="C2183" t="s">
        <v>565</v>
      </c>
      <c r="D2183" s="285">
        <v>0</v>
      </c>
      <c r="E2183" s="286">
        <v>2.9</v>
      </c>
      <c r="F2183" s="286">
        <v>0</v>
      </c>
    </row>
    <row r="2184" spans="1:6">
      <c r="A2184">
        <v>2355</v>
      </c>
      <c r="B2184" t="s">
        <v>2750</v>
      </c>
      <c r="C2184" t="s">
        <v>565</v>
      </c>
      <c r="D2184" s="285">
        <v>0</v>
      </c>
      <c r="E2184" s="286">
        <v>23.67</v>
      </c>
      <c r="F2184" s="286">
        <v>0</v>
      </c>
    </row>
    <row r="2185" spans="1:6">
      <c r="A2185">
        <v>2356</v>
      </c>
      <c r="B2185" t="s">
        <v>2751</v>
      </c>
      <c r="C2185" t="s">
        <v>565</v>
      </c>
      <c r="D2185" s="285">
        <v>0</v>
      </c>
      <c r="E2185" s="286">
        <v>18.446000000000002</v>
      </c>
      <c r="F2185" s="286">
        <v>0</v>
      </c>
    </row>
    <row r="2186" spans="1:6">
      <c r="A2186">
        <v>2357</v>
      </c>
      <c r="B2186" t="s">
        <v>2752</v>
      </c>
      <c r="C2186" t="s">
        <v>565</v>
      </c>
      <c r="D2186" s="285">
        <v>0</v>
      </c>
      <c r="E2186" s="286">
        <v>37.659999999999997</v>
      </c>
      <c r="F2186" s="286">
        <v>0</v>
      </c>
    </row>
    <row r="2187" spans="1:6">
      <c r="A2187">
        <v>2358</v>
      </c>
      <c r="B2187" t="s">
        <v>2753</v>
      </c>
      <c r="C2187" t="s">
        <v>565</v>
      </c>
      <c r="D2187" s="285">
        <v>0</v>
      </c>
      <c r="E2187" s="286">
        <v>32.659999999999997</v>
      </c>
      <c r="F2187" s="286">
        <v>0</v>
      </c>
    </row>
    <row r="2188" spans="1:6">
      <c r="A2188">
        <v>2359</v>
      </c>
      <c r="B2188" t="s">
        <v>2754</v>
      </c>
      <c r="C2188" t="s">
        <v>565</v>
      </c>
      <c r="D2188" s="285">
        <v>0</v>
      </c>
      <c r="E2188" s="286">
        <v>20.7</v>
      </c>
      <c r="F2188" s="286">
        <v>0</v>
      </c>
    </row>
    <row r="2189" spans="1:6">
      <c r="A2189">
        <v>2360</v>
      </c>
      <c r="B2189" t="s">
        <v>2755</v>
      </c>
      <c r="C2189" t="s">
        <v>565</v>
      </c>
      <c r="D2189" s="285">
        <v>42</v>
      </c>
      <c r="E2189" s="286">
        <v>7.4</v>
      </c>
      <c r="F2189" s="286">
        <v>310.8</v>
      </c>
    </row>
    <row r="2190" spans="1:6">
      <c r="A2190">
        <v>2361</v>
      </c>
      <c r="B2190" t="s">
        <v>2756</v>
      </c>
      <c r="C2190" t="s">
        <v>565</v>
      </c>
      <c r="D2190" s="285">
        <v>0</v>
      </c>
      <c r="E2190" s="286">
        <v>7.35</v>
      </c>
      <c r="F2190" s="286">
        <v>0</v>
      </c>
    </row>
    <row r="2191" spans="1:6">
      <c r="A2191">
        <v>2362</v>
      </c>
      <c r="B2191" t="s">
        <v>2757</v>
      </c>
      <c r="C2191" t="s">
        <v>565</v>
      </c>
      <c r="D2191" s="285">
        <v>0</v>
      </c>
      <c r="E2191" s="286">
        <v>41.5</v>
      </c>
      <c r="F2191" s="286">
        <v>0</v>
      </c>
    </row>
    <row r="2192" spans="1:6">
      <c r="A2192">
        <v>2363</v>
      </c>
      <c r="B2192" t="s">
        <v>2758</v>
      </c>
      <c r="C2192" t="s">
        <v>565</v>
      </c>
      <c r="D2192" s="285">
        <v>0</v>
      </c>
      <c r="E2192" s="286">
        <v>156.87</v>
      </c>
      <c r="F2192" s="286">
        <v>0</v>
      </c>
    </row>
    <row r="2193" spans="1:6">
      <c r="A2193">
        <v>2364</v>
      </c>
      <c r="B2193" t="s">
        <v>2759</v>
      </c>
      <c r="C2193" t="s">
        <v>565</v>
      </c>
      <c r="D2193" s="285">
        <v>0</v>
      </c>
      <c r="E2193" s="286">
        <v>5.7</v>
      </c>
      <c r="F2193" s="286">
        <v>0</v>
      </c>
    </row>
    <row r="2194" spans="1:6">
      <c r="A2194">
        <v>2365</v>
      </c>
      <c r="B2194" t="s">
        <v>2760</v>
      </c>
      <c r="C2194" t="s">
        <v>565</v>
      </c>
      <c r="D2194" s="285">
        <v>0</v>
      </c>
      <c r="E2194" s="286">
        <v>2.75</v>
      </c>
      <c r="F2194" s="286">
        <v>0</v>
      </c>
    </row>
    <row r="2195" spans="1:6">
      <c r="A2195">
        <v>2366</v>
      </c>
      <c r="B2195" t="s">
        <v>2761</v>
      </c>
      <c r="C2195" t="s">
        <v>565</v>
      </c>
      <c r="D2195" s="285">
        <v>24</v>
      </c>
      <c r="E2195" s="286">
        <v>3.6</v>
      </c>
      <c r="F2195" s="286">
        <v>86.4</v>
      </c>
    </row>
    <row r="2196" spans="1:6">
      <c r="A2196">
        <v>2367</v>
      </c>
      <c r="B2196" t="s">
        <v>2762</v>
      </c>
      <c r="C2196" t="s">
        <v>565</v>
      </c>
      <c r="D2196" s="285">
        <v>12</v>
      </c>
      <c r="E2196" s="286">
        <v>25.5</v>
      </c>
      <c r="F2196" s="286">
        <v>306</v>
      </c>
    </row>
    <row r="2197" spans="1:6">
      <c r="A2197">
        <v>2368</v>
      </c>
      <c r="B2197" t="s">
        <v>2763</v>
      </c>
      <c r="C2197" t="s">
        <v>565</v>
      </c>
      <c r="D2197" s="285">
        <v>0</v>
      </c>
      <c r="E2197" s="286">
        <v>2.9</v>
      </c>
      <c r="F2197" s="286">
        <v>0</v>
      </c>
    </row>
    <row r="2198" spans="1:6">
      <c r="A2198">
        <v>2369</v>
      </c>
      <c r="B2198" t="s">
        <v>2764</v>
      </c>
      <c r="C2198" t="s">
        <v>565</v>
      </c>
      <c r="D2198" s="285">
        <v>0</v>
      </c>
      <c r="E2198" s="286">
        <v>4.4080000000000004</v>
      </c>
      <c r="F2198" s="286">
        <v>0</v>
      </c>
    </row>
    <row r="2199" spans="1:6">
      <c r="A2199">
        <v>2370</v>
      </c>
      <c r="B2199" t="s">
        <v>2765</v>
      </c>
      <c r="C2199" t="s">
        <v>565</v>
      </c>
      <c r="D2199" s="285">
        <v>0</v>
      </c>
      <c r="E2199" s="286">
        <v>5.2439999999999998</v>
      </c>
      <c r="F2199" s="286">
        <v>0</v>
      </c>
    </row>
    <row r="2200" spans="1:6">
      <c r="A2200">
        <v>2371</v>
      </c>
      <c r="B2200" t="s">
        <v>2766</v>
      </c>
      <c r="C2200" t="s">
        <v>565</v>
      </c>
      <c r="D2200" s="285">
        <v>0</v>
      </c>
      <c r="E2200" s="286">
        <v>4.9470000000000001</v>
      </c>
      <c r="F2200" s="286">
        <v>0</v>
      </c>
    </row>
    <row r="2201" spans="1:6">
      <c r="A2201">
        <v>2372</v>
      </c>
      <c r="B2201" t="s">
        <v>2767</v>
      </c>
      <c r="C2201" t="s">
        <v>565</v>
      </c>
      <c r="D2201" s="285">
        <v>0</v>
      </c>
      <c r="E2201" s="286">
        <v>162</v>
      </c>
      <c r="F2201" s="286">
        <v>0</v>
      </c>
    </row>
    <row r="2202" spans="1:6">
      <c r="A2202">
        <v>2373</v>
      </c>
      <c r="B2202" t="s">
        <v>2768</v>
      </c>
      <c r="C2202" t="s">
        <v>565</v>
      </c>
      <c r="D2202" s="285">
        <v>0</v>
      </c>
      <c r="E2202" s="286">
        <v>17.91</v>
      </c>
      <c r="F2202" s="286">
        <v>0</v>
      </c>
    </row>
    <row r="2203" spans="1:6">
      <c r="A2203">
        <v>2374</v>
      </c>
      <c r="B2203" t="s">
        <v>2769</v>
      </c>
      <c r="C2203" t="s">
        <v>565</v>
      </c>
      <c r="D2203" s="285">
        <v>3</v>
      </c>
      <c r="E2203" s="286">
        <v>3.09</v>
      </c>
      <c r="F2203" s="286">
        <v>9.27</v>
      </c>
    </row>
    <row r="2204" spans="1:6">
      <c r="A2204">
        <v>2375</v>
      </c>
      <c r="B2204" t="s">
        <v>2770</v>
      </c>
      <c r="C2204" t="s">
        <v>565</v>
      </c>
      <c r="D2204" s="285">
        <v>12</v>
      </c>
      <c r="E2204" s="286">
        <v>22.2</v>
      </c>
      <c r="F2204" s="286">
        <v>266.39999999999998</v>
      </c>
    </row>
    <row r="2205" spans="1:6">
      <c r="A2205">
        <v>2376</v>
      </c>
      <c r="B2205" t="s">
        <v>2771</v>
      </c>
      <c r="C2205" t="s">
        <v>565</v>
      </c>
      <c r="D2205" s="285">
        <v>0</v>
      </c>
      <c r="E2205" s="286">
        <v>29.433</v>
      </c>
      <c r="F2205" s="286">
        <v>0</v>
      </c>
    </row>
    <row r="2206" spans="1:6">
      <c r="A2206">
        <v>2377</v>
      </c>
      <c r="B2206" t="s">
        <v>2772</v>
      </c>
      <c r="C2206" t="s">
        <v>565</v>
      </c>
      <c r="D2206" s="285">
        <v>0</v>
      </c>
      <c r="E2206" s="286">
        <v>48.7</v>
      </c>
      <c r="F2206" s="286">
        <v>0</v>
      </c>
    </row>
    <row r="2207" spans="1:6">
      <c r="A2207">
        <v>2378</v>
      </c>
      <c r="B2207" t="s">
        <v>2773</v>
      </c>
      <c r="C2207" t="s">
        <v>565</v>
      </c>
      <c r="D2207" s="285">
        <v>0</v>
      </c>
      <c r="E2207" s="286">
        <v>9.35</v>
      </c>
      <c r="F2207" s="286">
        <v>0</v>
      </c>
    </row>
    <row r="2208" spans="1:6">
      <c r="A2208">
        <v>2379</v>
      </c>
      <c r="B2208" t="s">
        <v>2774</v>
      </c>
      <c r="C2208" t="s">
        <v>565</v>
      </c>
      <c r="D2208" s="285">
        <v>0</v>
      </c>
      <c r="E2208" s="286">
        <v>48</v>
      </c>
      <c r="F2208" s="286">
        <v>0</v>
      </c>
    </row>
    <row r="2209" spans="1:6">
      <c r="A2209">
        <v>2380</v>
      </c>
      <c r="B2209" t="s">
        <v>2775</v>
      </c>
      <c r="C2209" t="s">
        <v>565</v>
      </c>
      <c r="D2209" s="285">
        <v>0</v>
      </c>
      <c r="E2209" s="286">
        <v>14.5</v>
      </c>
      <c r="F2209" s="286">
        <v>0</v>
      </c>
    </row>
    <row r="2210" spans="1:6">
      <c r="A2210">
        <v>2381</v>
      </c>
      <c r="B2210" t="s">
        <v>2776</v>
      </c>
      <c r="C2210" t="s">
        <v>565</v>
      </c>
      <c r="D2210" s="285">
        <v>0</v>
      </c>
      <c r="E2210" s="286">
        <v>15.67</v>
      </c>
      <c r="F2210" s="286">
        <v>0</v>
      </c>
    </row>
    <row r="2211" spans="1:6">
      <c r="A2211">
        <v>2382</v>
      </c>
      <c r="B2211" t="s">
        <v>2777</v>
      </c>
      <c r="C2211" t="s">
        <v>565</v>
      </c>
      <c r="D2211" s="285">
        <v>0</v>
      </c>
      <c r="E2211" s="286">
        <v>15.8</v>
      </c>
      <c r="F2211" s="286">
        <v>0</v>
      </c>
    </row>
    <row r="2212" spans="1:6">
      <c r="A2212">
        <v>2383</v>
      </c>
      <c r="B2212" t="s">
        <v>2778</v>
      </c>
      <c r="C2212" t="s">
        <v>565</v>
      </c>
      <c r="D2212" s="285">
        <v>0</v>
      </c>
      <c r="E2212" s="286">
        <v>17.376999999999999</v>
      </c>
      <c r="F2212" s="286">
        <v>0</v>
      </c>
    </row>
    <row r="2213" spans="1:6">
      <c r="A2213">
        <v>2384</v>
      </c>
      <c r="B2213" t="s">
        <v>2779</v>
      </c>
      <c r="C2213" t="s">
        <v>565</v>
      </c>
      <c r="D2213" s="285">
        <v>0</v>
      </c>
      <c r="E2213" s="286">
        <v>7.61</v>
      </c>
      <c r="F2213" s="286">
        <v>0</v>
      </c>
    </row>
    <row r="2214" spans="1:6">
      <c r="A2214">
        <v>2385</v>
      </c>
      <c r="B2214" t="s">
        <v>2780</v>
      </c>
      <c r="C2214" t="s">
        <v>565</v>
      </c>
      <c r="D2214" s="285">
        <v>6</v>
      </c>
      <c r="E2214" s="286">
        <v>42</v>
      </c>
      <c r="F2214" s="286">
        <v>252</v>
      </c>
    </row>
    <row r="2215" spans="1:6">
      <c r="A2215">
        <v>2386</v>
      </c>
      <c r="B2215" t="s">
        <v>2781</v>
      </c>
      <c r="C2215" t="s">
        <v>565</v>
      </c>
      <c r="D2215" s="285">
        <v>0</v>
      </c>
      <c r="E2215" s="286">
        <v>205.65</v>
      </c>
      <c r="F2215" s="286">
        <v>0</v>
      </c>
    </row>
    <row r="2216" spans="1:6">
      <c r="A2216">
        <v>2387</v>
      </c>
      <c r="B2216" t="s">
        <v>2782</v>
      </c>
      <c r="C2216" t="s">
        <v>565</v>
      </c>
      <c r="D2216" s="285">
        <v>36</v>
      </c>
      <c r="E2216" s="286">
        <v>11.37</v>
      </c>
      <c r="F2216" s="286">
        <v>409.32</v>
      </c>
    </row>
    <row r="2217" spans="1:6">
      <c r="A2217">
        <v>2389</v>
      </c>
      <c r="B2217" t="s">
        <v>2783</v>
      </c>
      <c r="C2217" t="s">
        <v>565</v>
      </c>
      <c r="D2217" s="285">
        <v>0</v>
      </c>
      <c r="E2217" s="286">
        <v>14.509</v>
      </c>
      <c r="F2217" s="286">
        <v>0</v>
      </c>
    </row>
    <row r="2218" spans="1:6">
      <c r="A2218">
        <v>2390</v>
      </c>
      <c r="B2218" t="s">
        <v>2784</v>
      </c>
      <c r="C2218" t="s">
        <v>565</v>
      </c>
      <c r="D2218" s="285">
        <v>0</v>
      </c>
      <c r="E2218" s="286">
        <v>33.659999999999997</v>
      </c>
      <c r="F2218" s="286">
        <v>0</v>
      </c>
    </row>
    <row r="2219" spans="1:6">
      <c r="A2219">
        <v>2391</v>
      </c>
      <c r="B2219" t="s">
        <v>2785</v>
      </c>
      <c r="C2219" t="s">
        <v>565</v>
      </c>
      <c r="D2219" s="285">
        <v>6</v>
      </c>
      <c r="E2219" s="286">
        <v>38.409999999999997</v>
      </c>
      <c r="F2219" s="286">
        <v>230.46</v>
      </c>
    </row>
    <row r="2220" spans="1:6">
      <c r="A2220">
        <v>2392</v>
      </c>
      <c r="B2220" t="s">
        <v>2786</v>
      </c>
      <c r="C2220" t="s">
        <v>565</v>
      </c>
      <c r="D2220" s="285">
        <v>0</v>
      </c>
      <c r="E2220" s="286">
        <v>24.78</v>
      </c>
      <c r="F2220" s="286">
        <v>0</v>
      </c>
    </row>
    <row r="2221" spans="1:6">
      <c r="A2221">
        <v>2393</v>
      </c>
      <c r="B2221" t="s">
        <v>2787</v>
      </c>
      <c r="C2221" t="s">
        <v>565</v>
      </c>
      <c r="D2221" s="285">
        <v>6</v>
      </c>
      <c r="E2221" s="286">
        <v>41.87</v>
      </c>
      <c r="F2221" s="286">
        <v>251.22</v>
      </c>
    </row>
    <row r="2222" spans="1:6">
      <c r="A2222">
        <v>2396</v>
      </c>
      <c r="B2222" t="s">
        <v>2788</v>
      </c>
      <c r="C2222" t="s">
        <v>565</v>
      </c>
      <c r="D2222" s="285">
        <v>0</v>
      </c>
      <c r="E2222" s="286">
        <v>14.9</v>
      </c>
      <c r="F2222" s="286">
        <v>0</v>
      </c>
    </row>
    <row r="2223" spans="1:6">
      <c r="A2223">
        <v>2397</v>
      </c>
      <c r="B2223" t="s">
        <v>2789</v>
      </c>
      <c r="C2223" t="s">
        <v>565</v>
      </c>
      <c r="D2223" s="285">
        <v>0</v>
      </c>
      <c r="E2223" s="286">
        <v>25.25</v>
      </c>
      <c r="F2223" s="286">
        <v>0</v>
      </c>
    </row>
    <row r="2224" spans="1:6">
      <c r="A2224">
        <v>2398</v>
      </c>
      <c r="B2224" t="s">
        <v>2790</v>
      </c>
      <c r="C2224" t="s">
        <v>565</v>
      </c>
      <c r="D2224" s="285">
        <v>0</v>
      </c>
      <c r="E2224" s="286">
        <v>10.836</v>
      </c>
      <c r="F2224" s="286">
        <v>0</v>
      </c>
    </row>
    <row r="2225" spans="1:6">
      <c r="A2225">
        <v>2399</v>
      </c>
      <c r="B2225" t="s">
        <v>2791</v>
      </c>
      <c r="C2225" t="s">
        <v>565</v>
      </c>
      <c r="D2225" s="285">
        <v>0</v>
      </c>
      <c r="E2225" s="286">
        <v>19.29</v>
      </c>
      <c r="F2225" s="286">
        <v>0</v>
      </c>
    </row>
    <row r="2226" spans="1:6">
      <c r="A2226">
        <v>2400</v>
      </c>
      <c r="B2226" t="s">
        <v>2792</v>
      </c>
      <c r="C2226" t="s">
        <v>565</v>
      </c>
      <c r="D2226" s="285">
        <v>0</v>
      </c>
      <c r="E2226" s="286">
        <v>33.03</v>
      </c>
      <c r="F2226" s="286">
        <v>0</v>
      </c>
    </row>
    <row r="2227" spans="1:6">
      <c r="A2227">
        <v>2401</v>
      </c>
      <c r="B2227" t="s">
        <v>2793</v>
      </c>
      <c r="C2227" t="s">
        <v>565</v>
      </c>
      <c r="D2227" s="285">
        <v>0</v>
      </c>
      <c r="E2227" s="286">
        <v>34.950000000000003</v>
      </c>
      <c r="F2227" s="286">
        <v>0</v>
      </c>
    </row>
    <row r="2228" spans="1:6">
      <c r="A2228">
        <v>2403</v>
      </c>
      <c r="B2228" t="s">
        <v>2794</v>
      </c>
      <c r="C2228" t="s">
        <v>565</v>
      </c>
      <c r="D2228" s="285">
        <v>3</v>
      </c>
      <c r="E2228" s="286">
        <v>22.73</v>
      </c>
      <c r="F2228" s="286">
        <v>68.19</v>
      </c>
    </row>
    <row r="2229" spans="1:6">
      <c r="A2229">
        <v>2404</v>
      </c>
      <c r="B2229" t="s">
        <v>2795</v>
      </c>
      <c r="C2229" t="s">
        <v>565</v>
      </c>
      <c r="D2229" s="285">
        <v>0</v>
      </c>
      <c r="E2229" s="286">
        <v>3.79</v>
      </c>
      <c r="F2229" s="286">
        <v>0</v>
      </c>
    </row>
    <row r="2230" spans="1:6">
      <c r="A2230">
        <v>2405</v>
      </c>
      <c r="B2230" t="s">
        <v>2796</v>
      </c>
      <c r="C2230" t="s">
        <v>565</v>
      </c>
      <c r="D2230" s="285">
        <v>0</v>
      </c>
      <c r="E2230" s="286">
        <v>4.72</v>
      </c>
      <c r="F2230" s="286">
        <v>0</v>
      </c>
    </row>
    <row r="2231" spans="1:6">
      <c r="A2231">
        <v>2406</v>
      </c>
      <c r="B2231" t="s">
        <v>2797</v>
      </c>
      <c r="C2231" t="s">
        <v>565</v>
      </c>
      <c r="D2231" s="285">
        <v>0</v>
      </c>
      <c r="E2231" s="286">
        <v>3.1909999999999998</v>
      </c>
      <c r="F2231" s="286">
        <v>0</v>
      </c>
    </row>
    <row r="2232" spans="1:6">
      <c r="A2232">
        <v>2407</v>
      </c>
      <c r="B2232" t="s">
        <v>2798</v>
      </c>
      <c r="C2232" t="s">
        <v>565</v>
      </c>
      <c r="D2232" s="285">
        <v>0</v>
      </c>
      <c r="E2232" s="286">
        <v>7.97</v>
      </c>
      <c r="F2232" s="286">
        <v>0</v>
      </c>
    </row>
    <row r="2233" spans="1:6">
      <c r="A2233">
        <v>2408</v>
      </c>
      <c r="B2233" t="s">
        <v>2799</v>
      </c>
      <c r="C2233" t="s">
        <v>565</v>
      </c>
      <c r="D2233" s="285">
        <v>0</v>
      </c>
      <c r="E2233" s="286">
        <v>12.81</v>
      </c>
      <c r="F2233" s="286">
        <v>0</v>
      </c>
    </row>
    <row r="2234" spans="1:6">
      <c r="A2234">
        <v>2409</v>
      </c>
      <c r="B2234" t="s">
        <v>2800</v>
      </c>
      <c r="C2234" t="s">
        <v>565</v>
      </c>
      <c r="D2234" s="285">
        <v>0</v>
      </c>
      <c r="E2234" s="286">
        <v>14.015000000000001</v>
      </c>
      <c r="F2234" s="286">
        <v>0</v>
      </c>
    </row>
    <row r="2235" spans="1:6">
      <c r="A2235">
        <v>2410</v>
      </c>
      <c r="B2235" t="s">
        <v>2801</v>
      </c>
      <c r="C2235" t="s">
        <v>565</v>
      </c>
      <c r="D2235" s="285">
        <v>0</v>
      </c>
      <c r="E2235" s="286">
        <v>10.48</v>
      </c>
      <c r="F2235" s="286">
        <v>0</v>
      </c>
    </row>
    <row r="2236" spans="1:6">
      <c r="A2236">
        <v>2411</v>
      </c>
      <c r="B2236" t="s">
        <v>2802</v>
      </c>
      <c r="C2236" t="s">
        <v>565</v>
      </c>
      <c r="D2236" s="285">
        <v>15</v>
      </c>
      <c r="E2236" s="286">
        <v>9.4499999999999993</v>
      </c>
      <c r="F2236" s="286">
        <v>141.75</v>
      </c>
    </row>
    <row r="2237" spans="1:6">
      <c r="A2237">
        <v>2412</v>
      </c>
      <c r="B2237" t="s">
        <v>2803</v>
      </c>
      <c r="C2237" t="s">
        <v>565</v>
      </c>
      <c r="D2237" s="285">
        <v>0</v>
      </c>
      <c r="E2237" s="286">
        <v>8.07</v>
      </c>
      <c r="F2237" s="286">
        <v>0</v>
      </c>
    </row>
    <row r="2238" spans="1:6">
      <c r="A2238">
        <v>2413</v>
      </c>
      <c r="B2238" t="s">
        <v>2804</v>
      </c>
      <c r="C2238" t="s">
        <v>565</v>
      </c>
      <c r="D2238" s="285">
        <v>0</v>
      </c>
      <c r="E2238" s="286">
        <v>9.3000000000000007</v>
      </c>
      <c r="F2238" s="286">
        <v>0</v>
      </c>
    </row>
    <row r="2239" spans="1:6">
      <c r="A2239">
        <v>2414</v>
      </c>
      <c r="B2239" t="s">
        <v>2805</v>
      </c>
      <c r="C2239" t="s">
        <v>565</v>
      </c>
      <c r="D2239" s="285">
        <v>0</v>
      </c>
      <c r="E2239" s="286">
        <v>9.41</v>
      </c>
      <c r="F2239" s="286">
        <v>0</v>
      </c>
    </row>
    <row r="2240" spans="1:6">
      <c r="A2240">
        <v>2415</v>
      </c>
      <c r="B2240" t="s">
        <v>2806</v>
      </c>
      <c r="C2240" t="s">
        <v>565</v>
      </c>
      <c r="D2240" s="285">
        <v>0</v>
      </c>
      <c r="E2240" s="286">
        <v>9.61</v>
      </c>
      <c r="F2240" s="286">
        <v>0</v>
      </c>
    </row>
    <row r="2241" spans="1:6">
      <c r="A2241">
        <v>2416</v>
      </c>
      <c r="B2241" t="s">
        <v>2807</v>
      </c>
      <c r="C2241" t="s">
        <v>565</v>
      </c>
      <c r="D2241" s="285">
        <v>0</v>
      </c>
      <c r="E2241" s="286">
        <v>4.4459999999999997</v>
      </c>
      <c r="F2241" s="286">
        <v>0</v>
      </c>
    </row>
    <row r="2242" spans="1:6">
      <c r="A2242">
        <v>2417</v>
      </c>
      <c r="B2242" t="s">
        <v>2808</v>
      </c>
      <c r="C2242" t="s">
        <v>565</v>
      </c>
      <c r="D2242" s="285">
        <v>0</v>
      </c>
      <c r="E2242" s="286">
        <v>9.0839999999999996</v>
      </c>
      <c r="F2242" s="286">
        <v>0</v>
      </c>
    </row>
    <row r="2243" spans="1:6">
      <c r="A2243">
        <v>2418</v>
      </c>
      <c r="B2243" t="s">
        <v>2809</v>
      </c>
      <c r="C2243" t="s">
        <v>565</v>
      </c>
      <c r="D2243" s="285">
        <v>0</v>
      </c>
      <c r="E2243" s="286">
        <v>24.19</v>
      </c>
      <c r="F2243" s="286">
        <v>0</v>
      </c>
    </row>
    <row r="2244" spans="1:6">
      <c r="A2244">
        <v>2419</v>
      </c>
      <c r="B2244" t="s">
        <v>2810</v>
      </c>
      <c r="C2244" t="s">
        <v>565</v>
      </c>
      <c r="D2244" s="285">
        <v>0</v>
      </c>
      <c r="E2244" s="286">
        <v>87.36</v>
      </c>
      <c r="F2244" s="286">
        <v>0</v>
      </c>
    </row>
    <row r="2245" spans="1:6">
      <c r="A2245">
        <v>2420</v>
      </c>
      <c r="B2245" t="s">
        <v>2811</v>
      </c>
      <c r="C2245" t="s">
        <v>565</v>
      </c>
      <c r="D2245" s="285">
        <v>0</v>
      </c>
      <c r="E2245" s="286">
        <v>27.39</v>
      </c>
      <c r="F2245" s="286">
        <v>0</v>
      </c>
    </row>
    <row r="2246" spans="1:6">
      <c r="A2246">
        <v>2421</v>
      </c>
      <c r="B2246" t="s">
        <v>2812</v>
      </c>
      <c r="C2246" t="s">
        <v>565</v>
      </c>
      <c r="D2246" s="285">
        <v>0</v>
      </c>
      <c r="E2246" s="286">
        <v>13.98</v>
      </c>
      <c r="F2246" s="286">
        <v>0</v>
      </c>
    </row>
    <row r="2247" spans="1:6">
      <c r="A2247">
        <v>2422</v>
      </c>
      <c r="B2247" t="s">
        <v>2813</v>
      </c>
      <c r="C2247" t="s">
        <v>565</v>
      </c>
      <c r="D2247" s="285">
        <v>0</v>
      </c>
      <c r="E2247" s="286">
        <v>24.83</v>
      </c>
      <c r="F2247" s="286">
        <v>0</v>
      </c>
    </row>
    <row r="2248" spans="1:6">
      <c r="A2248">
        <v>2423</v>
      </c>
      <c r="B2248" t="s">
        <v>2814</v>
      </c>
      <c r="C2248" t="s">
        <v>565</v>
      </c>
      <c r="D2248" s="285">
        <v>0</v>
      </c>
      <c r="E2248" s="286">
        <v>22.88</v>
      </c>
      <c r="F2248" s="286">
        <v>0</v>
      </c>
    </row>
    <row r="2249" spans="1:6">
      <c r="A2249">
        <v>2424</v>
      </c>
      <c r="B2249" t="s">
        <v>2815</v>
      </c>
      <c r="C2249" t="s">
        <v>565</v>
      </c>
      <c r="D2249" s="285">
        <v>0</v>
      </c>
      <c r="E2249" s="286">
        <v>45.66</v>
      </c>
      <c r="F2249" s="286">
        <v>0</v>
      </c>
    </row>
    <row r="2250" spans="1:6">
      <c r="A2250">
        <v>2425</v>
      </c>
      <c r="B2250" t="s">
        <v>2816</v>
      </c>
      <c r="C2250" t="s">
        <v>565</v>
      </c>
      <c r="D2250" s="285">
        <v>0</v>
      </c>
      <c r="E2250" s="286">
        <v>41</v>
      </c>
      <c r="F2250" s="286">
        <v>0</v>
      </c>
    </row>
    <row r="2251" spans="1:6">
      <c r="A2251">
        <v>2426</v>
      </c>
      <c r="B2251" t="s">
        <v>2817</v>
      </c>
      <c r="C2251" t="s">
        <v>565</v>
      </c>
      <c r="D2251" s="285">
        <v>0</v>
      </c>
      <c r="E2251" s="286">
        <v>16.309999999999999</v>
      </c>
      <c r="F2251" s="286">
        <v>0</v>
      </c>
    </row>
    <row r="2252" spans="1:6">
      <c r="A2252">
        <v>2427</v>
      </c>
      <c r="B2252" t="s">
        <v>2818</v>
      </c>
      <c r="C2252" t="s">
        <v>565</v>
      </c>
      <c r="D2252" s="285">
        <v>0</v>
      </c>
      <c r="E2252" s="286">
        <v>31.37</v>
      </c>
      <c r="F2252" s="286">
        <v>0</v>
      </c>
    </row>
    <row r="2253" spans="1:6">
      <c r="A2253">
        <v>2428</v>
      </c>
      <c r="B2253" t="s">
        <v>2819</v>
      </c>
      <c r="C2253" t="s">
        <v>565</v>
      </c>
      <c r="D2253" s="285">
        <v>96</v>
      </c>
      <c r="E2253" s="286">
        <v>21.8</v>
      </c>
      <c r="F2253" s="286">
        <v>2092.8000000000002</v>
      </c>
    </row>
    <row r="2254" spans="1:6">
      <c r="A2254">
        <v>2429</v>
      </c>
      <c r="B2254" t="s">
        <v>2820</v>
      </c>
      <c r="C2254" t="s">
        <v>565</v>
      </c>
      <c r="D2254" s="285">
        <v>0</v>
      </c>
      <c r="E2254" s="286">
        <v>2.9140000000000001</v>
      </c>
      <c r="F2254" s="286">
        <v>0</v>
      </c>
    </row>
    <row r="2255" spans="1:6">
      <c r="A2255">
        <v>2430</v>
      </c>
      <c r="B2255" t="s">
        <v>2821</v>
      </c>
      <c r="C2255" t="s">
        <v>565</v>
      </c>
      <c r="D2255" s="285">
        <v>0</v>
      </c>
      <c r="E2255" s="286">
        <v>38.9</v>
      </c>
      <c r="F2255" s="286">
        <v>0</v>
      </c>
    </row>
    <row r="2256" spans="1:6">
      <c r="A2256">
        <v>2431</v>
      </c>
      <c r="B2256" t="s">
        <v>2822</v>
      </c>
      <c r="C2256" t="s">
        <v>565</v>
      </c>
      <c r="D2256" s="285">
        <v>0</v>
      </c>
      <c r="E2256" s="286">
        <v>42.76</v>
      </c>
      <c r="F2256" s="286">
        <v>0</v>
      </c>
    </row>
    <row r="2257" spans="1:6">
      <c r="A2257">
        <v>2432</v>
      </c>
      <c r="B2257" t="s">
        <v>2823</v>
      </c>
      <c r="C2257" t="s">
        <v>565</v>
      </c>
      <c r="D2257" s="285">
        <v>0</v>
      </c>
      <c r="E2257" s="286">
        <v>5.53</v>
      </c>
      <c r="F2257" s="286">
        <v>0</v>
      </c>
    </row>
    <row r="2258" spans="1:6">
      <c r="A2258">
        <v>2433</v>
      </c>
      <c r="B2258" t="s">
        <v>2824</v>
      </c>
      <c r="C2258" t="s">
        <v>565</v>
      </c>
      <c r="D2258" s="285">
        <v>0</v>
      </c>
      <c r="E2258" s="286">
        <v>26.4</v>
      </c>
      <c r="F2258" s="286">
        <v>0</v>
      </c>
    </row>
    <row r="2259" spans="1:6">
      <c r="A2259">
        <v>2434</v>
      </c>
      <c r="B2259" t="s">
        <v>2825</v>
      </c>
      <c r="C2259" t="s">
        <v>565</v>
      </c>
      <c r="D2259" s="285">
        <v>0</v>
      </c>
      <c r="E2259" s="286">
        <v>16</v>
      </c>
      <c r="F2259" s="286">
        <v>0</v>
      </c>
    </row>
    <row r="2260" spans="1:6">
      <c r="A2260">
        <v>2435</v>
      </c>
      <c r="B2260" t="s">
        <v>2826</v>
      </c>
      <c r="C2260" t="s">
        <v>565</v>
      </c>
      <c r="D2260" s="285">
        <v>0</v>
      </c>
      <c r="E2260" s="286">
        <v>7.44</v>
      </c>
      <c r="F2260" s="286">
        <v>0</v>
      </c>
    </row>
    <row r="2261" spans="1:6">
      <c r="A2261">
        <v>2436</v>
      </c>
      <c r="B2261" t="s">
        <v>2827</v>
      </c>
      <c r="C2261" t="s">
        <v>565</v>
      </c>
      <c r="D2261" s="285">
        <v>0</v>
      </c>
      <c r="E2261" s="286">
        <v>9</v>
      </c>
      <c r="F2261" s="286">
        <v>0</v>
      </c>
    </row>
    <row r="2262" spans="1:6">
      <c r="A2262">
        <v>2437</v>
      </c>
      <c r="B2262" t="s">
        <v>2828</v>
      </c>
      <c r="C2262" t="s">
        <v>565</v>
      </c>
      <c r="D2262" s="285">
        <v>0</v>
      </c>
      <c r="E2262" s="286">
        <v>8.8800000000000008</v>
      </c>
      <c r="F2262" s="286">
        <v>0</v>
      </c>
    </row>
    <row r="2263" spans="1:6">
      <c r="A2263">
        <v>2438</v>
      </c>
      <c r="B2263" t="s">
        <v>2829</v>
      </c>
      <c r="C2263" t="s">
        <v>565</v>
      </c>
      <c r="D2263" s="285">
        <v>0</v>
      </c>
      <c r="E2263" s="286">
        <v>9.9</v>
      </c>
      <c r="F2263" s="286">
        <v>0</v>
      </c>
    </row>
    <row r="2264" spans="1:6">
      <c r="A2264">
        <v>2439</v>
      </c>
      <c r="B2264" t="s">
        <v>2830</v>
      </c>
      <c r="C2264" t="s">
        <v>565</v>
      </c>
      <c r="D2264" s="285">
        <v>0</v>
      </c>
      <c r="E2264" s="286">
        <v>9</v>
      </c>
      <c r="F2264" s="286">
        <v>0</v>
      </c>
    </row>
    <row r="2265" spans="1:6">
      <c r="A2265">
        <v>2440</v>
      </c>
      <c r="B2265" t="s">
        <v>2831</v>
      </c>
      <c r="C2265" t="s">
        <v>565</v>
      </c>
      <c r="D2265" s="285">
        <v>0</v>
      </c>
      <c r="E2265" s="286">
        <v>8</v>
      </c>
      <c r="F2265" s="286">
        <v>0</v>
      </c>
    </row>
    <row r="2266" spans="1:6">
      <c r="A2266">
        <v>2441</v>
      </c>
      <c r="B2266" t="s">
        <v>2832</v>
      </c>
      <c r="C2266" t="s">
        <v>565</v>
      </c>
      <c r="D2266" s="285">
        <v>0</v>
      </c>
      <c r="E2266" s="286">
        <v>6.2</v>
      </c>
      <c r="F2266" s="286">
        <v>0</v>
      </c>
    </row>
    <row r="2267" spans="1:6">
      <c r="A2267">
        <v>2442</v>
      </c>
      <c r="B2267" t="s">
        <v>2833</v>
      </c>
      <c r="C2267" t="s">
        <v>565</v>
      </c>
      <c r="D2267" s="285">
        <v>0</v>
      </c>
      <c r="E2267" s="286">
        <v>6.2</v>
      </c>
      <c r="F2267" s="286">
        <v>0</v>
      </c>
    </row>
    <row r="2268" spans="1:6">
      <c r="A2268">
        <v>2443</v>
      </c>
      <c r="B2268" t="s">
        <v>2834</v>
      </c>
      <c r="C2268" t="s">
        <v>565</v>
      </c>
      <c r="D2268" s="285">
        <v>0</v>
      </c>
      <c r="E2268" s="286">
        <v>6.6</v>
      </c>
      <c r="F2268" s="286">
        <v>0</v>
      </c>
    </row>
    <row r="2269" spans="1:6">
      <c r="A2269">
        <v>2444</v>
      </c>
      <c r="B2269" t="s">
        <v>2835</v>
      </c>
      <c r="C2269" t="s">
        <v>565</v>
      </c>
      <c r="D2269" s="285">
        <v>0</v>
      </c>
      <c r="E2269" s="286">
        <v>3.0830000000000002</v>
      </c>
      <c r="F2269" s="286">
        <v>0</v>
      </c>
    </row>
    <row r="2270" spans="1:6">
      <c r="A2270">
        <v>2445</v>
      </c>
      <c r="B2270" t="s">
        <v>2836</v>
      </c>
      <c r="C2270" t="s">
        <v>565</v>
      </c>
      <c r="D2270" s="285">
        <v>0</v>
      </c>
      <c r="E2270" s="286">
        <v>6.3</v>
      </c>
      <c r="F2270" s="286">
        <v>0</v>
      </c>
    </row>
    <row r="2271" spans="1:6">
      <c r="A2271">
        <v>2446</v>
      </c>
      <c r="B2271" t="s">
        <v>2837</v>
      </c>
      <c r="C2271" t="s">
        <v>565</v>
      </c>
      <c r="D2271" s="285">
        <v>0</v>
      </c>
      <c r="E2271" s="286">
        <v>6.3</v>
      </c>
      <c r="F2271" s="286">
        <v>0</v>
      </c>
    </row>
    <row r="2272" spans="1:6">
      <c r="A2272">
        <v>2447</v>
      </c>
      <c r="B2272" t="s">
        <v>2838</v>
      </c>
      <c r="C2272" t="s">
        <v>565</v>
      </c>
      <c r="D2272" s="285">
        <v>0</v>
      </c>
      <c r="E2272" s="286">
        <v>6.3</v>
      </c>
      <c r="F2272" s="286">
        <v>0</v>
      </c>
    </row>
    <row r="2273" spans="1:6">
      <c r="A2273">
        <v>2448</v>
      </c>
      <c r="B2273" t="s">
        <v>2839</v>
      </c>
      <c r="C2273" t="s">
        <v>565</v>
      </c>
      <c r="D2273" s="285">
        <v>0</v>
      </c>
      <c r="E2273" s="286">
        <v>7.7</v>
      </c>
      <c r="F2273" s="286">
        <v>0</v>
      </c>
    </row>
    <row r="2274" spans="1:6">
      <c r="A2274">
        <v>2449</v>
      </c>
      <c r="B2274" t="s">
        <v>2840</v>
      </c>
      <c r="C2274" t="s">
        <v>565</v>
      </c>
      <c r="D2274" s="285">
        <v>0</v>
      </c>
      <c r="E2274" s="286">
        <v>4.95</v>
      </c>
      <c r="F2274" s="286">
        <v>0</v>
      </c>
    </row>
    <row r="2275" spans="1:6">
      <c r="A2275">
        <v>2450</v>
      </c>
      <c r="B2275" t="s">
        <v>2841</v>
      </c>
      <c r="C2275" t="s">
        <v>565</v>
      </c>
      <c r="D2275" s="285">
        <v>18</v>
      </c>
      <c r="E2275" s="286">
        <v>8.64</v>
      </c>
      <c r="F2275" s="286">
        <v>155.52000000000001</v>
      </c>
    </row>
    <row r="2276" spans="1:6">
      <c r="A2276">
        <v>2451</v>
      </c>
      <c r="B2276" t="s">
        <v>2842</v>
      </c>
      <c r="C2276" t="s">
        <v>565</v>
      </c>
      <c r="D2276" s="285">
        <v>0</v>
      </c>
      <c r="E2276" s="286">
        <v>3.85</v>
      </c>
      <c r="F2276" s="286">
        <v>0</v>
      </c>
    </row>
    <row r="2277" spans="1:6">
      <c r="A2277">
        <v>2452</v>
      </c>
      <c r="B2277" t="s">
        <v>2843</v>
      </c>
      <c r="C2277" t="s">
        <v>565</v>
      </c>
      <c r="D2277" s="285">
        <v>0</v>
      </c>
      <c r="E2277" s="286">
        <v>2.851</v>
      </c>
      <c r="F2277" s="286">
        <v>0</v>
      </c>
    </row>
    <row r="2278" spans="1:6">
      <c r="A2278">
        <v>2455</v>
      </c>
      <c r="B2278" t="s">
        <v>2844</v>
      </c>
      <c r="C2278" t="s">
        <v>565</v>
      </c>
      <c r="D2278" s="285">
        <v>0</v>
      </c>
      <c r="E2278" s="286">
        <v>2.238</v>
      </c>
      <c r="F2278" s="286">
        <v>0</v>
      </c>
    </row>
    <row r="2279" spans="1:6">
      <c r="A2279">
        <v>2456</v>
      </c>
      <c r="B2279" t="s">
        <v>2845</v>
      </c>
      <c r="C2279" t="s">
        <v>565</v>
      </c>
      <c r="D2279" s="285">
        <v>0</v>
      </c>
      <c r="E2279" s="286">
        <v>2.5630000000000002</v>
      </c>
      <c r="F2279" s="286">
        <v>0</v>
      </c>
    </row>
    <row r="2280" spans="1:6">
      <c r="A2280">
        <v>2458</v>
      </c>
      <c r="B2280" t="s">
        <v>2846</v>
      </c>
      <c r="C2280" t="s">
        <v>565</v>
      </c>
      <c r="D2280" s="285">
        <v>0</v>
      </c>
      <c r="E2280" s="286">
        <v>3.5739999999999998</v>
      </c>
      <c r="F2280" s="286">
        <v>0</v>
      </c>
    </row>
    <row r="2281" spans="1:6">
      <c r="A2281">
        <v>2459</v>
      </c>
      <c r="B2281" t="s">
        <v>2847</v>
      </c>
      <c r="C2281" t="s">
        <v>565</v>
      </c>
      <c r="D2281" s="285">
        <v>0</v>
      </c>
      <c r="E2281" s="286">
        <v>15.32</v>
      </c>
      <c r="F2281" s="286">
        <v>0</v>
      </c>
    </row>
    <row r="2282" spans="1:6">
      <c r="A2282">
        <v>2460</v>
      </c>
      <c r="B2282" t="s">
        <v>2848</v>
      </c>
      <c r="C2282" t="s">
        <v>565</v>
      </c>
      <c r="D2282" s="285">
        <v>18</v>
      </c>
      <c r="E2282" s="286">
        <v>8.3800000000000008</v>
      </c>
      <c r="F2282" s="286">
        <v>150.84</v>
      </c>
    </row>
    <row r="2283" spans="1:6">
      <c r="A2283">
        <v>2461</v>
      </c>
      <c r="B2283" t="s">
        <v>2849</v>
      </c>
      <c r="C2283" t="s">
        <v>565</v>
      </c>
      <c r="D2283" s="285">
        <v>0</v>
      </c>
      <c r="E2283" s="286">
        <v>36.762999999999998</v>
      </c>
      <c r="F2283" s="286">
        <v>0</v>
      </c>
    </row>
    <row r="2284" spans="1:6">
      <c r="A2284">
        <v>2462</v>
      </c>
      <c r="B2284" t="s">
        <v>2850</v>
      </c>
      <c r="C2284" t="s">
        <v>565</v>
      </c>
      <c r="D2284" s="285">
        <v>12</v>
      </c>
      <c r="E2284" s="286">
        <v>4.9400000000000004</v>
      </c>
      <c r="F2284" s="286">
        <v>59.28</v>
      </c>
    </row>
    <row r="2285" spans="1:6">
      <c r="A2285">
        <v>2463</v>
      </c>
      <c r="B2285" t="s">
        <v>2851</v>
      </c>
      <c r="C2285" t="s">
        <v>565</v>
      </c>
      <c r="D2285" s="285">
        <v>0</v>
      </c>
      <c r="E2285" s="286">
        <v>3.27</v>
      </c>
      <c r="F2285" s="286">
        <v>0</v>
      </c>
    </row>
    <row r="2286" spans="1:6">
      <c r="A2286">
        <v>2464</v>
      </c>
      <c r="B2286" t="s">
        <v>2852</v>
      </c>
      <c r="C2286" t="s">
        <v>565</v>
      </c>
      <c r="D2286" s="285">
        <v>0</v>
      </c>
      <c r="E2286" s="286">
        <v>21</v>
      </c>
      <c r="F2286" s="286">
        <v>0</v>
      </c>
    </row>
    <row r="2287" spans="1:6">
      <c r="A2287">
        <v>2465</v>
      </c>
      <c r="B2287" t="s">
        <v>2853</v>
      </c>
      <c r="C2287" t="s">
        <v>565</v>
      </c>
      <c r="D2287" s="285">
        <v>0</v>
      </c>
      <c r="E2287" s="286">
        <v>29.27</v>
      </c>
      <c r="F2287" s="286">
        <v>0</v>
      </c>
    </row>
    <row r="2288" spans="1:6">
      <c r="A2288">
        <v>2467</v>
      </c>
      <c r="B2288" t="s">
        <v>2854</v>
      </c>
      <c r="C2288" t="s">
        <v>565</v>
      </c>
      <c r="D2288" s="285">
        <v>0</v>
      </c>
      <c r="E2288" s="286">
        <v>5.9009999999999998</v>
      </c>
      <c r="F2288" s="286">
        <v>0</v>
      </c>
    </row>
    <row r="2289" spans="1:6">
      <c r="A2289">
        <v>2468</v>
      </c>
      <c r="B2289" t="s">
        <v>2855</v>
      </c>
      <c r="C2289" t="s">
        <v>565</v>
      </c>
      <c r="D2289" s="285">
        <v>0</v>
      </c>
      <c r="E2289" s="286">
        <v>12.04</v>
      </c>
      <c r="F2289" s="286">
        <v>0</v>
      </c>
    </row>
    <row r="2290" spans="1:6">
      <c r="A2290">
        <v>2469</v>
      </c>
      <c r="B2290" t="s">
        <v>2856</v>
      </c>
      <c r="C2290" t="s">
        <v>565</v>
      </c>
      <c r="D2290" s="285">
        <v>0</v>
      </c>
      <c r="E2290" s="286">
        <v>3.36</v>
      </c>
      <c r="F2290" s="286">
        <v>0</v>
      </c>
    </row>
    <row r="2291" spans="1:6">
      <c r="A2291">
        <v>2470</v>
      </c>
      <c r="B2291" t="s">
        <v>2857</v>
      </c>
      <c r="C2291" t="s">
        <v>565</v>
      </c>
      <c r="D2291" s="285">
        <v>0</v>
      </c>
      <c r="E2291" s="286">
        <v>8.75</v>
      </c>
      <c r="F2291" s="286">
        <v>0</v>
      </c>
    </row>
    <row r="2292" spans="1:6">
      <c r="A2292">
        <v>2471</v>
      </c>
      <c r="B2292" t="s">
        <v>2858</v>
      </c>
      <c r="C2292" t="s">
        <v>565</v>
      </c>
      <c r="D2292" s="285">
        <v>0</v>
      </c>
      <c r="E2292" s="286">
        <v>3.76</v>
      </c>
      <c r="F2292" s="286">
        <v>0</v>
      </c>
    </row>
    <row r="2293" spans="1:6">
      <c r="A2293">
        <v>2472</v>
      </c>
      <c r="B2293" t="s">
        <v>2859</v>
      </c>
      <c r="C2293" t="s">
        <v>565</v>
      </c>
      <c r="D2293" s="285">
        <v>0</v>
      </c>
      <c r="E2293" s="286">
        <v>5.81</v>
      </c>
      <c r="F2293" s="286">
        <v>0</v>
      </c>
    </row>
    <row r="2294" spans="1:6">
      <c r="A2294">
        <v>2473</v>
      </c>
      <c r="B2294" t="s">
        <v>2860</v>
      </c>
      <c r="C2294" t="s">
        <v>565</v>
      </c>
      <c r="D2294" s="285">
        <v>0</v>
      </c>
      <c r="E2294" s="286">
        <v>10.36</v>
      </c>
      <c r="F2294" s="286">
        <v>0</v>
      </c>
    </row>
    <row r="2295" spans="1:6">
      <c r="A2295">
        <v>2474</v>
      </c>
      <c r="B2295" t="s">
        <v>2861</v>
      </c>
      <c r="C2295" t="s">
        <v>565</v>
      </c>
      <c r="D2295" s="285">
        <v>18</v>
      </c>
      <c r="E2295" s="286">
        <v>12.29</v>
      </c>
      <c r="F2295" s="286">
        <v>221.22</v>
      </c>
    </row>
    <row r="2296" spans="1:6">
      <c r="A2296">
        <v>2475</v>
      </c>
      <c r="B2296" t="s">
        <v>2862</v>
      </c>
      <c r="C2296" t="s">
        <v>565</v>
      </c>
      <c r="D2296" s="285">
        <v>6</v>
      </c>
      <c r="E2296" s="286">
        <v>12.96</v>
      </c>
      <c r="F2296" s="286">
        <v>77.760000000000005</v>
      </c>
    </row>
    <row r="2297" spans="1:6">
      <c r="A2297">
        <v>2476</v>
      </c>
      <c r="B2297" t="s">
        <v>2863</v>
      </c>
      <c r="C2297" t="s">
        <v>565</v>
      </c>
      <c r="D2297" s="285">
        <v>18</v>
      </c>
      <c r="E2297" s="286">
        <v>32.159999999999997</v>
      </c>
      <c r="F2297" s="286">
        <v>578.88</v>
      </c>
    </row>
    <row r="2298" spans="1:6">
      <c r="A2298">
        <v>2477</v>
      </c>
      <c r="B2298" t="s">
        <v>2864</v>
      </c>
      <c r="C2298" t="s">
        <v>565</v>
      </c>
      <c r="D2298" s="285">
        <v>0</v>
      </c>
      <c r="E2298" s="286">
        <v>33.5</v>
      </c>
      <c r="F2298" s="286">
        <v>0</v>
      </c>
    </row>
    <row r="2299" spans="1:6">
      <c r="A2299">
        <v>2478</v>
      </c>
      <c r="B2299" t="s">
        <v>2865</v>
      </c>
      <c r="C2299" t="s">
        <v>565</v>
      </c>
      <c r="D2299" s="285">
        <v>6</v>
      </c>
      <c r="E2299" s="286">
        <v>26.19</v>
      </c>
      <c r="F2299" s="286">
        <v>157.13999999999999</v>
      </c>
    </row>
    <row r="2300" spans="1:6">
      <c r="A2300">
        <v>2479</v>
      </c>
      <c r="B2300" t="s">
        <v>2866</v>
      </c>
      <c r="C2300" t="s">
        <v>565</v>
      </c>
      <c r="D2300" s="285">
        <v>0</v>
      </c>
      <c r="E2300" s="286">
        <v>62.95</v>
      </c>
      <c r="F2300" s="286">
        <v>0</v>
      </c>
    </row>
    <row r="2301" spans="1:6">
      <c r="A2301">
        <v>2480</v>
      </c>
      <c r="B2301" t="s">
        <v>2867</v>
      </c>
      <c r="C2301" t="s">
        <v>565</v>
      </c>
      <c r="D2301" s="285">
        <v>0</v>
      </c>
      <c r="E2301" s="286">
        <v>1.44</v>
      </c>
      <c r="F2301" s="286">
        <v>0</v>
      </c>
    </row>
    <row r="2302" spans="1:6">
      <c r="A2302">
        <v>2481</v>
      </c>
      <c r="B2302" t="s">
        <v>2868</v>
      </c>
      <c r="C2302" t="s">
        <v>565</v>
      </c>
      <c r="D2302" s="285">
        <v>0</v>
      </c>
      <c r="E2302" s="286">
        <v>2.89</v>
      </c>
      <c r="F2302" s="286">
        <v>0</v>
      </c>
    </row>
    <row r="2303" spans="1:6">
      <c r="A2303">
        <v>2482</v>
      </c>
      <c r="B2303" t="s">
        <v>2869</v>
      </c>
      <c r="C2303" t="s">
        <v>565</v>
      </c>
      <c r="D2303" s="285">
        <v>0</v>
      </c>
      <c r="E2303" s="286">
        <v>2.7</v>
      </c>
      <c r="F2303" s="286">
        <v>0</v>
      </c>
    </row>
    <row r="2304" spans="1:6">
      <c r="A2304">
        <v>2483</v>
      </c>
      <c r="B2304" t="s">
        <v>2870</v>
      </c>
      <c r="C2304" t="s">
        <v>565</v>
      </c>
      <c r="D2304" s="285">
        <v>0</v>
      </c>
      <c r="E2304" s="286">
        <v>2.0699999999999998</v>
      </c>
      <c r="F2304" s="286">
        <v>0</v>
      </c>
    </row>
    <row r="2305" spans="1:6">
      <c r="A2305">
        <v>2484</v>
      </c>
      <c r="B2305" t="s">
        <v>2871</v>
      </c>
      <c r="C2305" t="s">
        <v>565</v>
      </c>
      <c r="D2305" s="285">
        <v>0</v>
      </c>
      <c r="E2305" s="286">
        <v>1.44</v>
      </c>
      <c r="F2305" s="286">
        <v>0</v>
      </c>
    </row>
    <row r="2306" spans="1:6">
      <c r="A2306">
        <v>2485</v>
      </c>
      <c r="B2306" t="s">
        <v>2872</v>
      </c>
      <c r="C2306" t="s">
        <v>565</v>
      </c>
      <c r="D2306" s="285">
        <v>0</v>
      </c>
      <c r="E2306" s="286">
        <v>1.44</v>
      </c>
      <c r="F2306" s="286">
        <v>0</v>
      </c>
    </row>
    <row r="2307" spans="1:6">
      <c r="A2307">
        <v>2486</v>
      </c>
      <c r="B2307" t="s">
        <v>2873</v>
      </c>
      <c r="C2307" t="s">
        <v>565</v>
      </c>
      <c r="D2307" s="285">
        <v>0</v>
      </c>
      <c r="E2307" s="286">
        <v>10.4</v>
      </c>
      <c r="F2307" s="286">
        <v>0</v>
      </c>
    </row>
    <row r="2308" spans="1:6">
      <c r="A2308">
        <v>2487</v>
      </c>
      <c r="B2308" t="s">
        <v>2874</v>
      </c>
      <c r="C2308" t="s">
        <v>565</v>
      </c>
      <c r="D2308" s="285">
        <v>0</v>
      </c>
      <c r="E2308" s="286">
        <v>0</v>
      </c>
      <c r="F2308" s="286">
        <v>0</v>
      </c>
    </row>
    <row r="2309" spans="1:6">
      <c r="A2309">
        <v>2488</v>
      </c>
      <c r="B2309" t="s">
        <v>2875</v>
      </c>
      <c r="C2309" t="s">
        <v>565</v>
      </c>
      <c r="D2309" s="285">
        <v>0</v>
      </c>
      <c r="E2309" s="286">
        <v>0</v>
      </c>
      <c r="F2309" s="286">
        <v>0</v>
      </c>
    </row>
    <row r="2310" spans="1:6">
      <c r="A2310">
        <v>2489</v>
      </c>
      <c r="B2310" t="s">
        <v>2876</v>
      </c>
      <c r="C2310" t="s">
        <v>565</v>
      </c>
      <c r="D2310" s="285">
        <v>0</v>
      </c>
      <c r="E2310" s="286">
        <v>0</v>
      </c>
      <c r="F2310" s="286">
        <v>0</v>
      </c>
    </row>
    <row r="2311" spans="1:6">
      <c r="A2311">
        <v>2490</v>
      </c>
      <c r="B2311" t="s">
        <v>2877</v>
      </c>
      <c r="C2311" t="s">
        <v>565</v>
      </c>
      <c r="D2311" s="285">
        <v>0</v>
      </c>
      <c r="E2311" s="286">
        <v>62.95</v>
      </c>
      <c r="F2311" s="286">
        <v>0</v>
      </c>
    </row>
    <row r="2312" spans="1:6">
      <c r="A2312">
        <v>2491</v>
      </c>
      <c r="B2312" t="s">
        <v>2878</v>
      </c>
      <c r="C2312" t="s">
        <v>565</v>
      </c>
      <c r="D2312" s="285">
        <v>0</v>
      </c>
      <c r="E2312" s="286">
        <v>16.600000000000001</v>
      </c>
      <c r="F2312" s="286">
        <v>0</v>
      </c>
    </row>
    <row r="2313" spans="1:6">
      <c r="A2313">
        <v>2492</v>
      </c>
      <c r="B2313" t="s">
        <v>2879</v>
      </c>
      <c r="C2313" t="s">
        <v>565</v>
      </c>
      <c r="D2313" s="285">
        <v>0</v>
      </c>
      <c r="E2313" s="286">
        <v>23.85</v>
      </c>
      <c r="F2313" s="286">
        <v>0</v>
      </c>
    </row>
    <row r="2314" spans="1:6">
      <c r="A2314">
        <v>2493</v>
      </c>
      <c r="B2314" t="s">
        <v>2880</v>
      </c>
      <c r="C2314" t="s">
        <v>565</v>
      </c>
      <c r="D2314" s="285">
        <v>0</v>
      </c>
      <c r="E2314" s="286">
        <v>57.1</v>
      </c>
      <c r="F2314" s="286">
        <v>0</v>
      </c>
    </row>
    <row r="2315" spans="1:6">
      <c r="A2315">
        <v>2494</v>
      </c>
      <c r="B2315" t="s">
        <v>2881</v>
      </c>
      <c r="C2315" t="s">
        <v>565</v>
      </c>
      <c r="D2315" s="285">
        <v>12</v>
      </c>
      <c r="E2315" s="286">
        <v>15.44</v>
      </c>
      <c r="F2315" s="286">
        <v>185.28</v>
      </c>
    </row>
    <row r="2316" spans="1:6">
      <c r="A2316">
        <v>2495</v>
      </c>
      <c r="B2316" t="s">
        <v>2882</v>
      </c>
      <c r="C2316" t="s">
        <v>565</v>
      </c>
      <c r="D2316" s="285">
        <v>0</v>
      </c>
      <c r="E2316" s="286">
        <v>198.16</v>
      </c>
      <c r="F2316" s="286">
        <v>0</v>
      </c>
    </row>
    <row r="2317" spans="1:6">
      <c r="A2317">
        <v>2496</v>
      </c>
      <c r="B2317" t="s">
        <v>2883</v>
      </c>
      <c r="C2317" t="s">
        <v>565</v>
      </c>
      <c r="D2317" s="285">
        <v>0</v>
      </c>
      <c r="E2317" s="286">
        <v>25.17</v>
      </c>
      <c r="F2317" s="286">
        <v>0</v>
      </c>
    </row>
    <row r="2318" spans="1:6">
      <c r="A2318">
        <v>2497</v>
      </c>
      <c r="B2318" t="s">
        <v>2884</v>
      </c>
      <c r="C2318" t="s">
        <v>565</v>
      </c>
      <c r="D2318" s="285">
        <v>0</v>
      </c>
      <c r="E2318" s="286">
        <v>5.47</v>
      </c>
      <c r="F2318" s="286">
        <v>0</v>
      </c>
    </row>
    <row r="2319" spans="1:6">
      <c r="A2319">
        <v>2498</v>
      </c>
      <c r="B2319" t="s">
        <v>2885</v>
      </c>
      <c r="C2319" t="s">
        <v>565</v>
      </c>
      <c r="D2319" s="285">
        <v>0</v>
      </c>
      <c r="E2319" s="286">
        <v>6.86</v>
      </c>
      <c r="F2319" s="286">
        <v>0</v>
      </c>
    </row>
    <row r="2320" spans="1:6">
      <c r="A2320">
        <v>2499</v>
      </c>
      <c r="B2320" t="s">
        <v>2886</v>
      </c>
      <c r="C2320" t="s">
        <v>565</v>
      </c>
      <c r="D2320" s="285">
        <v>0</v>
      </c>
      <c r="E2320" s="286">
        <v>20.149999999999999</v>
      </c>
      <c r="F2320" s="286">
        <v>0</v>
      </c>
    </row>
    <row r="2321" spans="1:6">
      <c r="A2321">
        <v>2500</v>
      </c>
      <c r="B2321" t="s">
        <v>2887</v>
      </c>
      <c r="C2321" t="s">
        <v>565</v>
      </c>
      <c r="D2321" s="285">
        <v>0</v>
      </c>
      <c r="E2321" s="286">
        <v>0</v>
      </c>
      <c r="F2321" s="286">
        <v>0</v>
      </c>
    </row>
    <row r="2322" spans="1:6">
      <c r="A2322">
        <v>2501</v>
      </c>
      <c r="B2322" t="s">
        <v>2888</v>
      </c>
      <c r="C2322" t="s">
        <v>565</v>
      </c>
      <c r="D2322" s="285">
        <v>0</v>
      </c>
      <c r="E2322" s="286">
        <v>0</v>
      </c>
      <c r="F2322" s="286">
        <v>0</v>
      </c>
    </row>
    <row r="2323" spans="1:6">
      <c r="A2323">
        <v>2502</v>
      </c>
      <c r="B2323" t="s">
        <v>2889</v>
      </c>
      <c r="C2323" t="s">
        <v>565</v>
      </c>
      <c r="D2323" s="285">
        <v>0</v>
      </c>
      <c r="E2323" s="286">
        <v>0</v>
      </c>
      <c r="F2323" s="286">
        <v>0</v>
      </c>
    </row>
    <row r="2324" spans="1:6">
      <c r="A2324">
        <v>2503</v>
      </c>
      <c r="B2324" t="s">
        <v>2890</v>
      </c>
      <c r="C2324" t="s">
        <v>565</v>
      </c>
      <c r="D2324" s="285">
        <v>0</v>
      </c>
      <c r="E2324" s="286">
        <v>0</v>
      </c>
      <c r="F2324" s="286">
        <v>0</v>
      </c>
    </row>
    <row r="2325" spans="1:6">
      <c r="A2325">
        <v>2504</v>
      </c>
      <c r="B2325" t="s">
        <v>2891</v>
      </c>
      <c r="C2325" t="s">
        <v>565</v>
      </c>
      <c r="D2325" s="285">
        <v>0</v>
      </c>
      <c r="E2325" s="286">
        <v>0</v>
      </c>
      <c r="F2325" s="286">
        <v>0</v>
      </c>
    </row>
    <row r="2326" spans="1:6">
      <c r="A2326">
        <v>2505</v>
      </c>
      <c r="B2326" t="s">
        <v>2892</v>
      </c>
      <c r="C2326" t="s">
        <v>565</v>
      </c>
      <c r="D2326" s="285">
        <v>0</v>
      </c>
      <c r="E2326" s="286">
        <v>0</v>
      </c>
      <c r="F2326" s="286">
        <v>0</v>
      </c>
    </row>
    <row r="2327" spans="1:6">
      <c r="A2327">
        <v>2506</v>
      </c>
      <c r="B2327" t="s">
        <v>2893</v>
      </c>
      <c r="C2327" t="s">
        <v>565</v>
      </c>
      <c r="D2327" s="285">
        <v>0</v>
      </c>
      <c r="E2327" s="286">
        <v>0</v>
      </c>
      <c r="F2327" s="286">
        <v>0</v>
      </c>
    </row>
    <row r="2328" spans="1:6">
      <c r="A2328">
        <v>2507</v>
      </c>
      <c r="B2328" t="s">
        <v>2894</v>
      </c>
      <c r="C2328" t="s">
        <v>565</v>
      </c>
      <c r="D2328" s="285">
        <v>0</v>
      </c>
      <c r="E2328" s="286">
        <v>0</v>
      </c>
      <c r="F2328" s="286">
        <v>0</v>
      </c>
    </row>
    <row r="2329" spans="1:6">
      <c r="A2329">
        <v>2508</v>
      </c>
      <c r="B2329" t="s">
        <v>2895</v>
      </c>
      <c r="C2329" t="s">
        <v>565</v>
      </c>
      <c r="D2329" s="285">
        <v>0</v>
      </c>
      <c r="E2329" s="286">
        <v>0</v>
      </c>
      <c r="F2329" s="286">
        <v>0</v>
      </c>
    </row>
    <row r="2330" spans="1:6">
      <c r="A2330">
        <v>2509</v>
      </c>
      <c r="B2330" t="s">
        <v>2896</v>
      </c>
      <c r="C2330" t="s">
        <v>565</v>
      </c>
      <c r="D2330" s="285">
        <v>0</v>
      </c>
      <c r="E2330" s="286">
        <v>0</v>
      </c>
      <c r="F2330" s="286">
        <v>0</v>
      </c>
    </row>
    <row r="2331" spans="1:6">
      <c r="A2331">
        <v>2510</v>
      </c>
      <c r="B2331" t="s">
        <v>2897</v>
      </c>
      <c r="C2331" t="s">
        <v>565</v>
      </c>
      <c r="D2331" s="285">
        <v>0</v>
      </c>
      <c r="E2331" s="286">
        <v>9.0090000000000003</v>
      </c>
      <c r="F2331" s="286">
        <v>0</v>
      </c>
    </row>
    <row r="2332" spans="1:6">
      <c r="A2332">
        <v>2511</v>
      </c>
      <c r="B2332" t="s">
        <v>2898</v>
      </c>
      <c r="C2332" t="s">
        <v>565</v>
      </c>
      <c r="D2332" s="285">
        <v>0</v>
      </c>
      <c r="E2332" s="286">
        <v>9.0370000000000008</v>
      </c>
      <c r="F2332" s="286">
        <v>0</v>
      </c>
    </row>
    <row r="2333" spans="1:6">
      <c r="A2333">
        <v>2512</v>
      </c>
      <c r="B2333" t="s">
        <v>2899</v>
      </c>
      <c r="C2333" t="s">
        <v>565</v>
      </c>
      <c r="D2333" s="285">
        <v>0</v>
      </c>
      <c r="E2333" s="286">
        <v>47.95</v>
      </c>
      <c r="F2333" s="286">
        <v>0</v>
      </c>
    </row>
    <row r="2334" spans="1:6">
      <c r="A2334">
        <v>2513</v>
      </c>
      <c r="B2334" t="s">
        <v>2900</v>
      </c>
      <c r="C2334" t="s">
        <v>565</v>
      </c>
      <c r="D2334" s="285">
        <v>0</v>
      </c>
      <c r="E2334" s="286">
        <v>81.84</v>
      </c>
      <c r="F2334" s="286">
        <v>0</v>
      </c>
    </row>
    <row r="2335" spans="1:6">
      <c r="A2335">
        <v>2514</v>
      </c>
      <c r="B2335" t="s">
        <v>2901</v>
      </c>
      <c r="C2335" t="s">
        <v>565</v>
      </c>
      <c r="D2335" s="285">
        <v>27</v>
      </c>
      <c r="E2335" s="286">
        <v>10.5</v>
      </c>
      <c r="F2335" s="286">
        <v>283.5</v>
      </c>
    </row>
    <row r="2336" spans="1:6">
      <c r="A2336">
        <v>2515</v>
      </c>
      <c r="B2336" t="s">
        <v>2902</v>
      </c>
      <c r="C2336" t="s">
        <v>565</v>
      </c>
      <c r="D2336" s="285">
        <v>0</v>
      </c>
      <c r="E2336" s="286">
        <v>19.260000000000002</v>
      </c>
      <c r="F2336" s="286">
        <v>0</v>
      </c>
    </row>
    <row r="2337" spans="1:6">
      <c r="A2337">
        <v>2516</v>
      </c>
      <c r="B2337" t="s">
        <v>2903</v>
      </c>
      <c r="C2337" t="s">
        <v>565</v>
      </c>
      <c r="D2337" s="285">
        <v>0</v>
      </c>
      <c r="E2337" s="286">
        <v>3.4860000000000002</v>
      </c>
      <c r="F2337" s="286">
        <v>0</v>
      </c>
    </row>
    <row r="2338" spans="1:6">
      <c r="A2338">
        <v>2517</v>
      </c>
      <c r="B2338" t="s">
        <v>2904</v>
      </c>
      <c r="C2338" t="s">
        <v>565</v>
      </c>
      <c r="D2338" s="285">
        <v>0</v>
      </c>
      <c r="E2338" s="286">
        <v>3.423</v>
      </c>
      <c r="F2338" s="286">
        <v>0</v>
      </c>
    </row>
    <row r="2339" spans="1:6">
      <c r="A2339">
        <v>2518</v>
      </c>
      <c r="B2339" t="s">
        <v>2905</v>
      </c>
      <c r="C2339" t="s">
        <v>565</v>
      </c>
      <c r="D2339" s="285">
        <v>0</v>
      </c>
      <c r="E2339" s="286">
        <v>4.3680000000000003</v>
      </c>
      <c r="F2339" s="286">
        <v>0</v>
      </c>
    </row>
    <row r="2340" spans="1:6">
      <c r="A2340">
        <v>2519</v>
      </c>
      <c r="B2340" t="s">
        <v>2906</v>
      </c>
      <c r="C2340" t="s">
        <v>565</v>
      </c>
      <c r="D2340" s="285">
        <v>0</v>
      </c>
      <c r="E2340" s="286">
        <v>0</v>
      </c>
      <c r="F2340" s="286">
        <v>0</v>
      </c>
    </row>
    <row r="2341" spans="1:6">
      <c r="A2341">
        <v>2520</v>
      </c>
      <c r="B2341" t="s">
        <v>2907</v>
      </c>
      <c r="C2341" t="s">
        <v>565</v>
      </c>
      <c r="D2341" s="285">
        <v>0</v>
      </c>
      <c r="E2341" s="286">
        <v>0</v>
      </c>
      <c r="F2341" s="286">
        <v>0</v>
      </c>
    </row>
    <row r="2342" spans="1:6">
      <c r="A2342">
        <v>2521</v>
      </c>
      <c r="B2342" t="s">
        <v>2908</v>
      </c>
      <c r="C2342" t="s">
        <v>565</v>
      </c>
      <c r="D2342" s="285">
        <v>0</v>
      </c>
      <c r="E2342" s="286">
        <v>0</v>
      </c>
      <c r="F2342" s="286">
        <v>0</v>
      </c>
    </row>
    <row r="2343" spans="1:6">
      <c r="A2343">
        <v>2522</v>
      </c>
      <c r="B2343" t="s">
        <v>2909</v>
      </c>
      <c r="C2343" t="s">
        <v>565</v>
      </c>
      <c r="D2343" s="285">
        <v>0</v>
      </c>
      <c r="E2343" s="286">
        <v>0</v>
      </c>
      <c r="F2343" s="286">
        <v>0</v>
      </c>
    </row>
    <row r="2344" spans="1:6">
      <c r="A2344">
        <v>2523</v>
      </c>
      <c r="B2344" t="s">
        <v>2910</v>
      </c>
      <c r="C2344" t="s">
        <v>565</v>
      </c>
      <c r="D2344" s="285">
        <v>0</v>
      </c>
      <c r="E2344" s="286">
        <v>0</v>
      </c>
      <c r="F2344" s="286">
        <v>0</v>
      </c>
    </row>
    <row r="2345" spans="1:6">
      <c r="A2345">
        <v>2524</v>
      </c>
      <c r="B2345" t="s">
        <v>2911</v>
      </c>
      <c r="C2345" t="s">
        <v>565</v>
      </c>
      <c r="D2345" s="285">
        <v>0</v>
      </c>
      <c r="E2345" s="286">
        <v>5.976</v>
      </c>
      <c r="F2345" s="286">
        <v>0</v>
      </c>
    </row>
    <row r="2346" spans="1:6">
      <c r="A2346">
        <v>2525</v>
      </c>
      <c r="B2346" t="s">
        <v>2912</v>
      </c>
      <c r="C2346" t="s">
        <v>565</v>
      </c>
      <c r="D2346" s="285">
        <v>0</v>
      </c>
      <c r="E2346" s="286">
        <v>23.56</v>
      </c>
      <c r="F2346" s="286">
        <v>0</v>
      </c>
    </row>
    <row r="2347" spans="1:6">
      <c r="A2347">
        <v>2526</v>
      </c>
      <c r="B2347" t="s">
        <v>2913</v>
      </c>
      <c r="C2347" t="s">
        <v>565</v>
      </c>
      <c r="D2347" s="285">
        <v>0</v>
      </c>
      <c r="E2347" s="286">
        <v>5.27</v>
      </c>
      <c r="F2347" s="286">
        <v>0</v>
      </c>
    </row>
    <row r="2348" spans="1:6">
      <c r="A2348">
        <v>2527</v>
      </c>
      <c r="B2348" t="s">
        <v>2914</v>
      </c>
      <c r="C2348" t="s">
        <v>565</v>
      </c>
      <c r="D2348" s="285">
        <v>0</v>
      </c>
      <c r="E2348" s="286">
        <v>6.5</v>
      </c>
      <c r="F2348" s="286">
        <v>0</v>
      </c>
    </row>
    <row r="2349" spans="1:6">
      <c r="A2349">
        <v>2528</v>
      </c>
      <c r="B2349" t="s">
        <v>2915</v>
      </c>
      <c r="C2349" t="s">
        <v>565</v>
      </c>
      <c r="D2349" s="285">
        <v>18</v>
      </c>
      <c r="E2349" s="286">
        <v>10.128</v>
      </c>
      <c r="F2349" s="286">
        <v>182.3</v>
      </c>
    </row>
    <row r="2350" spans="1:6">
      <c r="A2350">
        <v>2529</v>
      </c>
      <c r="B2350" t="s">
        <v>2916</v>
      </c>
      <c r="C2350" t="s">
        <v>565</v>
      </c>
      <c r="D2350" s="285">
        <v>48</v>
      </c>
      <c r="E2350" s="286">
        <v>12.17</v>
      </c>
      <c r="F2350" s="286">
        <v>584.16</v>
      </c>
    </row>
    <row r="2351" spans="1:6">
      <c r="A2351">
        <v>2530</v>
      </c>
      <c r="B2351" t="s">
        <v>2917</v>
      </c>
      <c r="C2351" t="s">
        <v>565</v>
      </c>
      <c r="D2351" s="285">
        <v>0</v>
      </c>
      <c r="E2351" s="286">
        <v>12.7</v>
      </c>
      <c r="F2351" s="286">
        <v>0</v>
      </c>
    </row>
    <row r="2352" spans="1:6">
      <c r="A2352">
        <v>2531</v>
      </c>
      <c r="B2352" t="s">
        <v>2918</v>
      </c>
      <c r="C2352" t="s">
        <v>565</v>
      </c>
      <c r="D2352" s="285">
        <v>6</v>
      </c>
      <c r="E2352" s="286">
        <v>13.39</v>
      </c>
      <c r="F2352" s="286">
        <v>80.34</v>
      </c>
    </row>
    <row r="2353" spans="1:6">
      <c r="A2353">
        <v>2532</v>
      </c>
      <c r="B2353" t="s">
        <v>2919</v>
      </c>
      <c r="C2353" t="s">
        <v>565</v>
      </c>
      <c r="D2353" s="285">
        <v>0</v>
      </c>
      <c r="E2353" s="286">
        <v>11.231</v>
      </c>
      <c r="F2353" s="286">
        <v>0</v>
      </c>
    </row>
    <row r="2354" spans="1:6">
      <c r="A2354">
        <v>2533</v>
      </c>
      <c r="B2354" t="s">
        <v>2920</v>
      </c>
      <c r="C2354" t="s">
        <v>679</v>
      </c>
      <c r="D2354" s="285">
        <v>0</v>
      </c>
      <c r="E2354" s="286">
        <v>4.83</v>
      </c>
      <c r="F2354" s="286">
        <v>0</v>
      </c>
    </row>
    <row r="2355" spans="1:6">
      <c r="A2355">
        <v>2534</v>
      </c>
      <c r="B2355" t="s">
        <v>2921</v>
      </c>
      <c r="C2355" t="s">
        <v>679</v>
      </c>
      <c r="D2355" s="285">
        <v>0</v>
      </c>
      <c r="E2355" s="286">
        <v>2.5830000000000002</v>
      </c>
      <c r="F2355" s="286">
        <v>0</v>
      </c>
    </row>
    <row r="2356" spans="1:6">
      <c r="A2356">
        <v>2535</v>
      </c>
      <c r="B2356" t="s">
        <v>2922</v>
      </c>
      <c r="C2356" t="s">
        <v>565</v>
      </c>
      <c r="D2356" s="285">
        <v>0</v>
      </c>
      <c r="E2356" s="286">
        <v>5.27</v>
      </c>
      <c r="F2356" s="286">
        <v>0</v>
      </c>
    </row>
    <row r="2357" spans="1:6">
      <c r="A2357">
        <v>2536</v>
      </c>
      <c r="B2357" t="s">
        <v>2923</v>
      </c>
      <c r="C2357" t="s">
        <v>565</v>
      </c>
      <c r="D2357" s="285">
        <v>0</v>
      </c>
      <c r="E2357" s="286">
        <v>25.79</v>
      </c>
      <c r="F2357" s="286">
        <v>0</v>
      </c>
    </row>
    <row r="2358" spans="1:6">
      <c r="A2358">
        <v>2537</v>
      </c>
      <c r="B2358" t="s">
        <v>2924</v>
      </c>
      <c r="C2358" t="s">
        <v>565</v>
      </c>
      <c r="D2358" s="285">
        <v>0</v>
      </c>
      <c r="E2358" s="286">
        <v>8.2100000000000009</v>
      </c>
      <c r="F2358" s="286">
        <v>0</v>
      </c>
    </row>
    <row r="2359" spans="1:6">
      <c r="A2359">
        <v>2538</v>
      </c>
      <c r="B2359" t="s">
        <v>2925</v>
      </c>
      <c r="C2359" t="s">
        <v>565</v>
      </c>
      <c r="D2359" s="285">
        <v>0</v>
      </c>
      <c r="E2359" s="286">
        <v>14.75</v>
      </c>
      <c r="F2359" s="286">
        <v>0</v>
      </c>
    </row>
    <row r="2360" spans="1:6">
      <c r="A2360">
        <v>2539</v>
      </c>
      <c r="B2360" t="s">
        <v>2926</v>
      </c>
      <c r="C2360" t="s">
        <v>565</v>
      </c>
      <c r="D2360" s="285">
        <v>0</v>
      </c>
      <c r="E2360" s="286">
        <v>4.18</v>
      </c>
      <c r="F2360" s="286">
        <v>0</v>
      </c>
    </row>
    <row r="2361" spans="1:6">
      <c r="A2361">
        <v>2540</v>
      </c>
      <c r="B2361" t="s">
        <v>2927</v>
      </c>
      <c r="C2361" t="s">
        <v>565</v>
      </c>
      <c r="D2361" s="285">
        <v>0</v>
      </c>
      <c r="E2361" s="286">
        <v>11.63</v>
      </c>
      <c r="F2361" s="286">
        <v>0</v>
      </c>
    </row>
    <row r="2362" spans="1:6">
      <c r="A2362">
        <v>2542</v>
      </c>
      <c r="B2362" t="s">
        <v>2928</v>
      </c>
      <c r="C2362" t="s">
        <v>565</v>
      </c>
      <c r="D2362" s="285">
        <v>0</v>
      </c>
      <c r="E2362" s="286">
        <v>17.8</v>
      </c>
      <c r="F2362" s="286">
        <v>0</v>
      </c>
    </row>
    <row r="2363" spans="1:6">
      <c r="A2363">
        <v>2543</v>
      </c>
      <c r="B2363" t="s">
        <v>2929</v>
      </c>
      <c r="C2363" t="s">
        <v>565</v>
      </c>
      <c r="D2363" s="285">
        <v>0</v>
      </c>
      <c r="E2363" s="286">
        <v>7.65</v>
      </c>
      <c r="F2363" s="286">
        <v>0</v>
      </c>
    </row>
    <row r="2364" spans="1:6">
      <c r="A2364">
        <v>2544</v>
      </c>
      <c r="B2364" t="s">
        <v>2930</v>
      </c>
      <c r="C2364" t="s">
        <v>565</v>
      </c>
      <c r="D2364" s="285">
        <v>0</v>
      </c>
      <c r="E2364" s="286">
        <v>59.45</v>
      </c>
      <c r="F2364" s="286">
        <v>0</v>
      </c>
    </row>
    <row r="2365" spans="1:6">
      <c r="A2365">
        <v>2545</v>
      </c>
      <c r="B2365" t="s">
        <v>2931</v>
      </c>
      <c r="C2365" t="s">
        <v>565</v>
      </c>
      <c r="D2365" s="285">
        <v>12</v>
      </c>
      <c r="E2365" s="286">
        <v>25.17</v>
      </c>
      <c r="F2365" s="286">
        <v>302.04000000000002</v>
      </c>
    </row>
    <row r="2366" spans="1:6">
      <c r="A2366">
        <v>2546</v>
      </c>
      <c r="B2366" t="s">
        <v>2932</v>
      </c>
      <c r="C2366" t="s">
        <v>565</v>
      </c>
      <c r="D2366" s="285">
        <v>0</v>
      </c>
      <c r="E2366" s="286">
        <v>34.69</v>
      </c>
      <c r="F2366" s="286">
        <v>0</v>
      </c>
    </row>
    <row r="2367" spans="1:6">
      <c r="A2367">
        <v>2547</v>
      </c>
      <c r="B2367" t="s">
        <v>2933</v>
      </c>
      <c r="C2367" t="s">
        <v>565</v>
      </c>
      <c r="D2367" s="285">
        <v>0</v>
      </c>
      <c r="E2367" s="286">
        <v>17.338999999999999</v>
      </c>
      <c r="F2367" s="286">
        <v>0</v>
      </c>
    </row>
    <row r="2368" spans="1:6">
      <c r="A2368">
        <v>2548</v>
      </c>
      <c r="B2368" t="s">
        <v>2934</v>
      </c>
      <c r="C2368" t="s">
        <v>565</v>
      </c>
      <c r="D2368" s="285">
        <v>0</v>
      </c>
      <c r="E2368" s="286">
        <v>73.19</v>
      </c>
      <c r="F2368" s="286">
        <v>0</v>
      </c>
    </row>
    <row r="2369" spans="1:6">
      <c r="A2369">
        <v>2549</v>
      </c>
      <c r="B2369" t="s">
        <v>2935</v>
      </c>
      <c r="C2369" t="s">
        <v>565</v>
      </c>
      <c r="D2369" s="285">
        <v>0</v>
      </c>
      <c r="E2369" s="286">
        <v>85.8</v>
      </c>
      <c r="F2369" s="286">
        <v>0</v>
      </c>
    </row>
    <row r="2370" spans="1:6">
      <c r="A2370">
        <v>2550</v>
      </c>
      <c r="B2370" t="s">
        <v>2936</v>
      </c>
      <c r="C2370" t="s">
        <v>565</v>
      </c>
      <c r="D2370" s="285">
        <v>0</v>
      </c>
      <c r="E2370" s="286">
        <v>41.808</v>
      </c>
      <c r="F2370" s="286">
        <v>0</v>
      </c>
    </row>
    <row r="2371" spans="1:6">
      <c r="A2371">
        <v>2551</v>
      </c>
      <c r="B2371" t="s">
        <v>2937</v>
      </c>
      <c r="C2371" t="s">
        <v>565</v>
      </c>
      <c r="D2371" s="285">
        <v>0</v>
      </c>
      <c r="E2371" s="286">
        <v>9.94</v>
      </c>
      <c r="F2371" s="286">
        <v>0</v>
      </c>
    </row>
    <row r="2372" spans="1:6">
      <c r="A2372">
        <v>2552</v>
      </c>
      <c r="B2372" t="s">
        <v>2938</v>
      </c>
      <c r="C2372" t="s">
        <v>565</v>
      </c>
      <c r="D2372" s="285">
        <v>0</v>
      </c>
      <c r="E2372" s="286">
        <v>16.32</v>
      </c>
      <c r="F2372" s="286">
        <v>0</v>
      </c>
    </row>
    <row r="2373" spans="1:6">
      <c r="A2373">
        <v>2553</v>
      </c>
      <c r="B2373" t="s">
        <v>2939</v>
      </c>
      <c r="C2373" t="s">
        <v>565</v>
      </c>
      <c r="D2373" s="285">
        <v>0</v>
      </c>
      <c r="E2373" s="286">
        <v>19.18</v>
      </c>
      <c r="F2373" s="286">
        <v>0</v>
      </c>
    </row>
    <row r="2374" spans="1:6">
      <c r="A2374">
        <v>2554</v>
      </c>
      <c r="B2374" t="s">
        <v>2940</v>
      </c>
      <c r="C2374" t="s">
        <v>565</v>
      </c>
      <c r="D2374" s="285">
        <v>0</v>
      </c>
      <c r="E2374" s="286">
        <v>5.6</v>
      </c>
      <c r="F2374" s="286">
        <v>0</v>
      </c>
    </row>
    <row r="2375" spans="1:6">
      <c r="A2375">
        <v>2555</v>
      </c>
      <c r="B2375" t="s">
        <v>2941</v>
      </c>
      <c r="C2375" t="s">
        <v>565</v>
      </c>
      <c r="D2375" s="285">
        <v>0</v>
      </c>
      <c r="E2375" s="286">
        <v>10.71</v>
      </c>
      <c r="F2375" s="286">
        <v>0</v>
      </c>
    </row>
    <row r="2376" spans="1:6">
      <c r="A2376">
        <v>2556</v>
      </c>
      <c r="B2376" t="s">
        <v>2942</v>
      </c>
      <c r="C2376" t="s">
        <v>565</v>
      </c>
      <c r="D2376" s="285">
        <v>6</v>
      </c>
      <c r="E2376" s="286">
        <v>15.15</v>
      </c>
      <c r="F2376" s="286">
        <v>90.9</v>
      </c>
    </row>
    <row r="2377" spans="1:6">
      <c r="A2377">
        <v>2557</v>
      </c>
      <c r="B2377" t="s">
        <v>2943</v>
      </c>
      <c r="C2377" t="s">
        <v>565</v>
      </c>
      <c r="D2377" s="285">
        <v>12</v>
      </c>
      <c r="E2377" s="286">
        <v>28.13</v>
      </c>
      <c r="F2377" s="286">
        <v>337.56</v>
      </c>
    </row>
    <row r="2378" spans="1:6">
      <c r="A2378">
        <v>2558</v>
      </c>
      <c r="B2378" t="s">
        <v>2944</v>
      </c>
      <c r="C2378" t="s">
        <v>565</v>
      </c>
      <c r="D2378" s="285">
        <v>0</v>
      </c>
      <c r="E2378" s="286">
        <v>23.03</v>
      </c>
      <c r="F2378" s="286">
        <v>0</v>
      </c>
    </row>
    <row r="2379" spans="1:6">
      <c r="A2379">
        <v>2559</v>
      </c>
      <c r="B2379" t="s">
        <v>2945</v>
      </c>
      <c r="C2379" t="s">
        <v>565</v>
      </c>
      <c r="D2379" s="285">
        <v>0</v>
      </c>
      <c r="E2379" s="286">
        <v>32.24</v>
      </c>
      <c r="F2379" s="286">
        <v>0</v>
      </c>
    </row>
    <row r="2380" spans="1:6">
      <c r="A2380">
        <v>2560</v>
      </c>
      <c r="B2380" t="s">
        <v>2946</v>
      </c>
      <c r="C2380" t="s">
        <v>565</v>
      </c>
      <c r="D2380" s="285">
        <v>0</v>
      </c>
      <c r="E2380" s="286">
        <v>41.88</v>
      </c>
      <c r="F2380" s="286">
        <v>0</v>
      </c>
    </row>
    <row r="2381" spans="1:6">
      <c r="A2381">
        <v>2561</v>
      </c>
      <c r="B2381" t="s">
        <v>2947</v>
      </c>
      <c r="C2381" t="s">
        <v>565</v>
      </c>
      <c r="D2381" s="285">
        <v>0</v>
      </c>
      <c r="E2381" s="286">
        <v>5.04</v>
      </c>
      <c r="F2381" s="286">
        <v>0</v>
      </c>
    </row>
    <row r="2382" spans="1:6">
      <c r="A2382">
        <v>2562</v>
      </c>
      <c r="B2382" t="s">
        <v>2948</v>
      </c>
      <c r="C2382" t="s">
        <v>565</v>
      </c>
      <c r="D2382" s="285">
        <v>0</v>
      </c>
      <c r="E2382" s="286">
        <v>17.02</v>
      </c>
      <c r="F2382" s="286">
        <v>0</v>
      </c>
    </row>
    <row r="2383" spans="1:6">
      <c r="A2383">
        <v>2563</v>
      </c>
      <c r="B2383" t="s">
        <v>2949</v>
      </c>
      <c r="C2383" t="s">
        <v>565</v>
      </c>
      <c r="D2383" s="285">
        <v>0</v>
      </c>
      <c r="E2383" s="286">
        <v>33.53</v>
      </c>
      <c r="F2383" s="286">
        <v>0</v>
      </c>
    </row>
    <row r="2384" spans="1:6">
      <c r="A2384">
        <v>2564</v>
      </c>
      <c r="B2384" t="s">
        <v>2950</v>
      </c>
      <c r="C2384" t="s">
        <v>565</v>
      </c>
      <c r="D2384" s="285">
        <v>0</v>
      </c>
      <c r="E2384" s="286">
        <v>8.1999999999999993</v>
      </c>
      <c r="F2384" s="286">
        <v>0</v>
      </c>
    </row>
    <row r="2385" spans="1:6">
      <c r="A2385">
        <v>2565</v>
      </c>
      <c r="B2385" t="s">
        <v>2951</v>
      </c>
      <c r="C2385" t="s">
        <v>565</v>
      </c>
      <c r="D2385" s="285">
        <v>0</v>
      </c>
      <c r="E2385" s="286">
        <v>118.75</v>
      </c>
      <c r="F2385" s="286">
        <v>0</v>
      </c>
    </row>
    <row r="2386" spans="1:6">
      <c r="A2386">
        <v>2566</v>
      </c>
      <c r="B2386" t="s">
        <v>2952</v>
      </c>
      <c r="C2386" t="s">
        <v>565</v>
      </c>
      <c r="D2386" s="285">
        <v>0</v>
      </c>
      <c r="E2386" s="286">
        <v>28</v>
      </c>
      <c r="F2386" s="286">
        <v>0</v>
      </c>
    </row>
    <row r="2387" spans="1:6">
      <c r="A2387">
        <v>2567</v>
      </c>
      <c r="B2387" t="s">
        <v>2953</v>
      </c>
      <c r="C2387" t="s">
        <v>565</v>
      </c>
      <c r="D2387" s="285">
        <v>0</v>
      </c>
      <c r="E2387" s="286">
        <v>14.34</v>
      </c>
      <c r="F2387" s="286">
        <v>0</v>
      </c>
    </row>
    <row r="2388" spans="1:6">
      <c r="A2388">
        <v>2568</v>
      </c>
      <c r="B2388" t="s">
        <v>2954</v>
      </c>
      <c r="C2388" t="s">
        <v>565</v>
      </c>
      <c r="D2388" s="285">
        <v>0</v>
      </c>
      <c r="E2388" s="286">
        <v>24.65</v>
      </c>
      <c r="F2388" s="286">
        <v>0</v>
      </c>
    </row>
    <row r="2389" spans="1:6">
      <c r="A2389">
        <v>2569</v>
      </c>
      <c r="B2389" t="s">
        <v>2955</v>
      </c>
      <c r="C2389" t="s">
        <v>565</v>
      </c>
      <c r="D2389" s="285">
        <v>6</v>
      </c>
      <c r="E2389" s="286">
        <v>23.33</v>
      </c>
      <c r="F2389" s="286">
        <v>139.97999999999999</v>
      </c>
    </row>
    <row r="2390" spans="1:6">
      <c r="A2390">
        <v>2570</v>
      </c>
      <c r="B2390" t="s">
        <v>2956</v>
      </c>
      <c r="C2390" t="s">
        <v>565</v>
      </c>
      <c r="D2390" s="285">
        <v>0</v>
      </c>
      <c r="E2390" s="286">
        <v>17.21</v>
      </c>
      <c r="F2390" s="286">
        <v>0</v>
      </c>
    </row>
    <row r="2391" spans="1:6">
      <c r="A2391">
        <v>2571</v>
      </c>
      <c r="B2391" t="s">
        <v>2957</v>
      </c>
      <c r="C2391" t="s">
        <v>565</v>
      </c>
      <c r="D2391" s="285">
        <v>0</v>
      </c>
      <c r="E2391" s="286">
        <v>28.5</v>
      </c>
      <c r="F2391" s="286">
        <v>0</v>
      </c>
    </row>
    <row r="2392" spans="1:6">
      <c r="A2392">
        <v>2572</v>
      </c>
      <c r="B2392" t="s">
        <v>2958</v>
      </c>
      <c r="C2392" t="s">
        <v>565</v>
      </c>
      <c r="D2392" s="285">
        <v>0</v>
      </c>
      <c r="E2392" s="286">
        <v>56.07</v>
      </c>
      <c r="F2392" s="286">
        <v>0</v>
      </c>
    </row>
    <row r="2393" spans="1:6">
      <c r="A2393">
        <v>2573</v>
      </c>
      <c r="B2393" t="s">
        <v>2959</v>
      </c>
      <c r="C2393" t="s">
        <v>565</v>
      </c>
      <c r="D2393" s="285">
        <v>0</v>
      </c>
      <c r="E2393" s="286">
        <v>61.31</v>
      </c>
      <c r="F2393" s="286">
        <v>0</v>
      </c>
    </row>
    <row r="2394" spans="1:6">
      <c r="A2394">
        <v>2574</v>
      </c>
      <c r="B2394" t="s">
        <v>2960</v>
      </c>
      <c r="C2394" t="s">
        <v>565</v>
      </c>
      <c r="D2394" s="285">
        <v>0</v>
      </c>
      <c r="E2394" s="286">
        <v>45.2</v>
      </c>
      <c r="F2394" s="286">
        <v>0</v>
      </c>
    </row>
    <row r="2395" spans="1:6">
      <c r="A2395">
        <v>2575</v>
      </c>
      <c r="B2395" t="s">
        <v>2961</v>
      </c>
      <c r="C2395" t="s">
        <v>565</v>
      </c>
      <c r="D2395" s="285">
        <v>0</v>
      </c>
      <c r="E2395" s="286">
        <v>32</v>
      </c>
      <c r="F2395" s="286">
        <v>0</v>
      </c>
    </row>
    <row r="2396" spans="1:6">
      <c r="A2396">
        <v>2578</v>
      </c>
      <c r="B2396" t="s">
        <v>2962</v>
      </c>
      <c r="C2396" t="s">
        <v>565</v>
      </c>
      <c r="D2396" s="285">
        <v>0</v>
      </c>
      <c r="E2396" s="286">
        <v>58.56</v>
      </c>
      <c r="F2396" s="286">
        <v>0</v>
      </c>
    </row>
    <row r="2397" spans="1:6">
      <c r="A2397">
        <v>2579</v>
      </c>
      <c r="B2397" t="s">
        <v>2963</v>
      </c>
      <c r="C2397" t="s">
        <v>565</v>
      </c>
      <c r="D2397" s="285">
        <v>0</v>
      </c>
      <c r="E2397" s="286">
        <v>18.571999999999999</v>
      </c>
      <c r="F2397" s="286">
        <v>0</v>
      </c>
    </row>
    <row r="2398" spans="1:6">
      <c r="A2398">
        <v>2580</v>
      </c>
      <c r="B2398" t="s">
        <v>2964</v>
      </c>
      <c r="C2398" t="s">
        <v>565</v>
      </c>
      <c r="D2398" s="285">
        <v>0</v>
      </c>
      <c r="E2398" s="286">
        <v>22.86</v>
      </c>
      <c r="F2398" s="286">
        <v>0</v>
      </c>
    </row>
    <row r="2399" spans="1:6">
      <c r="A2399">
        <v>2581</v>
      </c>
      <c r="B2399" t="s">
        <v>2965</v>
      </c>
      <c r="C2399" t="s">
        <v>565</v>
      </c>
      <c r="D2399" s="285">
        <v>0</v>
      </c>
      <c r="E2399" s="286">
        <v>36.85</v>
      </c>
      <c r="F2399" s="286">
        <v>0</v>
      </c>
    </row>
    <row r="2400" spans="1:6">
      <c r="A2400">
        <v>2582</v>
      </c>
      <c r="B2400" t="s">
        <v>2966</v>
      </c>
      <c r="C2400" t="s">
        <v>565</v>
      </c>
      <c r="D2400" s="285">
        <v>0</v>
      </c>
      <c r="E2400" s="286">
        <v>57.526000000000003</v>
      </c>
      <c r="F2400" s="286">
        <v>0</v>
      </c>
    </row>
    <row r="2401" spans="1:6">
      <c r="A2401">
        <v>2583</v>
      </c>
      <c r="B2401" t="s">
        <v>2967</v>
      </c>
      <c r="C2401" t="s">
        <v>565</v>
      </c>
      <c r="D2401" s="285">
        <v>0</v>
      </c>
      <c r="E2401" s="286">
        <v>10.944000000000001</v>
      </c>
      <c r="F2401" s="286">
        <v>0</v>
      </c>
    </row>
    <row r="2402" spans="1:6">
      <c r="A2402">
        <v>2584</v>
      </c>
      <c r="B2402" t="s">
        <v>2968</v>
      </c>
      <c r="C2402" t="s">
        <v>565</v>
      </c>
      <c r="D2402" s="285">
        <v>0</v>
      </c>
      <c r="E2402" s="286">
        <v>22.4</v>
      </c>
      <c r="F2402" s="286">
        <v>0</v>
      </c>
    </row>
    <row r="2403" spans="1:6">
      <c r="A2403">
        <v>2585</v>
      </c>
      <c r="B2403" t="s">
        <v>2969</v>
      </c>
      <c r="C2403" t="s">
        <v>565</v>
      </c>
      <c r="D2403" s="285">
        <v>0</v>
      </c>
      <c r="E2403" s="286">
        <v>63.14</v>
      </c>
      <c r="F2403" s="286">
        <v>0</v>
      </c>
    </row>
    <row r="2404" spans="1:6">
      <c r="A2404">
        <v>2586</v>
      </c>
      <c r="B2404" t="s">
        <v>2970</v>
      </c>
      <c r="C2404" t="s">
        <v>565</v>
      </c>
      <c r="D2404" s="285">
        <v>0</v>
      </c>
      <c r="E2404" s="286">
        <v>8.5399999999999991</v>
      </c>
      <c r="F2404" s="286">
        <v>0</v>
      </c>
    </row>
    <row r="2405" spans="1:6">
      <c r="A2405">
        <v>2587</v>
      </c>
      <c r="B2405" t="s">
        <v>2971</v>
      </c>
      <c r="C2405" t="s">
        <v>565</v>
      </c>
      <c r="D2405" s="285">
        <v>0</v>
      </c>
      <c r="E2405" s="286">
        <v>20.79</v>
      </c>
      <c r="F2405" s="286">
        <v>0</v>
      </c>
    </row>
    <row r="2406" spans="1:6">
      <c r="A2406">
        <v>2588</v>
      </c>
      <c r="B2406" t="s">
        <v>2972</v>
      </c>
      <c r="C2406" t="s">
        <v>565</v>
      </c>
      <c r="D2406" s="285">
        <v>0</v>
      </c>
      <c r="E2406" s="286">
        <v>43.9</v>
      </c>
      <c r="F2406" s="286">
        <v>0</v>
      </c>
    </row>
    <row r="2407" spans="1:6">
      <c r="A2407">
        <v>2589</v>
      </c>
      <c r="B2407" t="s">
        <v>2973</v>
      </c>
      <c r="C2407" t="s">
        <v>565</v>
      </c>
      <c r="D2407" s="285">
        <v>0</v>
      </c>
      <c r="E2407" s="286">
        <v>31.34</v>
      </c>
      <c r="F2407" s="286">
        <v>0</v>
      </c>
    </row>
    <row r="2408" spans="1:6">
      <c r="A2408">
        <v>2590</v>
      </c>
      <c r="B2408" t="s">
        <v>2974</v>
      </c>
      <c r="C2408" t="s">
        <v>565</v>
      </c>
      <c r="D2408" s="285">
        <v>0</v>
      </c>
      <c r="E2408" s="286">
        <v>1.39</v>
      </c>
      <c r="F2408" s="286">
        <v>0</v>
      </c>
    </row>
    <row r="2409" spans="1:6">
      <c r="A2409">
        <v>2591</v>
      </c>
      <c r="B2409" t="s">
        <v>2975</v>
      </c>
      <c r="C2409" t="s">
        <v>565</v>
      </c>
      <c r="D2409" s="285">
        <v>0</v>
      </c>
      <c r="E2409" s="286">
        <v>23.4</v>
      </c>
      <c r="F2409" s="286">
        <v>0</v>
      </c>
    </row>
    <row r="2410" spans="1:6">
      <c r="A2410">
        <v>2592</v>
      </c>
      <c r="B2410" t="s">
        <v>2976</v>
      </c>
      <c r="C2410" t="s">
        <v>565</v>
      </c>
      <c r="D2410" s="285">
        <v>0</v>
      </c>
      <c r="E2410" s="286">
        <v>43.88</v>
      </c>
      <c r="F2410" s="286">
        <v>0</v>
      </c>
    </row>
    <row r="2411" spans="1:6">
      <c r="A2411">
        <v>2593</v>
      </c>
      <c r="B2411" t="s">
        <v>2977</v>
      </c>
      <c r="C2411" t="s">
        <v>565</v>
      </c>
      <c r="D2411" s="285">
        <v>0</v>
      </c>
      <c r="E2411" s="286">
        <v>13.21</v>
      </c>
      <c r="F2411" s="286">
        <v>0</v>
      </c>
    </row>
    <row r="2412" spans="1:6">
      <c r="A2412">
        <v>2594</v>
      </c>
      <c r="B2412" t="s">
        <v>2978</v>
      </c>
      <c r="C2412" t="s">
        <v>565</v>
      </c>
      <c r="D2412" s="285">
        <v>18</v>
      </c>
      <c r="E2412" s="286">
        <v>32.08</v>
      </c>
      <c r="F2412" s="286">
        <v>577.44000000000005</v>
      </c>
    </row>
    <row r="2413" spans="1:6">
      <c r="A2413">
        <v>2595</v>
      </c>
      <c r="B2413" t="s">
        <v>2979</v>
      </c>
      <c r="C2413" t="s">
        <v>565</v>
      </c>
      <c r="D2413" s="285">
        <v>0</v>
      </c>
      <c r="E2413" s="286">
        <v>32.39</v>
      </c>
      <c r="F2413" s="286">
        <v>0</v>
      </c>
    </row>
    <row r="2414" spans="1:6">
      <c r="A2414">
        <v>2596</v>
      </c>
      <c r="B2414" t="s">
        <v>2980</v>
      </c>
      <c r="C2414" t="s">
        <v>565</v>
      </c>
      <c r="D2414" s="285">
        <v>15</v>
      </c>
      <c r="E2414" s="286">
        <v>33.15</v>
      </c>
      <c r="F2414" s="286">
        <v>497.25</v>
      </c>
    </row>
    <row r="2415" spans="1:6">
      <c r="A2415">
        <v>2597</v>
      </c>
      <c r="B2415" t="s">
        <v>2981</v>
      </c>
      <c r="C2415" t="s">
        <v>565</v>
      </c>
      <c r="D2415" s="285">
        <v>6</v>
      </c>
      <c r="E2415" s="286">
        <v>24.56</v>
      </c>
      <c r="F2415" s="286">
        <v>147.36000000000001</v>
      </c>
    </row>
    <row r="2416" spans="1:6">
      <c r="A2416">
        <v>2598</v>
      </c>
      <c r="B2416" t="s">
        <v>2982</v>
      </c>
      <c r="C2416" t="s">
        <v>565</v>
      </c>
      <c r="D2416" s="285">
        <v>18</v>
      </c>
      <c r="E2416" s="286">
        <v>31</v>
      </c>
      <c r="F2416" s="286">
        <v>558</v>
      </c>
    </row>
    <row r="2417" spans="1:6">
      <c r="A2417">
        <v>2599</v>
      </c>
      <c r="B2417" t="s">
        <v>2983</v>
      </c>
      <c r="C2417" t="s">
        <v>565</v>
      </c>
      <c r="D2417" s="285">
        <v>0</v>
      </c>
      <c r="E2417" s="286">
        <v>117.12</v>
      </c>
      <c r="F2417" s="286">
        <v>0</v>
      </c>
    </row>
    <row r="2418" spans="1:6">
      <c r="A2418">
        <v>2600</v>
      </c>
      <c r="B2418" t="s">
        <v>2984</v>
      </c>
      <c r="C2418" t="s">
        <v>565</v>
      </c>
      <c r="D2418" s="285">
        <v>0</v>
      </c>
      <c r="E2418" s="286">
        <v>12</v>
      </c>
      <c r="F2418" s="286">
        <v>0</v>
      </c>
    </row>
    <row r="2419" spans="1:6">
      <c r="A2419">
        <v>2601</v>
      </c>
      <c r="B2419" t="s">
        <v>2985</v>
      </c>
      <c r="C2419" t="s">
        <v>565</v>
      </c>
      <c r="D2419" s="285">
        <v>42</v>
      </c>
      <c r="E2419" s="286">
        <v>118</v>
      </c>
      <c r="F2419" s="286">
        <v>4956</v>
      </c>
    </row>
    <row r="2420" spans="1:6">
      <c r="A2420">
        <v>2602</v>
      </c>
      <c r="B2420" t="s">
        <v>2986</v>
      </c>
      <c r="C2420" t="s">
        <v>565</v>
      </c>
      <c r="D2420" s="285">
        <v>0</v>
      </c>
      <c r="E2420" s="286">
        <v>27</v>
      </c>
      <c r="F2420" s="286">
        <v>0</v>
      </c>
    </row>
    <row r="2421" spans="1:6">
      <c r="A2421">
        <v>2603</v>
      </c>
      <c r="B2421" t="s">
        <v>2987</v>
      </c>
      <c r="C2421" t="s">
        <v>565</v>
      </c>
      <c r="D2421" s="285">
        <v>0</v>
      </c>
      <c r="E2421" s="286">
        <v>17.5</v>
      </c>
      <c r="F2421" s="286">
        <v>0</v>
      </c>
    </row>
    <row r="2422" spans="1:6">
      <c r="A2422">
        <v>2604</v>
      </c>
      <c r="B2422" t="s">
        <v>2988</v>
      </c>
      <c r="C2422" t="s">
        <v>565</v>
      </c>
      <c r="D2422" s="285">
        <v>6</v>
      </c>
      <c r="E2422" s="286">
        <v>22.356000000000002</v>
      </c>
      <c r="F2422" s="286">
        <v>134.13</v>
      </c>
    </row>
    <row r="2423" spans="1:6">
      <c r="A2423">
        <v>2605</v>
      </c>
      <c r="B2423" t="s">
        <v>2989</v>
      </c>
      <c r="C2423" t="s">
        <v>565</v>
      </c>
      <c r="D2423" s="285">
        <v>0</v>
      </c>
      <c r="E2423" s="286">
        <v>412.8</v>
      </c>
      <c r="F2423" s="286">
        <v>0</v>
      </c>
    </row>
    <row r="2424" spans="1:6">
      <c r="A2424">
        <v>2606</v>
      </c>
      <c r="B2424" t="s">
        <v>2990</v>
      </c>
      <c r="C2424" t="s">
        <v>565</v>
      </c>
      <c r="D2424" s="285">
        <v>0</v>
      </c>
      <c r="E2424" s="286">
        <v>8.3000000000000007</v>
      </c>
      <c r="F2424" s="286">
        <v>0</v>
      </c>
    </row>
    <row r="2425" spans="1:6">
      <c r="A2425">
        <v>2607</v>
      </c>
      <c r="B2425" t="s">
        <v>2991</v>
      </c>
      <c r="C2425" t="s">
        <v>565</v>
      </c>
      <c r="D2425" s="285">
        <v>0</v>
      </c>
      <c r="E2425" s="286">
        <v>15.48</v>
      </c>
      <c r="F2425" s="286">
        <v>0</v>
      </c>
    </row>
    <row r="2426" spans="1:6">
      <c r="A2426">
        <v>2608</v>
      </c>
      <c r="B2426" t="s">
        <v>2992</v>
      </c>
      <c r="C2426" t="s">
        <v>565</v>
      </c>
      <c r="D2426" s="285">
        <v>0</v>
      </c>
      <c r="E2426" s="286">
        <v>24.54</v>
      </c>
      <c r="F2426" s="286">
        <v>0</v>
      </c>
    </row>
    <row r="2427" spans="1:6">
      <c r="A2427">
        <v>2609</v>
      </c>
      <c r="B2427" t="s">
        <v>2993</v>
      </c>
      <c r="C2427" t="s">
        <v>565</v>
      </c>
      <c r="D2427" s="285">
        <v>0</v>
      </c>
      <c r="E2427" s="286">
        <v>26.66</v>
      </c>
      <c r="F2427" s="286">
        <v>0</v>
      </c>
    </row>
    <row r="2428" spans="1:6">
      <c r="A2428">
        <v>2610</v>
      </c>
      <c r="B2428" t="s">
        <v>2994</v>
      </c>
      <c r="C2428" t="s">
        <v>565</v>
      </c>
      <c r="D2428" s="285">
        <v>0</v>
      </c>
      <c r="E2428" s="286">
        <v>15.36</v>
      </c>
      <c r="F2428" s="286">
        <v>0</v>
      </c>
    </row>
    <row r="2429" spans="1:6">
      <c r="A2429">
        <v>2611</v>
      </c>
      <c r="B2429" t="s">
        <v>2995</v>
      </c>
      <c r="C2429" t="s">
        <v>565</v>
      </c>
      <c r="D2429" s="285">
        <v>0</v>
      </c>
      <c r="E2429" s="286">
        <v>7.6</v>
      </c>
      <c r="F2429" s="286">
        <v>0</v>
      </c>
    </row>
    <row r="2430" spans="1:6">
      <c r="A2430">
        <v>2612</v>
      </c>
      <c r="B2430" t="s">
        <v>2996</v>
      </c>
      <c r="C2430" t="s">
        <v>565</v>
      </c>
      <c r="D2430" s="285">
        <v>0</v>
      </c>
      <c r="E2430" s="286">
        <v>10.93</v>
      </c>
      <c r="F2430" s="286">
        <v>0</v>
      </c>
    </row>
    <row r="2431" spans="1:6">
      <c r="A2431">
        <v>2613</v>
      </c>
      <c r="B2431" t="s">
        <v>2997</v>
      </c>
      <c r="C2431" t="s">
        <v>565</v>
      </c>
      <c r="D2431" s="285">
        <v>0</v>
      </c>
      <c r="E2431" s="286">
        <v>15.02</v>
      </c>
      <c r="F2431" s="286">
        <v>0</v>
      </c>
    </row>
    <row r="2432" spans="1:6">
      <c r="A2432">
        <v>2614</v>
      </c>
      <c r="B2432" t="s">
        <v>2998</v>
      </c>
      <c r="C2432" t="s">
        <v>565</v>
      </c>
      <c r="D2432" s="285">
        <v>0</v>
      </c>
      <c r="E2432" s="286">
        <v>14.2</v>
      </c>
      <c r="F2432" s="286">
        <v>0</v>
      </c>
    </row>
    <row r="2433" spans="1:6">
      <c r="A2433">
        <v>2615</v>
      </c>
      <c r="B2433" t="s">
        <v>2999</v>
      </c>
      <c r="C2433" t="s">
        <v>565</v>
      </c>
      <c r="D2433" s="285">
        <v>0</v>
      </c>
      <c r="E2433" s="286">
        <v>8.9</v>
      </c>
      <c r="F2433" s="286">
        <v>0</v>
      </c>
    </row>
    <row r="2434" spans="1:6">
      <c r="A2434">
        <v>2616</v>
      </c>
      <c r="B2434" t="s">
        <v>3000</v>
      </c>
      <c r="C2434" t="s">
        <v>565</v>
      </c>
      <c r="D2434" s="285">
        <v>0</v>
      </c>
      <c r="E2434" s="286">
        <v>21.88</v>
      </c>
      <c r="F2434" s="286">
        <v>0</v>
      </c>
    </row>
    <row r="2435" spans="1:6">
      <c r="A2435">
        <v>2617</v>
      </c>
      <c r="B2435" t="s">
        <v>3001</v>
      </c>
      <c r="C2435" t="s">
        <v>565</v>
      </c>
      <c r="D2435" s="285">
        <v>0</v>
      </c>
      <c r="E2435" s="286">
        <v>81.88</v>
      </c>
      <c r="F2435" s="286">
        <v>0</v>
      </c>
    </row>
    <row r="2436" spans="1:6">
      <c r="A2436">
        <v>2618</v>
      </c>
      <c r="B2436" t="s">
        <v>3002</v>
      </c>
      <c r="C2436" t="s">
        <v>565</v>
      </c>
      <c r="D2436" s="285">
        <v>0</v>
      </c>
      <c r="E2436" s="286">
        <v>19.45</v>
      </c>
      <c r="F2436" s="286">
        <v>0</v>
      </c>
    </row>
    <row r="2437" spans="1:6">
      <c r="A2437">
        <v>2619</v>
      </c>
      <c r="B2437" t="s">
        <v>3003</v>
      </c>
      <c r="C2437" t="s">
        <v>565</v>
      </c>
      <c r="D2437" s="285">
        <v>0</v>
      </c>
      <c r="E2437" s="286">
        <v>6.37</v>
      </c>
      <c r="F2437" s="286">
        <v>0</v>
      </c>
    </row>
    <row r="2438" spans="1:6">
      <c r="A2438">
        <v>2620</v>
      </c>
      <c r="B2438" t="s">
        <v>3004</v>
      </c>
      <c r="C2438" t="s">
        <v>565</v>
      </c>
      <c r="D2438" s="285">
        <v>24</v>
      </c>
      <c r="E2438" s="286">
        <v>35.119999999999997</v>
      </c>
      <c r="F2438" s="286">
        <v>842.88</v>
      </c>
    </row>
    <row r="2439" spans="1:6">
      <c r="A2439">
        <v>2621</v>
      </c>
      <c r="B2439" t="s">
        <v>3005</v>
      </c>
      <c r="C2439" t="s">
        <v>565</v>
      </c>
      <c r="D2439" s="285">
        <v>0</v>
      </c>
      <c r="E2439" s="286">
        <v>26.19</v>
      </c>
      <c r="F2439" s="286">
        <v>0</v>
      </c>
    </row>
    <row r="2440" spans="1:6">
      <c r="A2440">
        <v>2622</v>
      </c>
      <c r="B2440" t="s">
        <v>3006</v>
      </c>
      <c r="C2440" t="s">
        <v>565</v>
      </c>
      <c r="D2440" s="285">
        <v>0</v>
      </c>
      <c r="E2440" s="286">
        <v>17.04</v>
      </c>
      <c r="F2440" s="286">
        <v>0</v>
      </c>
    </row>
    <row r="2441" spans="1:6">
      <c r="A2441">
        <v>2623</v>
      </c>
      <c r="B2441" t="s">
        <v>3007</v>
      </c>
      <c r="C2441" t="s">
        <v>565</v>
      </c>
      <c r="D2441" s="285">
        <v>0</v>
      </c>
      <c r="E2441" s="286">
        <v>65.8</v>
      </c>
      <c r="F2441" s="286">
        <v>0</v>
      </c>
    </row>
    <row r="2442" spans="1:6">
      <c r="A2442">
        <v>2624</v>
      </c>
      <c r="B2442" t="s">
        <v>3008</v>
      </c>
      <c r="C2442" t="s">
        <v>565</v>
      </c>
      <c r="D2442" s="285">
        <v>0</v>
      </c>
      <c r="E2442" s="286">
        <v>6.6</v>
      </c>
      <c r="F2442" s="286">
        <v>0</v>
      </c>
    </row>
    <row r="2443" spans="1:6">
      <c r="A2443">
        <v>2626</v>
      </c>
      <c r="B2443" t="s">
        <v>3009</v>
      </c>
      <c r="C2443" t="s">
        <v>565</v>
      </c>
      <c r="D2443" s="285">
        <v>0</v>
      </c>
      <c r="E2443" s="286">
        <v>19.2</v>
      </c>
      <c r="F2443" s="286">
        <v>0</v>
      </c>
    </row>
    <row r="2444" spans="1:6">
      <c r="A2444">
        <v>2627</v>
      </c>
      <c r="B2444" t="s">
        <v>3010</v>
      </c>
      <c r="C2444" t="s">
        <v>565</v>
      </c>
      <c r="D2444" s="285">
        <v>0</v>
      </c>
      <c r="E2444" s="286">
        <v>14.143000000000001</v>
      </c>
      <c r="F2444" s="286">
        <v>0</v>
      </c>
    </row>
    <row r="2445" spans="1:6">
      <c r="A2445">
        <v>2628</v>
      </c>
      <c r="B2445" t="s">
        <v>3011</v>
      </c>
      <c r="C2445" t="s">
        <v>565</v>
      </c>
      <c r="D2445" s="285">
        <v>0</v>
      </c>
      <c r="E2445" s="286">
        <v>14.69</v>
      </c>
      <c r="F2445" s="286">
        <v>0</v>
      </c>
    </row>
    <row r="2446" spans="1:6">
      <c r="A2446">
        <v>2629</v>
      </c>
      <c r="B2446" t="s">
        <v>3012</v>
      </c>
      <c r="C2446" t="s">
        <v>565</v>
      </c>
      <c r="D2446" s="285">
        <v>0</v>
      </c>
      <c r="E2446" s="286">
        <v>20.95</v>
      </c>
      <c r="F2446" s="286">
        <v>0</v>
      </c>
    </row>
    <row r="2447" spans="1:6">
      <c r="A2447">
        <v>2630</v>
      </c>
      <c r="B2447" t="s">
        <v>3013</v>
      </c>
      <c r="C2447" t="s">
        <v>565</v>
      </c>
      <c r="D2447" s="285">
        <v>0</v>
      </c>
      <c r="E2447" s="286">
        <v>1.1859999999999999</v>
      </c>
      <c r="F2447" s="286">
        <v>0</v>
      </c>
    </row>
    <row r="2448" spans="1:6">
      <c r="A2448">
        <v>2631</v>
      </c>
      <c r="B2448" t="s">
        <v>3014</v>
      </c>
      <c r="C2448" t="s">
        <v>565</v>
      </c>
      <c r="D2448" s="285">
        <v>0</v>
      </c>
      <c r="E2448" s="286">
        <v>21.44</v>
      </c>
      <c r="F2448" s="286">
        <v>0</v>
      </c>
    </row>
    <row r="2449" spans="1:6">
      <c r="A2449">
        <v>2632</v>
      </c>
      <c r="B2449" t="s">
        <v>3015</v>
      </c>
      <c r="C2449" t="s">
        <v>565</v>
      </c>
      <c r="D2449" s="285">
        <v>24</v>
      </c>
      <c r="E2449" s="286">
        <v>8.27</v>
      </c>
      <c r="F2449" s="286">
        <v>198.48</v>
      </c>
    </row>
    <row r="2450" spans="1:6">
      <c r="A2450">
        <v>2633</v>
      </c>
      <c r="B2450" t="s">
        <v>3016</v>
      </c>
      <c r="C2450" t="s">
        <v>565</v>
      </c>
      <c r="D2450" s="285">
        <v>0</v>
      </c>
      <c r="E2450" s="286">
        <v>1.448</v>
      </c>
      <c r="F2450" s="286">
        <v>0</v>
      </c>
    </row>
    <row r="2451" spans="1:6">
      <c r="A2451">
        <v>2634</v>
      </c>
      <c r="B2451" t="s">
        <v>3017</v>
      </c>
      <c r="C2451" t="s">
        <v>565</v>
      </c>
      <c r="D2451" s="285">
        <v>21</v>
      </c>
      <c r="E2451" s="286">
        <v>28.57</v>
      </c>
      <c r="F2451" s="286">
        <v>599.97</v>
      </c>
    </row>
    <row r="2452" spans="1:6">
      <c r="A2452">
        <v>2635</v>
      </c>
      <c r="B2452" t="s">
        <v>3018</v>
      </c>
      <c r="C2452" t="s">
        <v>565</v>
      </c>
      <c r="D2452" s="285">
        <v>15</v>
      </c>
      <c r="E2452" s="286">
        <v>4.101</v>
      </c>
      <c r="F2452" s="286">
        <v>61.52</v>
      </c>
    </row>
    <row r="2453" spans="1:6">
      <c r="A2453">
        <v>2636</v>
      </c>
      <c r="B2453" t="s">
        <v>3019</v>
      </c>
      <c r="C2453" t="s">
        <v>565</v>
      </c>
      <c r="D2453" s="285">
        <v>0</v>
      </c>
      <c r="E2453" s="286">
        <v>27.74</v>
      </c>
      <c r="F2453" s="286">
        <v>0</v>
      </c>
    </row>
    <row r="2454" spans="1:6">
      <c r="A2454">
        <v>2637</v>
      </c>
      <c r="B2454" t="s">
        <v>3020</v>
      </c>
      <c r="C2454" t="s">
        <v>565</v>
      </c>
      <c r="D2454" s="285">
        <v>0</v>
      </c>
      <c r="E2454" s="286">
        <v>0</v>
      </c>
      <c r="F2454" s="286">
        <v>0</v>
      </c>
    </row>
    <row r="2455" spans="1:6">
      <c r="A2455">
        <v>2638</v>
      </c>
      <c r="B2455" t="s">
        <v>3021</v>
      </c>
      <c r="C2455" t="s">
        <v>565</v>
      </c>
      <c r="D2455" s="285">
        <v>0</v>
      </c>
      <c r="E2455" s="286">
        <v>26.027999999999999</v>
      </c>
      <c r="F2455" s="286">
        <v>0</v>
      </c>
    </row>
    <row r="2456" spans="1:6">
      <c r="A2456">
        <v>2639</v>
      </c>
      <c r="B2456" t="s">
        <v>3022</v>
      </c>
      <c r="C2456" t="s">
        <v>565</v>
      </c>
      <c r="D2456" s="285">
        <v>6</v>
      </c>
      <c r="E2456" s="286">
        <v>18.98</v>
      </c>
      <c r="F2456" s="286">
        <v>113.88</v>
      </c>
    </row>
    <row r="2457" spans="1:6">
      <c r="A2457">
        <v>2641</v>
      </c>
      <c r="B2457" t="s">
        <v>3023</v>
      </c>
      <c r="C2457" t="s">
        <v>565</v>
      </c>
      <c r="D2457" s="285">
        <v>0</v>
      </c>
      <c r="E2457" s="286">
        <v>67.239999999999995</v>
      </c>
      <c r="F2457" s="286">
        <v>0</v>
      </c>
    </row>
    <row r="2458" spans="1:6">
      <c r="A2458">
        <v>2642</v>
      </c>
      <c r="B2458" t="s">
        <v>3024</v>
      </c>
      <c r="C2458" t="s">
        <v>565</v>
      </c>
      <c r="D2458" s="285">
        <v>0</v>
      </c>
      <c r="E2458" s="286">
        <v>17</v>
      </c>
      <c r="F2458" s="286">
        <v>0</v>
      </c>
    </row>
    <row r="2459" spans="1:6">
      <c r="A2459">
        <v>2643</v>
      </c>
      <c r="B2459" t="s">
        <v>3025</v>
      </c>
      <c r="C2459" t="s">
        <v>565</v>
      </c>
      <c r="D2459" s="285">
        <v>132</v>
      </c>
      <c r="E2459" s="286">
        <v>6.5</v>
      </c>
      <c r="F2459" s="286">
        <v>858.12</v>
      </c>
    </row>
    <row r="2460" spans="1:6">
      <c r="A2460">
        <v>2644</v>
      </c>
      <c r="B2460" t="s">
        <v>3026</v>
      </c>
      <c r="C2460" t="s">
        <v>565</v>
      </c>
      <c r="D2460" s="285">
        <v>12</v>
      </c>
      <c r="E2460" s="286">
        <v>5.2480000000000002</v>
      </c>
      <c r="F2460" s="286">
        <v>62.98</v>
      </c>
    </row>
    <row r="2461" spans="1:6">
      <c r="A2461">
        <v>2645</v>
      </c>
      <c r="B2461" t="s">
        <v>3027</v>
      </c>
      <c r="C2461" t="s">
        <v>565</v>
      </c>
      <c r="D2461" s="285">
        <v>0</v>
      </c>
      <c r="E2461" s="286">
        <v>17.38</v>
      </c>
      <c r="F2461" s="286">
        <v>0</v>
      </c>
    </row>
    <row r="2462" spans="1:6">
      <c r="A2462">
        <v>2646</v>
      </c>
      <c r="B2462" t="s">
        <v>3028</v>
      </c>
      <c r="C2462" t="s">
        <v>565</v>
      </c>
      <c r="D2462" s="285">
        <v>0</v>
      </c>
      <c r="E2462" s="286">
        <v>31.68</v>
      </c>
      <c r="F2462" s="286">
        <v>0</v>
      </c>
    </row>
    <row r="2463" spans="1:6">
      <c r="A2463">
        <v>2647</v>
      </c>
      <c r="B2463" t="s">
        <v>3029</v>
      </c>
      <c r="C2463" t="s">
        <v>565</v>
      </c>
      <c r="D2463" s="285">
        <v>0</v>
      </c>
      <c r="E2463" s="286">
        <v>61.1</v>
      </c>
      <c r="F2463" s="286">
        <v>0</v>
      </c>
    </row>
    <row r="2464" spans="1:6">
      <c r="A2464">
        <v>2648</v>
      </c>
      <c r="B2464" t="s">
        <v>3030</v>
      </c>
      <c r="C2464" t="s">
        <v>565</v>
      </c>
      <c r="D2464" s="285">
        <v>0</v>
      </c>
      <c r="E2464" s="286">
        <v>11.46</v>
      </c>
      <c r="F2464" s="286">
        <v>0</v>
      </c>
    </row>
    <row r="2465" spans="1:6">
      <c r="A2465">
        <v>2649</v>
      </c>
      <c r="B2465" t="s">
        <v>3031</v>
      </c>
      <c r="C2465" t="s">
        <v>565</v>
      </c>
      <c r="D2465" s="285">
        <v>0</v>
      </c>
      <c r="E2465" s="286">
        <v>54.87</v>
      </c>
      <c r="F2465" s="286">
        <v>0</v>
      </c>
    </row>
    <row r="2466" spans="1:6">
      <c r="A2466">
        <v>2650</v>
      </c>
      <c r="B2466" t="s">
        <v>3032</v>
      </c>
      <c r="C2466" t="s">
        <v>565</v>
      </c>
      <c r="D2466" s="285">
        <v>0</v>
      </c>
      <c r="E2466" s="286">
        <v>43.9</v>
      </c>
      <c r="F2466" s="286">
        <v>0</v>
      </c>
    </row>
    <row r="2467" spans="1:6">
      <c r="A2467">
        <v>2651</v>
      </c>
      <c r="B2467" t="s">
        <v>3033</v>
      </c>
      <c r="C2467" t="s">
        <v>565</v>
      </c>
      <c r="D2467" s="285">
        <v>0</v>
      </c>
      <c r="E2467" s="286">
        <v>172.7</v>
      </c>
      <c r="F2467" s="286">
        <v>0</v>
      </c>
    </row>
    <row r="2468" spans="1:6">
      <c r="A2468">
        <v>2652</v>
      </c>
      <c r="B2468" t="s">
        <v>3034</v>
      </c>
      <c r="C2468" t="s">
        <v>565</v>
      </c>
      <c r="D2468" s="285">
        <v>3</v>
      </c>
      <c r="E2468" s="286">
        <v>23.96</v>
      </c>
      <c r="F2468" s="286">
        <v>71.88</v>
      </c>
    </row>
    <row r="2469" spans="1:6">
      <c r="A2469">
        <v>2653</v>
      </c>
      <c r="B2469" t="s">
        <v>3035</v>
      </c>
      <c r="C2469" t="s">
        <v>565</v>
      </c>
      <c r="D2469" s="285">
        <v>0</v>
      </c>
      <c r="E2469" s="286">
        <v>14.6</v>
      </c>
      <c r="F2469" s="286">
        <v>0</v>
      </c>
    </row>
    <row r="2470" spans="1:6">
      <c r="A2470">
        <v>2654</v>
      </c>
      <c r="B2470" t="s">
        <v>3036</v>
      </c>
      <c r="C2470" t="s">
        <v>565</v>
      </c>
      <c r="D2470" s="285">
        <v>0</v>
      </c>
      <c r="E2470" s="286">
        <v>23.13</v>
      </c>
      <c r="F2470" s="286">
        <v>0</v>
      </c>
    </row>
    <row r="2471" spans="1:6">
      <c r="A2471">
        <v>2655</v>
      </c>
      <c r="B2471" t="s">
        <v>3037</v>
      </c>
      <c r="C2471" t="s">
        <v>565</v>
      </c>
      <c r="D2471" s="285">
        <v>0</v>
      </c>
      <c r="E2471" s="286">
        <v>50.45</v>
      </c>
      <c r="F2471" s="286">
        <v>0</v>
      </c>
    </row>
    <row r="2472" spans="1:6">
      <c r="A2472">
        <v>2656</v>
      </c>
      <c r="B2472" t="s">
        <v>3038</v>
      </c>
      <c r="C2472" t="s">
        <v>565</v>
      </c>
      <c r="D2472" s="285">
        <v>0</v>
      </c>
      <c r="E2472" s="286">
        <v>2.8370000000000002</v>
      </c>
      <c r="F2472" s="286">
        <v>0</v>
      </c>
    </row>
    <row r="2473" spans="1:6">
      <c r="A2473">
        <v>2657</v>
      </c>
      <c r="B2473" t="s">
        <v>3039</v>
      </c>
      <c r="C2473" t="s">
        <v>565</v>
      </c>
      <c r="D2473" s="285">
        <v>0</v>
      </c>
      <c r="E2473" s="286">
        <v>2.8370000000000002</v>
      </c>
      <c r="F2473" s="286">
        <v>0</v>
      </c>
    </row>
    <row r="2474" spans="1:6">
      <c r="A2474">
        <v>2658</v>
      </c>
      <c r="B2474" t="s">
        <v>3040</v>
      </c>
      <c r="C2474" t="s">
        <v>565</v>
      </c>
      <c r="D2474" s="285">
        <v>0</v>
      </c>
      <c r="E2474" s="286">
        <v>2.8370000000000002</v>
      </c>
      <c r="F2474" s="286">
        <v>0</v>
      </c>
    </row>
    <row r="2475" spans="1:6">
      <c r="A2475">
        <v>2659</v>
      </c>
      <c r="B2475" t="s">
        <v>3041</v>
      </c>
      <c r="C2475" t="s">
        <v>565</v>
      </c>
      <c r="D2475" s="285">
        <v>0</v>
      </c>
      <c r="E2475" s="286">
        <v>2.8370000000000002</v>
      </c>
      <c r="F2475" s="286">
        <v>0</v>
      </c>
    </row>
    <row r="2476" spans="1:6">
      <c r="A2476">
        <v>2660</v>
      </c>
      <c r="B2476" t="s">
        <v>3042</v>
      </c>
      <c r="C2476" t="s">
        <v>565</v>
      </c>
      <c r="D2476" s="285">
        <v>0</v>
      </c>
      <c r="E2476" s="286">
        <v>2.8370000000000002</v>
      </c>
      <c r="F2476" s="286">
        <v>0</v>
      </c>
    </row>
    <row r="2477" spans="1:6">
      <c r="A2477">
        <v>2661</v>
      </c>
      <c r="B2477" t="s">
        <v>3043</v>
      </c>
      <c r="C2477" t="s">
        <v>565</v>
      </c>
      <c r="D2477" s="285">
        <v>0</v>
      </c>
      <c r="E2477" s="286">
        <v>58.16</v>
      </c>
      <c r="F2477" s="286">
        <v>0</v>
      </c>
    </row>
    <row r="2478" spans="1:6">
      <c r="A2478">
        <v>2662</v>
      </c>
      <c r="B2478" t="s">
        <v>3044</v>
      </c>
      <c r="C2478" t="s">
        <v>565</v>
      </c>
      <c r="D2478" s="285">
        <v>0</v>
      </c>
      <c r="E2478" s="286">
        <v>40.700000000000003</v>
      </c>
      <c r="F2478" s="286">
        <v>0</v>
      </c>
    </row>
    <row r="2479" spans="1:6">
      <c r="A2479">
        <v>2663</v>
      </c>
      <c r="B2479" t="s">
        <v>3045</v>
      </c>
      <c r="C2479" t="s">
        <v>565</v>
      </c>
      <c r="D2479" s="285">
        <v>0</v>
      </c>
      <c r="E2479" s="286">
        <v>44.4</v>
      </c>
      <c r="F2479" s="286">
        <v>0</v>
      </c>
    </row>
    <row r="2480" spans="1:6">
      <c r="A2480">
        <v>2664</v>
      </c>
      <c r="B2480" t="s">
        <v>3046</v>
      </c>
      <c r="C2480" t="s">
        <v>565</v>
      </c>
      <c r="D2480" s="285">
        <v>0</v>
      </c>
      <c r="E2480" s="286">
        <v>27.538</v>
      </c>
      <c r="F2480" s="286">
        <v>0</v>
      </c>
    </row>
    <row r="2481" spans="1:6">
      <c r="A2481">
        <v>2665</v>
      </c>
      <c r="B2481" t="s">
        <v>3047</v>
      </c>
      <c r="C2481" t="s">
        <v>565</v>
      </c>
      <c r="D2481" s="285">
        <v>0</v>
      </c>
      <c r="E2481" s="286">
        <v>3.0329999999999999</v>
      </c>
      <c r="F2481" s="286">
        <v>0</v>
      </c>
    </row>
    <row r="2482" spans="1:6">
      <c r="A2482">
        <v>2666</v>
      </c>
      <c r="B2482" t="s">
        <v>3048</v>
      </c>
      <c r="C2482" t="s">
        <v>565</v>
      </c>
      <c r="D2482" s="285">
        <v>0</v>
      </c>
      <c r="E2482" s="286">
        <v>47</v>
      </c>
      <c r="F2482" s="286">
        <v>0</v>
      </c>
    </row>
    <row r="2483" spans="1:6">
      <c r="A2483">
        <v>2667</v>
      </c>
      <c r="B2483" t="s">
        <v>3049</v>
      </c>
      <c r="C2483" t="s">
        <v>565</v>
      </c>
      <c r="D2483" s="285">
        <v>0</v>
      </c>
      <c r="E2483" s="286">
        <v>8.7449999999999992</v>
      </c>
      <c r="F2483" s="286">
        <v>0</v>
      </c>
    </row>
    <row r="2484" spans="1:6">
      <c r="A2484">
        <v>2668</v>
      </c>
      <c r="B2484" t="s">
        <v>3050</v>
      </c>
      <c r="C2484" t="s">
        <v>565</v>
      </c>
      <c r="D2484" s="285">
        <v>0</v>
      </c>
      <c r="E2484" s="286">
        <v>25.931999999999999</v>
      </c>
      <c r="F2484" s="286">
        <v>0</v>
      </c>
    </row>
    <row r="2485" spans="1:6">
      <c r="A2485">
        <v>2669</v>
      </c>
      <c r="B2485" t="s">
        <v>3051</v>
      </c>
      <c r="C2485" t="s">
        <v>565</v>
      </c>
      <c r="D2485" s="285">
        <v>0</v>
      </c>
      <c r="E2485" s="286">
        <v>77</v>
      </c>
      <c r="F2485" s="286">
        <v>0</v>
      </c>
    </row>
    <row r="2486" spans="1:6">
      <c r="A2486">
        <v>2670</v>
      </c>
      <c r="B2486" t="s">
        <v>3052</v>
      </c>
      <c r="C2486" t="s">
        <v>565</v>
      </c>
      <c r="D2486" s="285">
        <v>0</v>
      </c>
      <c r="E2486" s="286">
        <v>18.54</v>
      </c>
      <c r="F2486" s="286">
        <v>0</v>
      </c>
    </row>
    <row r="2487" spans="1:6">
      <c r="A2487">
        <v>2671</v>
      </c>
      <c r="B2487" t="s">
        <v>3053</v>
      </c>
      <c r="C2487" t="s">
        <v>565</v>
      </c>
      <c r="D2487" s="285">
        <v>0</v>
      </c>
      <c r="E2487" s="286">
        <v>25.56</v>
      </c>
      <c r="F2487" s="286">
        <v>0</v>
      </c>
    </row>
    <row r="2488" spans="1:6">
      <c r="A2488">
        <v>2672</v>
      </c>
      <c r="B2488" t="s">
        <v>3054</v>
      </c>
      <c r="C2488" t="s">
        <v>565</v>
      </c>
      <c r="D2488" s="285">
        <v>0</v>
      </c>
      <c r="E2488" s="286">
        <v>6.64</v>
      </c>
      <c r="F2488" s="286">
        <v>0</v>
      </c>
    </row>
    <row r="2489" spans="1:6">
      <c r="A2489">
        <v>2673</v>
      </c>
      <c r="B2489" t="s">
        <v>3055</v>
      </c>
      <c r="C2489" t="s">
        <v>565</v>
      </c>
      <c r="D2489" s="285">
        <v>12</v>
      </c>
      <c r="E2489" s="286">
        <v>6.99</v>
      </c>
      <c r="F2489" s="286">
        <v>83.88</v>
      </c>
    </row>
    <row r="2490" spans="1:6">
      <c r="A2490">
        <v>2674</v>
      </c>
      <c r="B2490" t="s">
        <v>3056</v>
      </c>
      <c r="C2490" t="s">
        <v>565</v>
      </c>
      <c r="D2490" s="285">
        <v>0</v>
      </c>
      <c r="E2490" s="286">
        <v>16.760000000000002</v>
      </c>
      <c r="F2490" s="286">
        <v>0</v>
      </c>
    </row>
    <row r="2491" spans="1:6">
      <c r="A2491">
        <v>2675</v>
      </c>
      <c r="B2491" t="s">
        <v>3057</v>
      </c>
      <c r="C2491" t="s">
        <v>565</v>
      </c>
      <c r="D2491" s="285">
        <v>3</v>
      </c>
      <c r="E2491" s="286">
        <v>25.84</v>
      </c>
      <c r="F2491" s="286">
        <v>77.52</v>
      </c>
    </row>
    <row r="2492" spans="1:6">
      <c r="A2492">
        <v>2676</v>
      </c>
      <c r="B2492" t="s">
        <v>3058</v>
      </c>
      <c r="C2492" t="s">
        <v>565</v>
      </c>
      <c r="D2492" s="285">
        <v>0</v>
      </c>
      <c r="E2492" s="286">
        <v>74.099999999999994</v>
      </c>
      <c r="F2492" s="286">
        <v>0</v>
      </c>
    </row>
    <row r="2493" spans="1:6">
      <c r="A2493">
        <v>2677</v>
      </c>
      <c r="B2493" t="s">
        <v>3059</v>
      </c>
      <c r="C2493" t="s">
        <v>565</v>
      </c>
      <c r="D2493" s="285">
        <v>0</v>
      </c>
      <c r="E2493" s="286">
        <v>25.36</v>
      </c>
      <c r="F2493" s="286">
        <v>0</v>
      </c>
    </row>
    <row r="2494" spans="1:6">
      <c r="A2494">
        <v>2678</v>
      </c>
      <c r="B2494" t="s">
        <v>3060</v>
      </c>
      <c r="C2494" t="s">
        <v>565</v>
      </c>
      <c r="D2494" s="285">
        <v>0</v>
      </c>
      <c r="E2494" s="286">
        <v>17.184999999999999</v>
      </c>
      <c r="F2494" s="286">
        <v>0</v>
      </c>
    </row>
    <row r="2495" spans="1:6">
      <c r="A2495">
        <v>2679</v>
      </c>
      <c r="B2495" t="s">
        <v>3061</v>
      </c>
      <c r="C2495" t="s">
        <v>565</v>
      </c>
      <c r="D2495" s="285">
        <v>0</v>
      </c>
      <c r="E2495" s="286">
        <v>23.2</v>
      </c>
      <c r="F2495" s="286">
        <v>0</v>
      </c>
    </row>
    <row r="2496" spans="1:6">
      <c r="A2496">
        <v>2680</v>
      </c>
      <c r="B2496" t="s">
        <v>3062</v>
      </c>
      <c r="C2496" t="s">
        <v>565</v>
      </c>
      <c r="D2496" s="285">
        <v>0</v>
      </c>
      <c r="E2496" s="286">
        <v>44.5</v>
      </c>
      <c r="F2496" s="286">
        <v>0</v>
      </c>
    </row>
    <row r="2497" spans="1:6">
      <c r="A2497">
        <v>2681</v>
      </c>
      <c r="B2497" t="s">
        <v>3063</v>
      </c>
      <c r="C2497" t="s">
        <v>565</v>
      </c>
      <c r="D2497" s="285">
        <v>0</v>
      </c>
      <c r="E2497" s="286">
        <v>51</v>
      </c>
      <c r="F2497" s="286">
        <v>0</v>
      </c>
    </row>
    <row r="2498" spans="1:6">
      <c r="A2498">
        <v>2682</v>
      </c>
      <c r="B2498" t="s">
        <v>3064</v>
      </c>
      <c r="C2498" t="s">
        <v>565</v>
      </c>
      <c r="D2498" s="285">
        <v>0</v>
      </c>
      <c r="E2498" s="286">
        <v>8.74</v>
      </c>
      <c r="F2498" s="286">
        <v>0</v>
      </c>
    </row>
    <row r="2499" spans="1:6">
      <c r="A2499">
        <v>2683</v>
      </c>
      <c r="B2499" t="s">
        <v>3065</v>
      </c>
      <c r="C2499" t="s">
        <v>565</v>
      </c>
      <c r="D2499" s="285">
        <v>0</v>
      </c>
      <c r="E2499" s="286">
        <v>27</v>
      </c>
      <c r="F2499" s="286">
        <v>0</v>
      </c>
    </row>
    <row r="2500" spans="1:6">
      <c r="A2500">
        <v>2684</v>
      </c>
      <c r="B2500" t="s">
        <v>3066</v>
      </c>
      <c r="C2500" t="s">
        <v>565</v>
      </c>
      <c r="D2500" s="285">
        <v>0</v>
      </c>
      <c r="E2500" s="286">
        <v>21.03</v>
      </c>
      <c r="F2500" s="286">
        <v>0</v>
      </c>
    </row>
    <row r="2501" spans="1:6">
      <c r="A2501">
        <v>2685</v>
      </c>
      <c r="B2501" t="s">
        <v>3067</v>
      </c>
      <c r="C2501" t="s">
        <v>565</v>
      </c>
      <c r="D2501" s="285">
        <v>0</v>
      </c>
      <c r="E2501" s="286">
        <v>10</v>
      </c>
      <c r="F2501" s="286">
        <v>0</v>
      </c>
    </row>
    <row r="2502" spans="1:6">
      <c r="A2502">
        <v>2686</v>
      </c>
      <c r="B2502" t="s">
        <v>3068</v>
      </c>
      <c r="C2502" t="s">
        <v>565</v>
      </c>
      <c r="D2502" s="285">
        <v>0</v>
      </c>
      <c r="E2502" s="286">
        <v>27.45</v>
      </c>
      <c r="F2502" s="286">
        <v>0</v>
      </c>
    </row>
    <row r="2503" spans="1:6">
      <c r="A2503">
        <v>2687</v>
      </c>
      <c r="B2503" t="s">
        <v>3069</v>
      </c>
      <c r="C2503" t="s">
        <v>565</v>
      </c>
      <c r="D2503" s="285">
        <v>0</v>
      </c>
      <c r="E2503" s="286">
        <v>17.78</v>
      </c>
      <c r="F2503" s="286">
        <v>0</v>
      </c>
    </row>
    <row r="2504" spans="1:6">
      <c r="A2504">
        <v>2688</v>
      </c>
      <c r="B2504" t="s">
        <v>3070</v>
      </c>
      <c r="C2504" t="s">
        <v>565</v>
      </c>
      <c r="D2504" s="285">
        <v>0</v>
      </c>
      <c r="E2504" s="286">
        <v>21.36</v>
      </c>
      <c r="F2504" s="286">
        <v>0</v>
      </c>
    </row>
    <row r="2505" spans="1:6">
      <c r="A2505">
        <v>2689</v>
      </c>
      <c r="B2505" t="s">
        <v>3071</v>
      </c>
      <c r="C2505" t="s">
        <v>565</v>
      </c>
      <c r="D2505" s="285">
        <v>0</v>
      </c>
      <c r="E2505" s="286">
        <v>92.424999999999997</v>
      </c>
      <c r="F2505" s="286">
        <v>0</v>
      </c>
    </row>
    <row r="2506" spans="1:6">
      <c r="A2506">
        <v>2690</v>
      </c>
      <c r="B2506" t="s">
        <v>3072</v>
      </c>
      <c r="C2506" t="s">
        <v>565</v>
      </c>
      <c r="D2506" s="285">
        <v>0</v>
      </c>
      <c r="E2506" s="286">
        <v>124.54</v>
      </c>
      <c r="F2506" s="286">
        <v>0</v>
      </c>
    </row>
    <row r="2507" spans="1:6">
      <c r="A2507">
        <v>2691</v>
      </c>
      <c r="B2507" t="s">
        <v>3073</v>
      </c>
      <c r="C2507" t="s">
        <v>565</v>
      </c>
      <c r="D2507" s="285">
        <v>0</v>
      </c>
      <c r="E2507" s="286">
        <v>12.07</v>
      </c>
      <c r="F2507" s="286">
        <v>0</v>
      </c>
    </row>
    <row r="2508" spans="1:6">
      <c r="A2508">
        <v>2692</v>
      </c>
      <c r="B2508" t="s">
        <v>3074</v>
      </c>
      <c r="C2508" t="s">
        <v>565</v>
      </c>
      <c r="D2508" s="285">
        <v>4</v>
      </c>
      <c r="E2508" s="286">
        <v>72.55</v>
      </c>
      <c r="F2508" s="286">
        <v>290.2</v>
      </c>
    </row>
    <row r="2509" spans="1:6">
      <c r="A2509">
        <v>2693</v>
      </c>
      <c r="B2509" t="s">
        <v>3075</v>
      </c>
      <c r="C2509" t="s">
        <v>565</v>
      </c>
      <c r="D2509" s="285">
        <v>0</v>
      </c>
      <c r="E2509" s="286">
        <v>28.98</v>
      </c>
      <c r="F2509" s="286">
        <v>0</v>
      </c>
    </row>
    <row r="2510" spans="1:6">
      <c r="A2510">
        <v>2694</v>
      </c>
      <c r="B2510" t="s">
        <v>3076</v>
      </c>
      <c r="C2510" t="s">
        <v>565</v>
      </c>
      <c r="D2510" s="285">
        <v>0</v>
      </c>
      <c r="E2510" s="286">
        <v>5.9189999999999996</v>
      </c>
      <c r="F2510" s="286">
        <v>0</v>
      </c>
    </row>
    <row r="2511" spans="1:6">
      <c r="A2511">
        <v>2695</v>
      </c>
      <c r="B2511" t="s">
        <v>3077</v>
      </c>
      <c r="C2511" t="s">
        <v>565</v>
      </c>
      <c r="D2511" s="285">
        <v>0</v>
      </c>
      <c r="E2511" s="286">
        <v>7.0389999999999997</v>
      </c>
      <c r="F2511" s="286">
        <v>0</v>
      </c>
    </row>
    <row r="2512" spans="1:6">
      <c r="A2512">
        <v>2696</v>
      </c>
      <c r="B2512" t="s">
        <v>3078</v>
      </c>
      <c r="C2512" t="s">
        <v>565</v>
      </c>
      <c r="D2512" s="285">
        <v>3</v>
      </c>
      <c r="E2512" s="286">
        <v>22.1</v>
      </c>
      <c r="F2512" s="286">
        <v>66.3</v>
      </c>
    </row>
    <row r="2513" spans="1:6">
      <c r="A2513">
        <v>2697</v>
      </c>
      <c r="B2513" t="s">
        <v>3079</v>
      </c>
      <c r="C2513" t="s">
        <v>565</v>
      </c>
      <c r="D2513" s="285">
        <v>0</v>
      </c>
      <c r="E2513" s="286">
        <v>36.125</v>
      </c>
      <c r="F2513" s="286">
        <v>0</v>
      </c>
    </row>
    <row r="2514" spans="1:6">
      <c r="A2514">
        <v>2698</v>
      </c>
      <c r="B2514" t="s">
        <v>3080</v>
      </c>
      <c r="C2514" t="s">
        <v>565</v>
      </c>
      <c r="D2514" s="285">
        <v>0</v>
      </c>
      <c r="E2514" s="286">
        <v>11.858000000000001</v>
      </c>
      <c r="F2514" s="286">
        <v>0</v>
      </c>
    </row>
    <row r="2515" spans="1:6">
      <c r="A2515">
        <v>2699</v>
      </c>
      <c r="B2515" t="s">
        <v>3081</v>
      </c>
      <c r="C2515" t="s">
        <v>565</v>
      </c>
      <c r="D2515" s="285">
        <v>0</v>
      </c>
      <c r="E2515" s="286">
        <v>5.4909999999999997</v>
      </c>
      <c r="F2515" s="286">
        <v>0</v>
      </c>
    </row>
    <row r="2516" spans="1:6">
      <c r="A2516">
        <v>2700</v>
      </c>
      <c r="B2516" t="s">
        <v>3082</v>
      </c>
      <c r="C2516" t="s">
        <v>565</v>
      </c>
      <c r="D2516" s="285">
        <v>0</v>
      </c>
      <c r="E2516" s="286">
        <v>3.609</v>
      </c>
      <c r="F2516" s="286">
        <v>0</v>
      </c>
    </row>
    <row r="2517" spans="1:6">
      <c r="A2517">
        <v>2701</v>
      </c>
      <c r="B2517" t="s">
        <v>3083</v>
      </c>
      <c r="C2517" t="s">
        <v>565</v>
      </c>
      <c r="D2517" s="285">
        <v>18</v>
      </c>
      <c r="E2517" s="286">
        <v>5.8419999999999996</v>
      </c>
      <c r="F2517" s="286">
        <v>105.17</v>
      </c>
    </row>
    <row r="2518" spans="1:6">
      <c r="A2518">
        <v>2702</v>
      </c>
      <c r="B2518" t="s">
        <v>3084</v>
      </c>
      <c r="C2518" t="s">
        <v>565</v>
      </c>
      <c r="D2518" s="285">
        <v>0</v>
      </c>
      <c r="E2518" s="286">
        <v>6.1749999999999998</v>
      </c>
      <c r="F2518" s="286">
        <v>0</v>
      </c>
    </row>
    <row r="2519" spans="1:6">
      <c r="A2519">
        <v>2703</v>
      </c>
      <c r="B2519" t="s">
        <v>3085</v>
      </c>
      <c r="C2519" t="s">
        <v>565</v>
      </c>
      <c r="D2519" s="285">
        <v>6</v>
      </c>
      <c r="E2519" s="286">
        <v>5.9279999999999999</v>
      </c>
      <c r="F2519" s="286">
        <v>35.56</v>
      </c>
    </row>
    <row r="2520" spans="1:6">
      <c r="A2520">
        <v>2704</v>
      </c>
      <c r="B2520" t="s">
        <v>3086</v>
      </c>
      <c r="C2520" t="s">
        <v>565</v>
      </c>
      <c r="D2520" s="285">
        <v>6</v>
      </c>
      <c r="E2520" s="286">
        <v>7.79</v>
      </c>
      <c r="F2520" s="286">
        <v>46.74</v>
      </c>
    </row>
    <row r="2521" spans="1:6">
      <c r="A2521">
        <v>2705</v>
      </c>
      <c r="B2521" t="s">
        <v>3087</v>
      </c>
      <c r="C2521" t="s">
        <v>565</v>
      </c>
      <c r="D2521" s="285">
        <v>0</v>
      </c>
      <c r="E2521" s="286">
        <v>8.74</v>
      </c>
      <c r="F2521" s="286">
        <v>0</v>
      </c>
    </row>
    <row r="2522" spans="1:6">
      <c r="A2522">
        <v>2706</v>
      </c>
      <c r="B2522" t="s">
        <v>3088</v>
      </c>
      <c r="C2522" t="s">
        <v>565</v>
      </c>
      <c r="D2522" s="285">
        <v>150</v>
      </c>
      <c r="E2522" s="286">
        <v>7.3390000000000004</v>
      </c>
      <c r="F2522" s="286">
        <v>1100.8499999999999</v>
      </c>
    </row>
    <row r="2523" spans="1:6">
      <c r="A2523">
        <v>2707</v>
      </c>
      <c r="B2523" t="s">
        <v>3089</v>
      </c>
      <c r="C2523" t="s">
        <v>565</v>
      </c>
      <c r="D2523" s="285">
        <v>0</v>
      </c>
      <c r="E2523" s="286">
        <v>6.1749999999999998</v>
      </c>
      <c r="F2523" s="286">
        <v>0</v>
      </c>
    </row>
    <row r="2524" spans="1:6">
      <c r="A2524">
        <v>2708</v>
      </c>
      <c r="B2524" t="s">
        <v>3090</v>
      </c>
      <c r="C2524" t="s">
        <v>565</v>
      </c>
      <c r="D2524" s="285">
        <v>0</v>
      </c>
      <c r="E2524" s="286">
        <v>6.84</v>
      </c>
      <c r="F2524" s="286">
        <v>0</v>
      </c>
    </row>
    <row r="2525" spans="1:6">
      <c r="A2525">
        <v>2709</v>
      </c>
      <c r="B2525" t="s">
        <v>3091</v>
      </c>
      <c r="C2525" t="s">
        <v>565</v>
      </c>
      <c r="D2525" s="285">
        <v>6</v>
      </c>
      <c r="E2525" s="286">
        <v>14.18</v>
      </c>
      <c r="F2525" s="286">
        <v>85.08</v>
      </c>
    </row>
    <row r="2526" spans="1:6">
      <c r="A2526">
        <v>2710</v>
      </c>
      <c r="B2526" t="s">
        <v>3092</v>
      </c>
      <c r="C2526" t="s">
        <v>565</v>
      </c>
      <c r="D2526" s="285">
        <v>18</v>
      </c>
      <c r="E2526" s="286">
        <v>7.83</v>
      </c>
      <c r="F2526" s="286">
        <v>140.94</v>
      </c>
    </row>
    <row r="2527" spans="1:6">
      <c r="A2527">
        <v>2711</v>
      </c>
      <c r="B2527" t="s">
        <v>3093</v>
      </c>
      <c r="C2527" t="s">
        <v>565</v>
      </c>
      <c r="D2527" s="285">
        <v>0</v>
      </c>
      <c r="E2527" s="286">
        <v>19.353000000000002</v>
      </c>
      <c r="F2527" s="286">
        <v>0</v>
      </c>
    </row>
    <row r="2528" spans="1:6">
      <c r="A2528">
        <v>2712</v>
      </c>
      <c r="B2528" t="s">
        <v>3094</v>
      </c>
      <c r="C2528" t="s">
        <v>565</v>
      </c>
      <c r="D2528" s="285">
        <v>12</v>
      </c>
      <c r="E2528" s="286">
        <v>22.64</v>
      </c>
      <c r="F2528" s="286">
        <v>271.68</v>
      </c>
    </row>
    <row r="2529" spans="1:6">
      <c r="A2529">
        <v>2713</v>
      </c>
      <c r="B2529" t="s">
        <v>3095</v>
      </c>
      <c r="C2529" t="s">
        <v>565</v>
      </c>
      <c r="D2529" s="285">
        <v>0</v>
      </c>
      <c r="E2529" s="286">
        <v>10.88</v>
      </c>
      <c r="F2529" s="286">
        <v>0</v>
      </c>
    </row>
    <row r="2530" spans="1:6">
      <c r="A2530">
        <v>2714</v>
      </c>
      <c r="B2530" t="s">
        <v>3096</v>
      </c>
      <c r="C2530" t="s">
        <v>565</v>
      </c>
      <c r="D2530" s="285">
        <v>12</v>
      </c>
      <c r="E2530" s="286">
        <v>8.77</v>
      </c>
      <c r="F2530" s="286">
        <v>105.24</v>
      </c>
    </row>
    <row r="2531" spans="1:6">
      <c r="A2531">
        <v>2715</v>
      </c>
      <c r="B2531" t="s">
        <v>3097</v>
      </c>
      <c r="C2531" t="s">
        <v>565</v>
      </c>
      <c r="D2531" s="285">
        <v>36</v>
      </c>
      <c r="E2531" s="286">
        <v>4.79</v>
      </c>
      <c r="F2531" s="286">
        <v>172.44</v>
      </c>
    </row>
    <row r="2532" spans="1:6">
      <c r="A2532">
        <v>2716</v>
      </c>
      <c r="B2532" t="s">
        <v>3098</v>
      </c>
      <c r="C2532" t="s">
        <v>565</v>
      </c>
      <c r="D2532" s="285">
        <v>36</v>
      </c>
      <c r="E2532" s="286">
        <v>14.81</v>
      </c>
      <c r="F2532" s="286">
        <v>533.16</v>
      </c>
    </row>
    <row r="2533" spans="1:6">
      <c r="A2533">
        <v>2717</v>
      </c>
      <c r="B2533" t="s">
        <v>3099</v>
      </c>
      <c r="C2533" t="s">
        <v>565</v>
      </c>
      <c r="D2533" s="285">
        <v>42</v>
      </c>
      <c r="E2533" s="286">
        <v>3.53</v>
      </c>
      <c r="F2533" s="286">
        <v>148.26</v>
      </c>
    </row>
    <row r="2534" spans="1:6">
      <c r="A2534">
        <v>2718</v>
      </c>
      <c r="B2534" t="s">
        <v>3100</v>
      </c>
      <c r="C2534" t="s">
        <v>565</v>
      </c>
      <c r="D2534" s="285">
        <v>0</v>
      </c>
      <c r="E2534" s="286">
        <v>19.035</v>
      </c>
      <c r="F2534" s="286">
        <v>0</v>
      </c>
    </row>
    <row r="2535" spans="1:6">
      <c r="A2535">
        <v>2719</v>
      </c>
      <c r="B2535" t="s">
        <v>3101</v>
      </c>
      <c r="C2535" t="s">
        <v>565</v>
      </c>
      <c r="D2535" s="285">
        <v>0</v>
      </c>
      <c r="E2535" s="286">
        <v>27.92</v>
      </c>
      <c r="F2535" s="286">
        <v>0</v>
      </c>
    </row>
    <row r="2536" spans="1:6">
      <c r="A2536">
        <v>2720</v>
      </c>
      <c r="B2536" t="s">
        <v>3102</v>
      </c>
      <c r="C2536" t="s">
        <v>565</v>
      </c>
      <c r="D2536" s="285">
        <v>18</v>
      </c>
      <c r="E2536" s="286">
        <v>4.3499999999999996</v>
      </c>
      <c r="F2536" s="286">
        <v>78.3</v>
      </c>
    </row>
    <row r="2537" spans="1:6">
      <c r="A2537">
        <v>2721</v>
      </c>
      <c r="B2537" t="s">
        <v>3103</v>
      </c>
      <c r="C2537" t="s">
        <v>565</v>
      </c>
      <c r="D2537" s="285">
        <v>0</v>
      </c>
      <c r="E2537" s="286">
        <v>64.39</v>
      </c>
      <c r="F2537" s="286">
        <v>0</v>
      </c>
    </row>
    <row r="2538" spans="1:6">
      <c r="A2538">
        <v>2722</v>
      </c>
      <c r="B2538" t="s">
        <v>3104</v>
      </c>
      <c r="C2538" t="s">
        <v>565</v>
      </c>
      <c r="D2538" s="285">
        <v>0</v>
      </c>
      <c r="E2538" s="286">
        <v>5.61</v>
      </c>
      <c r="F2538" s="286">
        <v>0</v>
      </c>
    </row>
    <row r="2539" spans="1:6">
      <c r="A2539">
        <v>2723</v>
      </c>
      <c r="B2539" t="s">
        <v>3105</v>
      </c>
      <c r="C2539" t="s">
        <v>565</v>
      </c>
      <c r="D2539" s="285">
        <v>0</v>
      </c>
      <c r="E2539" s="286">
        <v>5.2549999999999999</v>
      </c>
      <c r="F2539" s="286">
        <v>0</v>
      </c>
    </row>
    <row r="2540" spans="1:6">
      <c r="A2540">
        <v>2724</v>
      </c>
      <c r="B2540" t="s">
        <v>3106</v>
      </c>
      <c r="C2540" t="s">
        <v>565</v>
      </c>
      <c r="D2540" s="285">
        <v>0</v>
      </c>
      <c r="E2540" s="286">
        <v>4.6139999999999999</v>
      </c>
      <c r="F2540" s="286">
        <v>0</v>
      </c>
    </row>
    <row r="2541" spans="1:6">
      <c r="A2541">
        <v>2725</v>
      </c>
      <c r="B2541" t="s">
        <v>3107</v>
      </c>
      <c r="C2541" t="s">
        <v>565</v>
      </c>
      <c r="D2541" s="285">
        <v>0</v>
      </c>
      <c r="E2541" s="286">
        <v>4.99</v>
      </c>
      <c r="F2541" s="286">
        <v>0</v>
      </c>
    </row>
    <row r="2542" spans="1:6">
      <c r="A2542">
        <v>2726</v>
      </c>
      <c r="B2542" t="s">
        <v>3108</v>
      </c>
      <c r="C2542" t="s">
        <v>565</v>
      </c>
      <c r="D2542" s="285">
        <v>0</v>
      </c>
      <c r="E2542" s="286">
        <v>5.6210000000000004</v>
      </c>
      <c r="F2542" s="286">
        <v>0</v>
      </c>
    </row>
    <row r="2543" spans="1:6">
      <c r="A2543">
        <v>2727</v>
      </c>
      <c r="B2543" t="s">
        <v>3109</v>
      </c>
      <c r="C2543" t="s">
        <v>565</v>
      </c>
      <c r="D2543" s="285">
        <v>0</v>
      </c>
      <c r="E2543" s="286">
        <v>4.6139999999999999</v>
      </c>
      <c r="F2543" s="286">
        <v>0</v>
      </c>
    </row>
    <row r="2544" spans="1:6">
      <c r="A2544">
        <v>2728</v>
      </c>
      <c r="B2544" t="s">
        <v>3110</v>
      </c>
      <c r="C2544" t="s">
        <v>565</v>
      </c>
      <c r="D2544" s="285">
        <v>6</v>
      </c>
      <c r="E2544" s="286">
        <v>18.91</v>
      </c>
      <c r="F2544" s="286">
        <v>113.46</v>
      </c>
    </row>
    <row r="2545" spans="1:6">
      <c r="A2545">
        <v>2729</v>
      </c>
      <c r="B2545" t="s">
        <v>3111</v>
      </c>
      <c r="C2545" t="s">
        <v>565</v>
      </c>
      <c r="D2545" s="285">
        <v>0</v>
      </c>
      <c r="E2545" s="286">
        <v>14.44</v>
      </c>
      <c r="F2545" s="286">
        <v>0</v>
      </c>
    </row>
    <row r="2546" spans="1:6">
      <c r="A2546">
        <v>2730</v>
      </c>
      <c r="B2546" t="s">
        <v>3112</v>
      </c>
      <c r="C2546" t="s">
        <v>565</v>
      </c>
      <c r="D2546" s="285">
        <v>0</v>
      </c>
      <c r="E2546" s="286">
        <v>11.305</v>
      </c>
      <c r="F2546" s="286">
        <v>0</v>
      </c>
    </row>
    <row r="2547" spans="1:6">
      <c r="A2547">
        <v>2731</v>
      </c>
      <c r="B2547" t="s">
        <v>3113</v>
      </c>
      <c r="C2547" t="s">
        <v>565</v>
      </c>
      <c r="D2547" s="285">
        <v>0</v>
      </c>
      <c r="E2547" s="286">
        <v>17.29</v>
      </c>
      <c r="F2547" s="286">
        <v>0</v>
      </c>
    </row>
    <row r="2548" spans="1:6">
      <c r="A2548">
        <v>2732</v>
      </c>
      <c r="B2548" t="s">
        <v>3114</v>
      </c>
      <c r="C2548" t="s">
        <v>565</v>
      </c>
      <c r="D2548" s="285">
        <v>0</v>
      </c>
      <c r="E2548" s="286">
        <v>6.7679999999999998</v>
      </c>
      <c r="F2548" s="286">
        <v>0</v>
      </c>
    </row>
    <row r="2549" spans="1:6">
      <c r="A2549">
        <v>2733</v>
      </c>
      <c r="B2549" t="s">
        <v>3115</v>
      </c>
      <c r="C2549" t="s">
        <v>565</v>
      </c>
      <c r="D2549" s="285">
        <v>0</v>
      </c>
      <c r="E2549" s="286">
        <v>5.08</v>
      </c>
      <c r="F2549" s="286">
        <v>0</v>
      </c>
    </row>
    <row r="2550" spans="1:6">
      <c r="A2550">
        <v>2734</v>
      </c>
      <c r="B2550" t="s">
        <v>3116</v>
      </c>
      <c r="C2550" t="s">
        <v>565</v>
      </c>
      <c r="D2550" s="285">
        <v>0</v>
      </c>
      <c r="E2550" s="286">
        <v>5.3220000000000001</v>
      </c>
      <c r="F2550" s="286">
        <v>0</v>
      </c>
    </row>
    <row r="2551" spans="1:6">
      <c r="A2551">
        <v>2735</v>
      </c>
      <c r="B2551" t="s">
        <v>3117</v>
      </c>
      <c r="C2551" t="s">
        <v>565</v>
      </c>
      <c r="D2551" s="285">
        <v>0</v>
      </c>
      <c r="E2551" s="286">
        <v>5.3220000000000001</v>
      </c>
      <c r="F2551" s="286">
        <v>0</v>
      </c>
    </row>
    <row r="2552" spans="1:6">
      <c r="A2552">
        <v>2736</v>
      </c>
      <c r="B2552" t="s">
        <v>3118</v>
      </c>
      <c r="C2552" t="s">
        <v>565</v>
      </c>
      <c r="D2552" s="285">
        <v>0</v>
      </c>
      <c r="E2552" s="286">
        <v>0.89700000000000002</v>
      </c>
      <c r="F2552" s="286">
        <v>0</v>
      </c>
    </row>
    <row r="2553" spans="1:6">
      <c r="A2553">
        <v>2737</v>
      </c>
      <c r="B2553" t="s">
        <v>3119</v>
      </c>
      <c r="C2553" t="s">
        <v>565</v>
      </c>
      <c r="D2553" s="285">
        <v>0</v>
      </c>
      <c r="E2553" s="286">
        <v>21.756</v>
      </c>
      <c r="F2553" s="286">
        <v>0</v>
      </c>
    </row>
    <row r="2554" spans="1:6">
      <c r="A2554">
        <v>2738</v>
      </c>
      <c r="B2554" t="s">
        <v>3120</v>
      </c>
      <c r="C2554" t="s">
        <v>565</v>
      </c>
      <c r="D2554" s="285">
        <v>0</v>
      </c>
      <c r="E2554" s="286">
        <v>41.325000000000003</v>
      </c>
      <c r="F2554" s="286">
        <v>0</v>
      </c>
    </row>
    <row r="2555" spans="1:6">
      <c r="A2555">
        <v>2739</v>
      </c>
      <c r="B2555" t="s">
        <v>3121</v>
      </c>
      <c r="C2555" t="s">
        <v>565</v>
      </c>
      <c r="D2555" s="285">
        <v>0</v>
      </c>
      <c r="E2555" s="286">
        <v>6.2530000000000001</v>
      </c>
      <c r="F2555" s="286">
        <v>0</v>
      </c>
    </row>
    <row r="2556" spans="1:6">
      <c r="A2556">
        <v>2740</v>
      </c>
      <c r="B2556" t="s">
        <v>3122</v>
      </c>
      <c r="C2556" t="s">
        <v>565</v>
      </c>
      <c r="D2556" s="285">
        <v>0</v>
      </c>
      <c r="E2556" s="286">
        <v>9.1199999999999992</v>
      </c>
      <c r="F2556" s="286">
        <v>0</v>
      </c>
    </row>
    <row r="2557" spans="1:6">
      <c r="A2557">
        <v>2741</v>
      </c>
      <c r="B2557" t="s">
        <v>3123</v>
      </c>
      <c r="C2557" t="s">
        <v>565</v>
      </c>
      <c r="D2557" s="285">
        <v>0</v>
      </c>
      <c r="E2557" s="286">
        <v>5</v>
      </c>
      <c r="F2557" s="286">
        <v>0</v>
      </c>
    </row>
    <row r="2558" spans="1:6">
      <c r="A2558">
        <v>2742</v>
      </c>
      <c r="B2558" t="s">
        <v>3124</v>
      </c>
      <c r="C2558" t="s">
        <v>565</v>
      </c>
      <c r="D2558" s="285">
        <v>0</v>
      </c>
      <c r="E2558" s="286">
        <v>6.4</v>
      </c>
      <c r="F2558" s="286">
        <v>0</v>
      </c>
    </row>
    <row r="2559" spans="1:6">
      <c r="A2559">
        <v>2743</v>
      </c>
      <c r="B2559" t="s">
        <v>3125</v>
      </c>
      <c r="C2559" t="s">
        <v>565</v>
      </c>
      <c r="D2559" s="285">
        <v>0</v>
      </c>
      <c r="E2559" s="286">
        <v>6.4</v>
      </c>
      <c r="F2559" s="286">
        <v>0</v>
      </c>
    </row>
    <row r="2560" spans="1:6">
      <c r="A2560">
        <v>2744</v>
      </c>
      <c r="B2560" t="s">
        <v>3126</v>
      </c>
      <c r="C2560" t="s">
        <v>565</v>
      </c>
      <c r="D2560" s="285">
        <v>0</v>
      </c>
      <c r="E2560" s="286">
        <v>6.4</v>
      </c>
      <c r="F2560" s="286">
        <v>0</v>
      </c>
    </row>
    <row r="2561" spans="1:6">
      <c r="A2561">
        <v>2745</v>
      </c>
      <c r="B2561" t="s">
        <v>3127</v>
      </c>
      <c r="C2561" t="s">
        <v>565</v>
      </c>
      <c r="D2561" s="285">
        <v>0</v>
      </c>
      <c r="E2561" s="286">
        <v>72.599999999999994</v>
      </c>
      <c r="F2561" s="286">
        <v>0</v>
      </c>
    </row>
    <row r="2562" spans="1:6">
      <c r="A2562">
        <v>2746</v>
      </c>
      <c r="B2562" t="s">
        <v>3128</v>
      </c>
      <c r="C2562" t="s">
        <v>565</v>
      </c>
      <c r="D2562" s="285">
        <v>36</v>
      </c>
      <c r="E2562" s="286">
        <v>6.57</v>
      </c>
      <c r="F2562" s="286">
        <v>236.52</v>
      </c>
    </row>
    <row r="2563" spans="1:6">
      <c r="A2563">
        <v>2747</v>
      </c>
      <c r="B2563" t="s">
        <v>3129</v>
      </c>
      <c r="C2563" t="s">
        <v>565</v>
      </c>
      <c r="D2563" s="285">
        <v>0</v>
      </c>
      <c r="E2563" s="286">
        <v>3.7</v>
      </c>
      <c r="F2563" s="286">
        <v>0</v>
      </c>
    </row>
    <row r="2564" spans="1:6">
      <c r="A2564">
        <v>2748</v>
      </c>
      <c r="B2564" t="s">
        <v>3130</v>
      </c>
      <c r="C2564" t="s">
        <v>565</v>
      </c>
      <c r="D2564" s="285">
        <v>6</v>
      </c>
      <c r="E2564" s="286">
        <v>68.400000000000006</v>
      </c>
      <c r="F2564" s="286">
        <v>410.4</v>
      </c>
    </row>
    <row r="2565" spans="1:6">
      <c r="A2565">
        <v>2749</v>
      </c>
      <c r="B2565" t="s">
        <v>3131</v>
      </c>
      <c r="C2565" t="s">
        <v>565</v>
      </c>
      <c r="D2565" s="285">
        <v>9</v>
      </c>
      <c r="E2565" s="286">
        <v>21.32</v>
      </c>
      <c r="F2565" s="286">
        <v>191.88</v>
      </c>
    </row>
    <row r="2566" spans="1:6">
      <c r="A2566">
        <v>2750</v>
      </c>
      <c r="B2566" t="s">
        <v>3132</v>
      </c>
      <c r="C2566" t="s">
        <v>565</v>
      </c>
      <c r="D2566" s="285">
        <v>6</v>
      </c>
      <c r="E2566" s="286">
        <v>29.66</v>
      </c>
      <c r="F2566" s="286">
        <v>177.96</v>
      </c>
    </row>
    <row r="2567" spans="1:6">
      <c r="A2567">
        <v>2751</v>
      </c>
      <c r="B2567" t="s">
        <v>3133</v>
      </c>
      <c r="C2567" t="s">
        <v>565</v>
      </c>
      <c r="D2567" s="285">
        <v>0</v>
      </c>
      <c r="E2567" s="286">
        <v>37.57</v>
      </c>
      <c r="F2567" s="286">
        <v>0</v>
      </c>
    </row>
    <row r="2568" spans="1:6">
      <c r="A2568">
        <v>2752</v>
      </c>
      <c r="B2568" t="s">
        <v>3134</v>
      </c>
      <c r="C2568" t="s">
        <v>565</v>
      </c>
      <c r="D2568" s="285">
        <v>0</v>
      </c>
      <c r="E2568" s="286">
        <v>16.45</v>
      </c>
      <c r="F2568" s="286">
        <v>0</v>
      </c>
    </row>
    <row r="2569" spans="1:6">
      <c r="A2569">
        <v>2753</v>
      </c>
      <c r="B2569" t="s">
        <v>3135</v>
      </c>
      <c r="C2569" t="s">
        <v>565</v>
      </c>
      <c r="D2569" s="285">
        <v>0</v>
      </c>
      <c r="E2569" s="286">
        <v>22.65</v>
      </c>
      <c r="F2569" s="286">
        <v>0</v>
      </c>
    </row>
    <row r="2570" spans="1:6">
      <c r="A2570">
        <v>2754</v>
      </c>
      <c r="B2570" t="s">
        <v>3136</v>
      </c>
      <c r="C2570" t="s">
        <v>565</v>
      </c>
      <c r="D2570" s="285">
        <v>0</v>
      </c>
      <c r="E2570" s="286">
        <v>32.130000000000003</v>
      </c>
      <c r="F2570" s="286">
        <v>0</v>
      </c>
    </row>
    <row r="2571" spans="1:6">
      <c r="A2571">
        <v>2755</v>
      </c>
      <c r="B2571" t="s">
        <v>3137</v>
      </c>
      <c r="C2571" t="s">
        <v>565</v>
      </c>
      <c r="D2571" s="285">
        <v>0</v>
      </c>
      <c r="E2571" s="286">
        <v>24.31</v>
      </c>
      <c r="F2571" s="286">
        <v>0</v>
      </c>
    </row>
    <row r="2572" spans="1:6">
      <c r="A2572">
        <v>2756</v>
      </c>
      <c r="B2572" t="s">
        <v>3138</v>
      </c>
      <c r="C2572" t="s">
        <v>565</v>
      </c>
      <c r="D2572" s="285">
        <v>6</v>
      </c>
      <c r="E2572" s="286">
        <v>17.37</v>
      </c>
      <c r="F2572" s="286">
        <v>104.22</v>
      </c>
    </row>
    <row r="2573" spans="1:6">
      <c r="A2573">
        <v>2757</v>
      </c>
      <c r="B2573" t="s">
        <v>3139</v>
      </c>
      <c r="C2573" t="s">
        <v>565</v>
      </c>
      <c r="D2573" s="285">
        <v>0</v>
      </c>
      <c r="E2573" s="286">
        <v>18.09</v>
      </c>
      <c r="F2573" s="286">
        <v>0</v>
      </c>
    </row>
    <row r="2574" spans="1:6">
      <c r="A2574">
        <v>2758</v>
      </c>
      <c r="B2574" t="s">
        <v>3140</v>
      </c>
      <c r="C2574" t="s">
        <v>565</v>
      </c>
      <c r="D2574" s="285">
        <v>0</v>
      </c>
      <c r="E2574" s="286">
        <v>22.76</v>
      </c>
      <c r="F2574" s="286">
        <v>0</v>
      </c>
    </row>
    <row r="2575" spans="1:6">
      <c r="A2575">
        <v>2759</v>
      </c>
      <c r="B2575" t="s">
        <v>3141</v>
      </c>
      <c r="C2575" t="s">
        <v>565</v>
      </c>
      <c r="D2575" s="285">
        <v>0</v>
      </c>
      <c r="E2575" s="286">
        <v>26.71</v>
      </c>
      <c r="F2575" s="286">
        <v>0</v>
      </c>
    </row>
    <row r="2576" spans="1:6">
      <c r="A2576">
        <v>2760</v>
      </c>
      <c r="B2576" t="s">
        <v>3142</v>
      </c>
      <c r="C2576" t="s">
        <v>565</v>
      </c>
      <c r="D2576" s="285">
        <v>0</v>
      </c>
      <c r="E2576" s="286">
        <v>54.28</v>
      </c>
      <c r="F2576" s="286">
        <v>0</v>
      </c>
    </row>
    <row r="2577" spans="1:6">
      <c r="A2577">
        <v>2761</v>
      </c>
      <c r="B2577" t="s">
        <v>3143</v>
      </c>
      <c r="C2577" t="s">
        <v>565</v>
      </c>
      <c r="D2577" s="285">
        <v>0</v>
      </c>
      <c r="E2577" s="286">
        <v>11.4</v>
      </c>
      <c r="F2577" s="286">
        <v>0</v>
      </c>
    </row>
    <row r="2578" spans="1:6">
      <c r="A2578">
        <v>2762</v>
      </c>
      <c r="B2578" t="s">
        <v>3144</v>
      </c>
      <c r="C2578" t="s">
        <v>565</v>
      </c>
      <c r="D2578" s="285">
        <v>3</v>
      </c>
      <c r="E2578" s="286">
        <v>37.299999999999997</v>
      </c>
      <c r="F2578" s="286">
        <v>111.9</v>
      </c>
    </row>
    <row r="2579" spans="1:6">
      <c r="A2579">
        <v>2763</v>
      </c>
      <c r="B2579" t="s">
        <v>3145</v>
      </c>
      <c r="C2579" t="s">
        <v>565</v>
      </c>
      <c r="D2579" s="285">
        <v>0</v>
      </c>
      <c r="E2579" s="286">
        <v>67.09</v>
      </c>
      <c r="F2579" s="286">
        <v>0</v>
      </c>
    </row>
    <row r="2580" spans="1:6">
      <c r="A2580">
        <v>2764</v>
      </c>
      <c r="B2580" t="s">
        <v>3146</v>
      </c>
      <c r="C2580" t="s">
        <v>565</v>
      </c>
      <c r="D2580" s="285">
        <v>18</v>
      </c>
      <c r="E2580" s="286">
        <v>43.99</v>
      </c>
      <c r="F2580" s="286">
        <v>791.82</v>
      </c>
    </row>
    <row r="2581" spans="1:6">
      <c r="A2581">
        <v>2765</v>
      </c>
      <c r="B2581" t="s">
        <v>3147</v>
      </c>
      <c r="C2581" t="s">
        <v>565</v>
      </c>
      <c r="D2581" s="285">
        <v>0</v>
      </c>
      <c r="E2581" s="286">
        <v>29.8</v>
      </c>
      <c r="F2581" s="286">
        <v>0</v>
      </c>
    </row>
    <row r="2582" spans="1:6">
      <c r="A2582">
        <v>2766</v>
      </c>
      <c r="B2582" t="s">
        <v>3148</v>
      </c>
      <c r="C2582" t="s">
        <v>565</v>
      </c>
      <c r="D2582" s="285">
        <v>0</v>
      </c>
      <c r="E2582" s="286">
        <v>31.66</v>
      </c>
      <c r="F2582" s="286">
        <v>0</v>
      </c>
    </row>
    <row r="2583" spans="1:6">
      <c r="A2583">
        <v>2767</v>
      </c>
      <c r="B2583" t="s">
        <v>3149</v>
      </c>
      <c r="C2583" t="s">
        <v>565</v>
      </c>
      <c r="D2583" s="285">
        <v>0</v>
      </c>
      <c r="E2583" s="286">
        <v>8.7200000000000006</v>
      </c>
      <c r="F2583" s="286">
        <v>0</v>
      </c>
    </row>
    <row r="2584" spans="1:6">
      <c r="A2584">
        <v>2768</v>
      </c>
      <c r="B2584" t="s">
        <v>3150</v>
      </c>
      <c r="C2584" t="s">
        <v>565</v>
      </c>
      <c r="D2584" s="285">
        <v>0</v>
      </c>
      <c r="E2584" s="286">
        <v>78.17</v>
      </c>
      <c r="F2584" s="286">
        <v>0</v>
      </c>
    </row>
    <row r="2585" spans="1:6">
      <c r="A2585">
        <v>2769</v>
      </c>
      <c r="B2585" t="s">
        <v>3151</v>
      </c>
      <c r="C2585" t="s">
        <v>565</v>
      </c>
      <c r="D2585" s="285">
        <v>0</v>
      </c>
      <c r="E2585" s="286">
        <v>26.91</v>
      </c>
      <c r="F2585" s="286">
        <v>0</v>
      </c>
    </row>
    <row r="2586" spans="1:6">
      <c r="A2586">
        <v>2770</v>
      </c>
      <c r="B2586" t="s">
        <v>3152</v>
      </c>
      <c r="C2586" t="s">
        <v>565</v>
      </c>
      <c r="D2586" s="285">
        <v>42</v>
      </c>
      <c r="E2586" s="286">
        <v>7.83</v>
      </c>
      <c r="F2586" s="286">
        <v>328.86</v>
      </c>
    </row>
    <row r="2587" spans="1:6">
      <c r="A2587">
        <v>2771</v>
      </c>
      <c r="B2587" t="s">
        <v>3153</v>
      </c>
      <c r="C2587" t="s">
        <v>565</v>
      </c>
      <c r="D2587" s="285">
        <v>0</v>
      </c>
      <c r="E2587" s="286">
        <v>8.14</v>
      </c>
      <c r="F2587" s="286">
        <v>0</v>
      </c>
    </row>
    <row r="2588" spans="1:6">
      <c r="A2588">
        <v>2772</v>
      </c>
      <c r="B2588" t="s">
        <v>3154</v>
      </c>
      <c r="C2588" t="s">
        <v>565</v>
      </c>
      <c r="D2588" s="285">
        <v>36</v>
      </c>
      <c r="E2588" s="286">
        <v>10.45</v>
      </c>
      <c r="F2588" s="286">
        <v>376.2</v>
      </c>
    </row>
    <row r="2589" spans="1:6">
      <c r="A2589">
        <v>2773</v>
      </c>
      <c r="B2589" t="s">
        <v>3155</v>
      </c>
      <c r="C2589" t="s">
        <v>565</v>
      </c>
      <c r="D2589" s="285">
        <v>0</v>
      </c>
      <c r="E2589" s="286">
        <v>8.77</v>
      </c>
      <c r="F2589" s="286">
        <v>0</v>
      </c>
    </row>
    <row r="2590" spans="1:6">
      <c r="A2590">
        <v>2774</v>
      </c>
      <c r="B2590" t="s">
        <v>3156</v>
      </c>
      <c r="C2590" t="s">
        <v>565</v>
      </c>
      <c r="D2590" s="285">
        <v>0</v>
      </c>
      <c r="E2590" s="286">
        <v>7.65</v>
      </c>
      <c r="F2590" s="286">
        <v>0</v>
      </c>
    </row>
    <row r="2591" spans="1:6">
      <c r="A2591">
        <v>2775</v>
      </c>
      <c r="B2591" t="s">
        <v>3157</v>
      </c>
      <c r="C2591" t="s">
        <v>565</v>
      </c>
      <c r="D2591" s="285">
        <v>30</v>
      </c>
      <c r="E2591" s="286">
        <v>10.08</v>
      </c>
      <c r="F2591" s="286">
        <v>302.39999999999998</v>
      </c>
    </row>
    <row r="2592" spans="1:6">
      <c r="A2592">
        <v>2776</v>
      </c>
      <c r="B2592" t="s">
        <v>3158</v>
      </c>
      <c r="C2592" t="s">
        <v>565</v>
      </c>
      <c r="D2592" s="285">
        <v>0</v>
      </c>
      <c r="E2592" s="286">
        <v>6.66</v>
      </c>
      <c r="F2592" s="286">
        <v>0</v>
      </c>
    </row>
    <row r="2593" spans="1:6">
      <c r="A2593">
        <v>2777</v>
      </c>
      <c r="B2593" t="s">
        <v>3159</v>
      </c>
      <c r="C2593" t="s">
        <v>565</v>
      </c>
      <c r="D2593" s="285">
        <v>0</v>
      </c>
      <c r="E2593" s="286">
        <v>8.1</v>
      </c>
      <c r="F2593" s="286">
        <v>0</v>
      </c>
    </row>
    <row r="2594" spans="1:6">
      <c r="A2594">
        <v>2778</v>
      </c>
      <c r="B2594" t="s">
        <v>3160</v>
      </c>
      <c r="C2594" t="s">
        <v>565</v>
      </c>
      <c r="D2594" s="285">
        <v>0</v>
      </c>
      <c r="E2594" s="286">
        <v>7.1269999999999998</v>
      </c>
      <c r="F2594" s="286">
        <v>0</v>
      </c>
    </row>
    <row r="2595" spans="1:6">
      <c r="A2595">
        <v>2779</v>
      </c>
      <c r="B2595" t="s">
        <v>3161</v>
      </c>
      <c r="C2595" t="s">
        <v>565</v>
      </c>
      <c r="D2595" s="285">
        <v>0</v>
      </c>
      <c r="E2595" s="286">
        <v>3.65</v>
      </c>
      <c r="F2595" s="286">
        <v>0</v>
      </c>
    </row>
    <row r="2596" spans="1:6">
      <c r="A2596">
        <v>2780</v>
      </c>
      <c r="B2596" t="s">
        <v>3162</v>
      </c>
      <c r="C2596" t="s">
        <v>565</v>
      </c>
      <c r="D2596" s="285">
        <v>0</v>
      </c>
      <c r="E2596" s="286">
        <v>6.81</v>
      </c>
      <c r="F2596" s="286">
        <v>0</v>
      </c>
    </row>
    <row r="2597" spans="1:6">
      <c r="A2597">
        <v>2781</v>
      </c>
      <c r="B2597" t="s">
        <v>3163</v>
      </c>
      <c r="C2597" t="s">
        <v>565</v>
      </c>
      <c r="D2597" s="285">
        <v>0</v>
      </c>
      <c r="E2597" s="286">
        <v>17.29</v>
      </c>
      <c r="F2597" s="286">
        <v>0</v>
      </c>
    </row>
    <row r="2598" spans="1:6">
      <c r="A2598">
        <v>2782</v>
      </c>
      <c r="B2598" t="s">
        <v>3164</v>
      </c>
      <c r="C2598" t="s">
        <v>565</v>
      </c>
      <c r="D2598" s="285">
        <v>0</v>
      </c>
      <c r="E2598" s="286">
        <v>54.45</v>
      </c>
      <c r="F2598" s="286">
        <v>0</v>
      </c>
    </row>
    <row r="2599" spans="1:6">
      <c r="A2599">
        <v>2783</v>
      </c>
      <c r="B2599" t="s">
        <v>3165</v>
      </c>
      <c r="C2599" t="s">
        <v>565</v>
      </c>
      <c r="D2599" s="285">
        <v>0</v>
      </c>
      <c r="E2599" s="286">
        <v>3.33</v>
      </c>
      <c r="F2599" s="286">
        <v>0</v>
      </c>
    </row>
    <row r="2600" spans="1:6">
      <c r="A2600">
        <v>2784</v>
      </c>
      <c r="B2600" t="s">
        <v>3166</v>
      </c>
      <c r="C2600" t="s">
        <v>565</v>
      </c>
      <c r="D2600" s="285">
        <v>0</v>
      </c>
      <c r="E2600" s="286">
        <v>8.3450000000000006</v>
      </c>
      <c r="F2600" s="286">
        <v>0</v>
      </c>
    </row>
    <row r="2601" spans="1:6">
      <c r="A2601">
        <v>2785</v>
      </c>
      <c r="B2601" t="s">
        <v>3167</v>
      </c>
      <c r="C2601" t="s">
        <v>565</v>
      </c>
      <c r="D2601" s="285">
        <v>0</v>
      </c>
      <c r="E2601" s="286">
        <v>6.72</v>
      </c>
      <c r="F2601" s="286">
        <v>0</v>
      </c>
    </row>
    <row r="2602" spans="1:6">
      <c r="A2602">
        <v>2786</v>
      </c>
      <c r="B2602" t="s">
        <v>3168</v>
      </c>
      <c r="C2602" t="s">
        <v>565</v>
      </c>
      <c r="D2602" s="285">
        <v>0</v>
      </c>
      <c r="E2602" s="286">
        <v>0</v>
      </c>
      <c r="F2602" s="286">
        <v>0</v>
      </c>
    </row>
    <row r="2603" spans="1:6">
      <c r="A2603">
        <v>2787</v>
      </c>
      <c r="B2603" t="s">
        <v>3169</v>
      </c>
      <c r="C2603" t="s">
        <v>565</v>
      </c>
      <c r="D2603" s="285">
        <v>0</v>
      </c>
      <c r="E2603" s="286">
        <v>6.2530000000000001</v>
      </c>
      <c r="F2603" s="286">
        <v>0</v>
      </c>
    </row>
    <row r="2604" spans="1:6">
      <c r="A2604">
        <v>2788</v>
      </c>
      <c r="B2604" t="s">
        <v>3170</v>
      </c>
      <c r="C2604" t="s">
        <v>565</v>
      </c>
      <c r="D2604" s="285">
        <v>0</v>
      </c>
      <c r="E2604" s="286">
        <v>11.711</v>
      </c>
      <c r="F2604" s="286">
        <v>0</v>
      </c>
    </row>
    <row r="2605" spans="1:6">
      <c r="A2605">
        <v>2789</v>
      </c>
      <c r="B2605" t="s">
        <v>3171</v>
      </c>
      <c r="C2605" t="s">
        <v>565</v>
      </c>
      <c r="D2605" s="285">
        <v>0</v>
      </c>
      <c r="E2605" s="286">
        <v>8.3450000000000006</v>
      </c>
      <c r="F2605" s="286">
        <v>0</v>
      </c>
    </row>
    <row r="2606" spans="1:6">
      <c r="A2606">
        <v>2790</v>
      </c>
      <c r="B2606" t="s">
        <v>3172</v>
      </c>
      <c r="C2606" t="s">
        <v>565</v>
      </c>
      <c r="D2606" s="285">
        <v>0</v>
      </c>
      <c r="E2606" s="286">
        <v>11.711</v>
      </c>
      <c r="F2606" s="286">
        <v>0</v>
      </c>
    </row>
    <row r="2607" spans="1:6">
      <c r="A2607">
        <v>2791</v>
      </c>
      <c r="B2607" t="s">
        <v>3173</v>
      </c>
      <c r="C2607" t="s">
        <v>565</v>
      </c>
      <c r="D2607" s="285">
        <v>0</v>
      </c>
      <c r="E2607" s="286">
        <v>9.8580000000000005</v>
      </c>
      <c r="F2607" s="286">
        <v>0</v>
      </c>
    </row>
    <row r="2608" spans="1:6">
      <c r="A2608">
        <v>2792</v>
      </c>
      <c r="B2608" t="s">
        <v>3174</v>
      </c>
      <c r="C2608" t="s">
        <v>565</v>
      </c>
      <c r="D2608" s="285">
        <v>0</v>
      </c>
      <c r="E2608" s="286">
        <v>2.9870000000000001</v>
      </c>
      <c r="F2608" s="286">
        <v>0</v>
      </c>
    </row>
    <row r="2609" spans="1:6">
      <c r="A2609">
        <v>2793</v>
      </c>
      <c r="B2609" t="s">
        <v>3175</v>
      </c>
      <c r="C2609" t="s">
        <v>565</v>
      </c>
      <c r="D2609" s="285">
        <v>0</v>
      </c>
      <c r="E2609" s="286">
        <v>15.01</v>
      </c>
      <c r="F2609" s="286">
        <v>0</v>
      </c>
    </row>
    <row r="2610" spans="1:6">
      <c r="A2610">
        <v>2794</v>
      </c>
      <c r="B2610" t="s">
        <v>3176</v>
      </c>
      <c r="C2610" t="s">
        <v>565</v>
      </c>
      <c r="D2610" s="285">
        <v>0</v>
      </c>
      <c r="E2610" s="286">
        <v>6.7210000000000001</v>
      </c>
      <c r="F2610" s="286">
        <v>0</v>
      </c>
    </row>
    <row r="2611" spans="1:6">
      <c r="A2611">
        <v>2795</v>
      </c>
      <c r="B2611" t="s">
        <v>3177</v>
      </c>
      <c r="C2611" t="s">
        <v>565</v>
      </c>
      <c r="D2611" s="285">
        <v>0</v>
      </c>
      <c r="E2611" s="286">
        <v>4.03</v>
      </c>
      <c r="F2611" s="286">
        <v>0</v>
      </c>
    </row>
    <row r="2612" spans="1:6">
      <c r="A2612">
        <v>2796</v>
      </c>
      <c r="B2612" t="s">
        <v>3178</v>
      </c>
      <c r="C2612" t="s">
        <v>565</v>
      </c>
      <c r="D2612" s="285">
        <v>0</v>
      </c>
      <c r="E2612" s="286">
        <v>1.31</v>
      </c>
      <c r="F2612" s="286">
        <v>0</v>
      </c>
    </row>
    <row r="2613" spans="1:6">
      <c r="A2613">
        <v>2797</v>
      </c>
      <c r="B2613" t="s">
        <v>3179</v>
      </c>
      <c r="C2613" t="s">
        <v>565</v>
      </c>
      <c r="D2613" s="285">
        <v>0</v>
      </c>
      <c r="E2613" s="286">
        <v>42</v>
      </c>
      <c r="F2613" s="286">
        <v>0</v>
      </c>
    </row>
    <row r="2614" spans="1:6">
      <c r="A2614">
        <v>2798</v>
      </c>
      <c r="B2614" t="s">
        <v>3180</v>
      </c>
      <c r="C2614" t="s">
        <v>565</v>
      </c>
      <c r="D2614" s="285">
        <v>0</v>
      </c>
      <c r="E2614" s="286">
        <v>375</v>
      </c>
      <c r="F2614" s="286">
        <v>0</v>
      </c>
    </row>
    <row r="2615" spans="1:6">
      <c r="A2615">
        <v>2799</v>
      </c>
      <c r="B2615" t="s">
        <v>3181</v>
      </c>
      <c r="C2615" t="s">
        <v>565</v>
      </c>
      <c r="D2615" s="285">
        <v>0</v>
      </c>
      <c r="E2615" s="286">
        <v>11.2</v>
      </c>
      <c r="F2615" s="286">
        <v>0</v>
      </c>
    </row>
    <row r="2616" spans="1:6">
      <c r="A2616">
        <v>2800</v>
      </c>
      <c r="B2616" t="s">
        <v>3182</v>
      </c>
      <c r="C2616" t="s">
        <v>565</v>
      </c>
      <c r="D2616" s="285">
        <v>0</v>
      </c>
      <c r="E2616" s="286">
        <v>2.58</v>
      </c>
      <c r="F2616" s="286">
        <v>0</v>
      </c>
    </row>
    <row r="2617" spans="1:6">
      <c r="A2617">
        <v>2801</v>
      </c>
      <c r="B2617" t="s">
        <v>3183</v>
      </c>
      <c r="C2617" t="s">
        <v>565</v>
      </c>
      <c r="D2617" s="285">
        <v>0</v>
      </c>
      <c r="E2617" s="286">
        <v>1.56</v>
      </c>
      <c r="F2617" s="286">
        <v>0</v>
      </c>
    </row>
    <row r="2618" spans="1:6">
      <c r="A2618">
        <v>2802</v>
      </c>
      <c r="B2618" t="s">
        <v>3184</v>
      </c>
      <c r="C2618" t="s">
        <v>565</v>
      </c>
      <c r="D2618" s="285">
        <v>0</v>
      </c>
      <c r="E2618" s="286">
        <v>2.02</v>
      </c>
      <c r="F2618" s="286">
        <v>0</v>
      </c>
    </row>
    <row r="2619" spans="1:6">
      <c r="A2619">
        <v>2803</v>
      </c>
      <c r="B2619" t="s">
        <v>3185</v>
      </c>
      <c r="C2619" t="s">
        <v>565</v>
      </c>
      <c r="D2619" s="285">
        <v>0</v>
      </c>
      <c r="E2619" s="286">
        <v>1.4019999999999999</v>
      </c>
      <c r="F2619" s="286">
        <v>0</v>
      </c>
    </row>
    <row r="2620" spans="1:6">
      <c r="A2620">
        <v>2804</v>
      </c>
      <c r="B2620" t="s">
        <v>3186</v>
      </c>
      <c r="C2620" t="s">
        <v>565</v>
      </c>
      <c r="D2620" s="285">
        <v>0</v>
      </c>
      <c r="E2620" s="286">
        <v>2.02</v>
      </c>
      <c r="F2620" s="286">
        <v>0</v>
      </c>
    </row>
    <row r="2621" spans="1:6">
      <c r="A2621">
        <v>2805</v>
      </c>
      <c r="B2621" t="s">
        <v>3187</v>
      </c>
      <c r="C2621" t="s">
        <v>565</v>
      </c>
      <c r="D2621" s="285">
        <v>0</v>
      </c>
      <c r="E2621" s="286">
        <v>1.45</v>
      </c>
      <c r="F2621" s="286">
        <v>0</v>
      </c>
    </row>
    <row r="2622" spans="1:6">
      <c r="A2622">
        <v>2806</v>
      </c>
      <c r="B2622" t="s">
        <v>3188</v>
      </c>
      <c r="C2622" t="s">
        <v>565</v>
      </c>
      <c r="D2622" s="285">
        <v>0</v>
      </c>
      <c r="E2622" s="286">
        <v>1.65</v>
      </c>
      <c r="F2622" s="286">
        <v>0</v>
      </c>
    </row>
    <row r="2623" spans="1:6">
      <c r="A2623">
        <v>2807</v>
      </c>
      <c r="B2623" t="s">
        <v>3189</v>
      </c>
      <c r="C2623" t="s">
        <v>565</v>
      </c>
      <c r="D2623" s="285">
        <v>0</v>
      </c>
      <c r="E2623" s="286">
        <v>2.27</v>
      </c>
      <c r="F2623" s="286">
        <v>0</v>
      </c>
    </row>
    <row r="2624" spans="1:6">
      <c r="A2624">
        <v>2808</v>
      </c>
      <c r="B2624" t="s">
        <v>3190</v>
      </c>
      <c r="C2624" t="s">
        <v>565</v>
      </c>
      <c r="D2624" s="285">
        <v>0</v>
      </c>
      <c r="E2624" s="286">
        <v>1.6</v>
      </c>
      <c r="F2624" s="286">
        <v>0</v>
      </c>
    </row>
    <row r="2625" spans="1:6">
      <c r="A2625">
        <v>2809</v>
      </c>
      <c r="B2625" t="s">
        <v>3191</v>
      </c>
      <c r="C2625" t="s">
        <v>565</v>
      </c>
      <c r="D2625" s="285">
        <v>0</v>
      </c>
      <c r="E2625" s="286">
        <v>4.29</v>
      </c>
      <c r="F2625" s="286">
        <v>0</v>
      </c>
    </row>
    <row r="2626" spans="1:6">
      <c r="A2626">
        <v>2810</v>
      </c>
      <c r="B2626" t="s">
        <v>3192</v>
      </c>
      <c r="C2626" t="s">
        <v>565</v>
      </c>
      <c r="D2626" s="285">
        <v>0</v>
      </c>
      <c r="E2626" s="286">
        <v>2.4500000000000002</v>
      </c>
      <c r="F2626" s="286">
        <v>0</v>
      </c>
    </row>
    <row r="2627" spans="1:6">
      <c r="A2627">
        <v>2811</v>
      </c>
      <c r="B2627" t="s">
        <v>3193</v>
      </c>
      <c r="C2627" t="s">
        <v>565</v>
      </c>
      <c r="D2627" s="285">
        <v>0</v>
      </c>
      <c r="E2627" s="286">
        <v>2.98</v>
      </c>
      <c r="F2627" s="286">
        <v>0</v>
      </c>
    </row>
    <row r="2628" spans="1:6">
      <c r="A2628">
        <v>2812</v>
      </c>
      <c r="B2628" t="s">
        <v>3194</v>
      </c>
      <c r="C2628" t="s">
        <v>565</v>
      </c>
      <c r="D2628" s="285">
        <v>0</v>
      </c>
      <c r="E2628" s="286">
        <v>2.4500000000000002</v>
      </c>
      <c r="F2628" s="286">
        <v>0</v>
      </c>
    </row>
    <row r="2629" spans="1:6">
      <c r="A2629">
        <v>2813</v>
      </c>
      <c r="B2629" t="s">
        <v>3195</v>
      </c>
      <c r="C2629" t="s">
        <v>565</v>
      </c>
      <c r="D2629" s="285">
        <v>0</v>
      </c>
      <c r="E2629" s="286">
        <v>2.85</v>
      </c>
      <c r="F2629" s="286">
        <v>0</v>
      </c>
    </row>
    <row r="2630" spans="1:6">
      <c r="A2630">
        <v>2814</v>
      </c>
      <c r="B2630" t="s">
        <v>3196</v>
      </c>
      <c r="C2630" t="s">
        <v>565</v>
      </c>
      <c r="D2630" s="285">
        <v>0</v>
      </c>
      <c r="E2630" s="286">
        <v>2.4500000000000002</v>
      </c>
      <c r="F2630" s="286">
        <v>0</v>
      </c>
    </row>
    <row r="2631" spans="1:6">
      <c r="A2631">
        <v>2815</v>
      </c>
      <c r="B2631" t="s">
        <v>3197</v>
      </c>
      <c r="C2631" t="s">
        <v>565</v>
      </c>
      <c r="D2631" s="285">
        <v>0</v>
      </c>
      <c r="E2631" s="286">
        <v>8.57</v>
      </c>
      <c r="F2631" s="286">
        <v>0</v>
      </c>
    </row>
    <row r="2632" spans="1:6">
      <c r="A2632">
        <v>2816</v>
      </c>
      <c r="B2632" t="s">
        <v>3198</v>
      </c>
      <c r="C2632" t="s">
        <v>565</v>
      </c>
      <c r="D2632" s="285">
        <v>0</v>
      </c>
      <c r="E2632" s="286">
        <v>3.25</v>
      </c>
      <c r="F2632" s="286">
        <v>0</v>
      </c>
    </row>
    <row r="2633" spans="1:6">
      <c r="A2633">
        <v>2817</v>
      </c>
      <c r="B2633" t="s">
        <v>3199</v>
      </c>
      <c r="C2633" t="s">
        <v>565</v>
      </c>
      <c r="D2633" s="285">
        <v>0</v>
      </c>
      <c r="E2633" s="286">
        <v>2.2200000000000002</v>
      </c>
      <c r="F2633" s="286">
        <v>0</v>
      </c>
    </row>
    <row r="2634" spans="1:6">
      <c r="A2634">
        <v>2818</v>
      </c>
      <c r="B2634" t="s">
        <v>3200</v>
      </c>
      <c r="C2634" t="s">
        <v>565</v>
      </c>
      <c r="D2634" s="285">
        <v>0</v>
      </c>
      <c r="E2634" s="286">
        <v>2.13</v>
      </c>
      <c r="F2634" s="286">
        <v>0</v>
      </c>
    </row>
    <row r="2635" spans="1:6">
      <c r="A2635">
        <v>2819</v>
      </c>
      <c r="B2635" t="s">
        <v>3201</v>
      </c>
      <c r="C2635" t="s">
        <v>565</v>
      </c>
      <c r="D2635" s="285">
        <v>0</v>
      </c>
      <c r="E2635" s="286">
        <v>1.52</v>
      </c>
      <c r="F2635" s="286">
        <v>0</v>
      </c>
    </row>
    <row r="2636" spans="1:6">
      <c r="A2636">
        <v>2820</v>
      </c>
      <c r="B2636" t="s">
        <v>3202</v>
      </c>
      <c r="C2636" t="s">
        <v>565</v>
      </c>
      <c r="D2636" s="285">
        <v>0</v>
      </c>
      <c r="E2636" s="286">
        <v>1.6</v>
      </c>
      <c r="F2636" s="286">
        <v>0</v>
      </c>
    </row>
    <row r="2637" spans="1:6">
      <c r="A2637">
        <v>2821</v>
      </c>
      <c r="B2637" t="s">
        <v>3203</v>
      </c>
      <c r="C2637" t="s">
        <v>565</v>
      </c>
      <c r="D2637" s="285">
        <v>0</v>
      </c>
      <c r="E2637" s="286">
        <v>12.31</v>
      </c>
      <c r="F2637" s="286">
        <v>0</v>
      </c>
    </row>
    <row r="2638" spans="1:6">
      <c r="A2638">
        <v>2822</v>
      </c>
      <c r="B2638" t="s">
        <v>3204</v>
      </c>
      <c r="C2638" t="s">
        <v>565</v>
      </c>
      <c r="D2638" s="285">
        <v>0</v>
      </c>
      <c r="E2638" s="286">
        <v>7.0860000000000003</v>
      </c>
      <c r="F2638" s="286">
        <v>0</v>
      </c>
    </row>
    <row r="2639" spans="1:6">
      <c r="A2639">
        <v>2823</v>
      </c>
      <c r="B2639" t="s">
        <v>3205</v>
      </c>
      <c r="C2639" t="s">
        <v>565</v>
      </c>
      <c r="D2639" s="285">
        <v>3</v>
      </c>
      <c r="E2639" s="286">
        <v>31.5</v>
      </c>
      <c r="F2639" s="286">
        <v>94.5</v>
      </c>
    </row>
    <row r="2640" spans="1:6">
      <c r="A2640">
        <v>2824</v>
      </c>
      <c r="B2640" t="s">
        <v>3206</v>
      </c>
      <c r="C2640" t="s">
        <v>565</v>
      </c>
      <c r="D2640" s="285">
        <v>0</v>
      </c>
      <c r="E2640" s="286">
        <v>0</v>
      </c>
      <c r="F2640" s="286">
        <v>0</v>
      </c>
    </row>
    <row r="2641" spans="1:6">
      <c r="A2641">
        <v>2825</v>
      </c>
      <c r="B2641" t="s">
        <v>3207</v>
      </c>
      <c r="C2641" t="s">
        <v>565</v>
      </c>
      <c r="D2641" s="285">
        <v>0</v>
      </c>
      <c r="E2641" s="286">
        <v>3.51</v>
      </c>
      <c r="F2641" s="286">
        <v>0</v>
      </c>
    </row>
    <row r="2642" spans="1:6">
      <c r="A2642">
        <v>2826</v>
      </c>
      <c r="B2642" t="s">
        <v>3208</v>
      </c>
      <c r="C2642" t="s">
        <v>565</v>
      </c>
      <c r="D2642" s="285">
        <v>0</v>
      </c>
      <c r="E2642" s="286">
        <v>3.6240000000000001</v>
      </c>
      <c r="F2642" s="286">
        <v>0</v>
      </c>
    </row>
    <row r="2643" spans="1:6">
      <c r="A2643">
        <v>2827</v>
      </c>
      <c r="B2643" t="s">
        <v>3209</v>
      </c>
      <c r="C2643" t="s">
        <v>565</v>
      </c>
      <c r="D2643" s="285">
        <v>0</v>
      </c>
      <c r="E2643" s="286">
        <v>24.81</v>
      </c>
      <c r="F2643" s="286">
        <v>0</v>
      </c>
    </row>
    <row r="2644" spans="1:6">
      <c r="A2644">
        <v>2828</v>
      </c>
      <c r="B2644" t="s">
        <v>3210</v>
      </c>
      <c r="C2644" t="s">
        <v>565</v>
      </c>
      <c r="D2644" s="285">
        <v>0</v>
      </c>
      <c r="E2644" s="286">
        <v>11.07</v>
      </c>
      <c r="F2644" s="286">
        <v>0</v>
      </c>
    </row>
    <row r="2645" spans="1:6">
      <c r="A2645">
        <v>2829</v>
      </c>
      <c r="B2645" t="s">
        <v>3211</v>
      </c>
      <c r="C2645" t="s">
        <v>565</v>
      </c>
      <c r="D2645" s="285">
        <v>0</v>
      </c>
      <c r="E2645" s="286">
        <v>15.66</v>
      </c>
      <c r="F2645" s="286">
        <v>0</v>
      </c>
    </row>
    <row r="2646" spans="1:6">
      <c r="A2646">
        <v>2830</v>
      </c>
      <c r="B2646" t="s">
        <v>3212</v>
      </c>
      <c r="C2646" t="s">
        <v>565</v>
      </c>
      <c r="D2646" s="285">
        <v>0</v>
      </c>
      <c r="E2646" s="286">
        <v>53.5</v>
      </c>
      <c r="F2646" s="286">
        <v>0</v>
      </c>
    </row>
    <row r="2647" spans="1:6">
      <c r="A2647">
        <v>2831</v>
      </c>
      <c r="B2647" t="s">
        <v>3213</v>
      </c>
      <c r="C2647" t="s">
        <v>565</v>
      </c>
      <c r="D2647" s="285">
        <v>0</v>
      </c>
      <c r="E2647" s="286">
        <v>14.15</v>
      </c>
      <c r="F2647" s="286">
        <v>0</v>
      </c>
    </row>
    <row r="2648" spans="1:6">
      <c r="A2648">
        <v>2832</v>
      </c>
      <c r="B2648" t="s">
        <v>3214</v>
      </c>
      <c r="C2648" t="s">
        <v>565</v>
      </c>
      <c r="D2648" s="285">
        <v>0</v>
      </c>
      <c r="E2648" s="286">
        <v>95.9</v>
      </c>
      <c r="F2648" s="286">
        <v>0</v>
      </c>
    </row>
    <row r="2649" spans="1:6">
      <c r="A2649">
        <v>2833</v>
      </c>
      <c r="B2649" t="s">
        <v>3215</v>
      </c>
      <c r="C2649" t="s">
        <v>565</v>
      </c>
      <c r="D2649" s="285">
        <v>0</v>
      </c>
      <c r="E2649" s="286">
        <v>10</v>
      </c>
      <c r="F2649" s="286">
        <v>0</v>
      </c>
    </row>
    <row r="2650" spans="1:6">
      <c r="A2650">
        <v>2834</v>
      </c>
      <c r="B2650" t="s">
        <v>3216</v>
      </c>
      <c r="C2650" t="s">
        <v>565</v>
      </c>
      <c r="D2650" s="285">
        <v>0</v>
      </c>
      <c r="E2650" s="286">
        <v>9.6859999999999999</v>
      </c>
      <c r="F2650" s="286">
        <v>0</v>
      </c>
    </row>
    <row r="2651" spans="1:6">
      <c r="A2651">
        <v>2835</v>
      </c>
      <c r="B2651" t="s">
        <v>3217</v>
      </c>
      <c r="C2651" t="s">
        <v>565</v>
      </c>
      <c r="D2651" s="285">
        <v>0</v>
      </c>
      <c r="E2651" s="286">
        <v>128.08000000000001</v>
      </c>
      <c r="F2651" s="286">
        <v>0</v>
      </c>
    </row>
    <row r="2652" spans="1:6">
      <c r="A2652">
        <v>2836</v>
      </c>
      <c r="B2652" t="s">
        <v>3218</v>
      </c>
      <c r="C2652" t="s">
        <v>565</v>
      </c>
      <c r="D2652" s="285">
        <v>0</v>
      </c>
      <c r="E2652" s="286">
        <v>20.190000000000001</v>
      </c>
      <c r="F2652" s="286">
        <v>0</v>
      </c>
    </row>
    <row r="2653" spans="1:6">
      <c r="A2653">
        <v>2837</v>
      </c>
      <c r="B2653" t="s">
        <v>3219</v>
      </c>
      <c r="C2653" t="s">
        <v>565</v>
      </c>
      <c r="D2653" s="285">
        <v>0</v>
      </c>
      <c r="E2653" s="286">
        <v>23.55</v>
      </c>
      <c r="F2653" s="286">
        <v>0</v>
      </c>
    </row>
    <row r="2654" spans="1:6">
      <c r="A2654">
        <v>2839</v>
      </c>
      <c r="B2654" t="s">
        <v>3220</v>
      </c>
      <c r="C2654" t="s">
        <v>565</v>
      </c>
      <c r="D2654" s="285">
        <v>0</v>
      </c>
      <c r="E2654" s="286">
        <v>221.72</v>
      </c>
      <c r="F2654" s="286">
        <v>0</v>
      </c>
    </row>
    <row r="2655" spans="1:6">
      <c r="A2655">
        <v>2840</v>
      </c>
      <c r="B2655" t="s">
        <v>3221</v>
      </c>
      <c r="C2655" t="s">
        <v>565</v>
      </c>
      <c r="D2655" s="285">
        <v>0</v>
      </c>
      <c r="E2655" s="286">
        <v>4.0739999999999998</v>
      </c>
      <c r="F2655" s="286">
        <v>0</v>
      </c>
    </row>
    <row r="2656" spans="1:6">
      <c r="A2656">
        <v>2841</v>
      </c>
      <c r="B2656" t="s">
        <v>3222</v>
      </c>
      <c r="C2656" t="s">
        <v>565</v>
      </c>
      <c r="D2656" s="285">
        <v>0</v>
      </c>
      <c r="E2656" s="286">
        <v>5.3970000000000002</v>
      </c>
      <c r="F2656" s="286">
        <v>0</v>
      </c>
    </row>
    <row r="2657" spans="1:6">
      <c r="A2657">
        <v>2842</v>
      </c>
      <c r="B2657" t="s">
        <v>3223</v>
      </c>
      <c r="C2657" t="s">
        <v>565</v>
      </c>
      <c r="D2657" s="285">
        <v>0</v>
      </c>
      <c r="E2657" s="286">
        <v>16.100000000000001</v>
      </c>
      <c r="F2657" s="286">
        <v>0</v>
      </c>
    </row>
    <row r="2658" spans="1:6">
      <c r="A2658">
        <v>2843</v>
      </c>
      <c r="B2658" t="s">
        <v>3224</v>
      </c>
      <c r="C2658" t="s">
        <v>565</v>
      </c>
      <c r="D2658" s="285">
        <v>39</v>
      </c>
      <c r="E2658" s="286">
        <v>10.25</v>
      </c>
      <c r="F2658" s="286">
        <v>399.75</v>
      </c>
    </row>
    <row r="2659" spans="1:6">
      <c r="A2659">
        <v>2844</v>
      </c>
      <c r="B2659" t="s">
        <v>3225</v>
      </c>
      <c r="C2659" t="s">
        <v>565</v>
      </c>
      <c r="D2659" s="285">
        <v>0</v>
      </c>
      <c r="E2659" s="286">
        <v>5.2859999999999996</v>
      </c>
      <c r="F2659" s="286">
        <v>0</v>
      </c>
    </row>
    <row r="2660" spans="1:6">
      <c r="A2660">
        <v>2845</v>
      </c>
      <c r="B2660" t="s">
        <v>3226</v>
      </c>
      <c r="C2660" t="s">
        <v>565</v>
      </c>
      <c r="D2660" s="285">
        <v>0</v>
      </c>
      <c r="E2660" s="286">
        <v>5</v>
      </c>
      <c r="F2660" s="286">
        <v>0</v>
      </c>
    </row>
    <row r="2661" spans="1:6">
      <c r="A2661">
        <v>2846</v>
      </c>
      <c r="B2661" t="s">
        <v>3227</v>
      </c>
      <c r="C2661" t="s">
        <v>565</v>
      </c>
      <c r="D2661" s="285">
        <v>0</v>
      </c>
      <c r="E2661" s="286">
        <v>9.5</v>
      </c>
      <c r="F2661" s="286">
        <v>0</v>
      </c>
    </row>
    <row r="2662" spans="1:6">
      <c r="A2662">
        <v>2847</v>
      </c>
      <c r="B2662" t="s">
        <v>3228</v>
      </c>
      <c r="C2662" t="s">
        <v>565</v>
      </c>
      <c r="D2662" s="285">
        <v>30</v>
      </c>
      <c r="E2662" s="286">
        <v>13.11</v>
      </c>
      <c r="F2662" s="286">
        <v>393.3</v>
      </c>
    </row>
    <row r="2663" spans="1:6">
      <c r="A2663">
        <v>2848</v>
      </c>
      <c r="B2663" t="s">
        <v>3229</v>
      </c>
      <c r="C2663" t="s">
        <v>565</v>
      </c>
      <c r="D2663" s="285">
        <v>0</v>
      </c>
      <c r="E2663" s="286">
        <v>5.8890000000000002</v>
      </c>
      <c r="F2663" s="286">
        <v>0</v>
      </c>
    </row>
    <row r="2664" spans="1:6">
      <c r="A2664">
        <v>2849</v>
      </c>
      <c r="B2664" t="s">
        <v>3230</v>
      </c>
      <c r="C2664" t="s">
        <v>565</v>
      </c>
      <c r="D2664" s="285">
        <v>0</v>
      </c>
      <c r="E2664" s="286">
        <v>5.8</v>
      </c>
      <c r="F2664" s="286">
        <v>0</v>
      </c>
    </row>
    <row r="2665" spans="1:6">
      <c r="A2665">
        <v>2850</v>
      </c>
      <c r="B2665" t="s">
        <v>3231</v>
      </c>
      <c r="C2665" t="s">
        <v>565</v>
      </c>
      <c r="D2665" s="285">
        <v>0</v>
      </c>
      <c r="E2665" s="286">
        <v>7.7</v>
      </c>
      <c r="F2665" s="286">
        <v>0</v>
      </c>
    </row>
    <row r="2666" spans="1:6">
      <c r="A2666">
        <v>2851</v>
      </c>
      <c r="B2666" t="s">
        <v>3232</v>
      </c>
      <c r="C2666" t="s">
        <v>565</v>
      </c>
      <c r="D2666" s="285">
        <v>0</v>
      </c>
      <c r="E2666" s="286">
        <v>7.76</v>
      </c>
      <c r="F2666" s="286">
        <v>0</v>
      </c>
    </row>
    <row r="2667" spans="1:6">
      <c r="A2667">
        <v>2852</v>
      </c>
      <c r="B2667" t="s">
        <v>3233</v>
      </c>
      <c r="C2667" t="s">
        <v>565</v>
      </c>
      <c r="D2667" s="285">
        <v>0</v>
      </c>
      <c r="E2667" s="286">
        <v>144.4</v>
      </c>
      <c r="F2667" s="286">
        <v>0</v>
      </c>
    </row>
    <row r="2668" spans="1:6">
      <c r="A2668">
        <v>2853</v>
      </c>
      <c r="B2668" t="s">
        <v>3234</v>
      </c>
      <c r="C2668" t="s">
        <v>565</v>
      </c>
      <c r="D2668" s="285">
        <v>0</v>
      </c>
      <c r="E2668" s="286">
        <v>6.09</v>
      </c>
      <c r="F2668" s="286">
        <v>0</v>
      </c>
    </row>
    <row r="2669" spans="1:6">
      <c r="A2669">
        <v>2854</v>
      </c>
      <c r="B2669" t="s">
        <v>3235</v>
      </c>
      <c r="C2669" t="s">
        <v>565</v>
      </c>
      <c r="D2669" s="285">
        <v>0</v>
      </c>
      <c r="E2669" s="286">
        <v>7.343</v>
      </c>
      <c r="F2669" s="286">
        <v>0</v>
      </c>
    </row>
    <row r="2670" spans="1:6">
      <c r="A2670">
        <v>2855</v>
      </c>
      <c r="B2670" t="s">
        <v>3236</v>
      </c>
      <c r="C2670" t="s">
        <v>565</v>
      </c>
      <c r="D2670" s="285">
        <v>0</v>
      </c>
      <c r="E2670" s="286">
        <v>4.3499999999999996</v>
      </c>
      <c r="F2670" s="286">
        <v>0</v>
      </c>
    </row>
    <row r="2671" spans="1:6">
      <c r="A2671">
        <v>2856</v>
      </c>
      <c r="B2671" t="s">
        <v>3237</v>
      </c>
      <c r="C2671" t="s">
        <v>565</v>
      </c>
      <c r="D2671" s="285">
        <v>0</v>
      </c>
      <c r="E2671" s="286">
        <v>4.0199999999999996</v>
      </c>
      <c r="F2671" s="286">
        <v>0</v>
      </c>
    </row>
    <row r="2672" spans="1:6">
      <c r="A2672">
        <v>2857</v>
      </c>
      <c r="B2672" t="s">
        <v>3238</v>
      </c>
      <c r="C2672" t="s">
        <v>565</v>
      </c>
      <c r="D2672" s="285">
        <v>0</v>
      </c>
      <c r="E2672" s="286">
        <v>1.95</v>
      </c>
      <c r="F2672" s="286">
        <v>0</v>
      </c>
    </row>
    <row r="2673" spans="1:6">
      <c r="A2673">
        <v>2858</v>
      </c>
      <c r="B2673" t="s">
        <v>3239</v>
      </c>
      <c r="C2673" t="s">
        <v>565</v>
      </c>
      <c r="D2673" s="285">
        <v>0</v>
      </c>
      <c r="E2673" s="286">
        <v>19.82</v>
      </c>
      <c r="F2673" s="286">
        <v>0</v>
      </c>
    </row>
    <row r="2674" spans="1:6">
      <c r="A2674">
        <v>2859</v>
      </c>
      <c r="B2674" t="s">
        <v>3240</v>
      </c>
      <c r="C2674" t="s">
        <v>565</v>
      </c>
      <c r="D2674" s="285">
        <v>6</v>
      </c>
      <c r="E2674" s="286">
        <v>7.2960000000000003</v>
      </c>
      <c r="F2674" s="286">
        <v>43.77</v>
      </c>
    </row>
    <row r="2675" spans="1:6">
      <c r="A2675">
        <v>2860</v>
      </c>
      <c r="B2675" t="s">
        <v>3241</v>
      </c>
      <c r="C2675" t="s">
        <v>565</v>
      </c>
      <c r="D2675" s="285">
        <v>0</v>
      </c>
      <c r="E2675" s="286">
        <v>5.0869999999999997</v>
      </c>
      <c r="F2675" s="286">
        <v>0</v>
      </c>
    </row>
    <row r="2676" spans="1:6">
      <c r="A2676">
        <v>2861</v>
      </c>
      <c r="B2676" t="s">
        <v>3242</v>
      </c>
      <c r="C2676" t="s">
        <v>565</v>
      </c>
      <c r="D2676" s="285">
        <v>0</v>
      </c>
      <c r="E2676" s="286">
        <v>7.5</v>
      </c>
      <c r="F2676" s="286">
        <v>0</v>
      </c>
    </row>
    <row r="2677" spans="1:6">
      <c r="A2677">
        <v>2862</v>
      </c>
      <c r="B2677" t="s">
        <v>3243</v>
      </c>
      <c r="C2677" t="s">
        <v>565</v>
      </c>
      <c r="D2677" s="285">
        <v>0</v>
      </c>
      <c r="E2677" s="286">
        <v>10.31</v>
      </c>
      <c r="F2677" s="286">
        <v>0</v>
      </c>
    </row>
    <row r="2678" spans="1:6">
      <c r="A2678">
        <v>2863</v>
      </c>
      <c r="B2678" t="s">
        <v>3244</v>
      </c>
      <c r="C2678" t="s">
        <v>565</v>
      </c>
      <c r="D2678" s="285">
        <v>0</v>
      </c>
      <c r="E2678" s="286">
        <v>3.75</v>
      </c>
      <c r="F2678" s="286">
        <v>0</v>
      </c>
    </row>
    <row r="2679" spans="1:6">
      <c r="A2679">
        <v>2864</v>
      </c>
      <c r="B2679" t="s">
        <v>3245</v>
      </c>
      <c r="C2679" t="s">
        <v>565</v>
      </c>
      <c r="D2679" s="285">
        <v>0</v>
      </c>
      <c r="E2679" s="286">
        <v>7.85</v>
      </c>
      <c r="F2679" s="286">
        <v>0</v>
      </c>
    </row>
    <row r="2680" spans="1:6">
      <c r="A2680">
        <v>2865</v>
      </c>
      <c r="B2680" t="s">
        <v>3246</v>
      </c>
      <c r="C2680" t="s">
        <v>565</v>
      </c>
      <c r="D2680" s="285">
        <v>132</v>
      </c>
      <c r="E2680" s="286">
        <v>1.4</v>
      </c>
      <c r="F2680" s="286">
        <v>184.8</v>
      </c>
    </row>
    <row r="2681" spans="1:6">
      <c r="A2681">
        <v>2866</v>
      </c>
      <c r="B2681" t="s">
        <v>3247</v>
      </c>
      <c r="C2681" t="s">
        <v>565</v>
      </c>
      <c r="D2681" s="285">
        <v>0</v>
      </c>
      <c r="E2681" s="286">
        <v>3.657</v>
      </c>
      <c r="F2681" s="286">
        <v>0</v>
      </c>
    </row>
    <row r="2682" spans="1:6">
      <c r="A2682">
        <v>2867</v>
      </c>
      <c r="B2682" t="s">
        <v>3248</v>
      </c>
      <c r="C2682" t="s">
        <v>565</v>
      </c>
      <c r="D2682" s="285">
        <v>0</v>
      </c>
      <c r="E2682" s="286">
        <v>5.95</v>
      </c>
      <c r="F2682" s="286">
        <v>0</v>
      </c>
    </row>
    <row r="2683" spans="1:6">
      <c r="A2683">
        <v>2868</v>
      </c>
      <c r="B2683" t="s">
        <v>3249</v>
      </c>
      <c r="C2683" t="s">
        <v>565</v>
      </c>
      <c r="D2683" s="285">
        <v>0</v>
      </c>
      <c r="E2683" s="286">
        <v>4.9800000000000004</v>
      </c>
      <c r="F2683" s="286">
        <v>0</v>
      </c>
    </row>
    <row r="2684" spans="1:6">
      <c r="A2684">
        <v>2869</v>
      </c>
      <c r="B2684" t="s">
        <v>3250</v>
      </c>
      <c r="C2684" t="s">
        <v>565</v>
      </c>
      <c r="D2684" s="285">
        <v>0</v>
      </c>
      <c r="E2684" s="286">
        <v>6.41</v>
      </c>
      <c r="F2684" s="286">
        <v>0</v>
      </c>
    </row>
    <row r="2685" spans="1:6">
      <c r="A2685">
        <v>2870</v>
      </c>
      <c r="B2685" t="s">
        <v>3251</v>
      </c>
      <c r="C2685" t="s">
        <v>565</v>
      </c>
      <c r="D2685" s="285">
        <v>0</v>
      </c>
      <c r="E2685" s="286">
        <v>2.5</v>
      </c>
      <c r="F2685" s="286">
        <v>0</v>
      </c>
    </row>
    <row r="2686" spans="1:6">
      <c r="A2686">
        <v>2871</v>
      </c>
      <c r="B2686" t="s">
        <v>3252</v>
      </c>
      <c r="C2686" t="s">
        <v>565</v>
      </c>
      <c r="D2686" s="285">
        <v>114</v>
      </c>
      <c r="E2686" s="286">
        <v>3.448</v>
      </c>
      <c r="F2686" s="286">
        <v>393.18</v>
      </c>
    </row>
    <row r="2687" spans="1:6">
      <c r="A2687">
        <v>2872</v>
      </c>
      <c r="B2687" t="s">
        <v>3253</v>
      </c>
      <c r="C2687" t="s">
        <v>565</v>
      </c>
      <c r="D2687" s="285">
        <v>0</v>
      </c>
      <c r="E2687" s="286">
        <v>10.5</v>
      </c>
      <c r="F2687" s="286">
        <v>0</v>
      </c>
    </row>
    <row r="2688" spans="1:6">
      <c r="A2688">
        <v>2873</v>
      </c>
      <c r="B2688" t="s">
        <v>3254</v>
      </c>
      <c r="C2688" t="s">
        <v>565</v>
      </c>
      <c r="D2688" s="285">
        <v>0</v>
      </c>
      <c r="E2688" s="286">
        <v>3.49</v>
      </c>
      <c r="F2688" s="286">
        <v>0</v>
      </c>
    </row>
    <row r="2689" spans="1:6">
      <c r="A2689">
        <v>2874</v>
      </c>
      <c r="B2689" t="s">
        <v>3255</v>
      </c>
      <c r="C2689" t="s">
        <v>565</v>
      </c>
      <c r="D2689" s="285">
        <v>0</v>
      </c>
      <c r="E2689" s="286">
        <v>29.1</v>
      </c>
      <c r="F2689" s="286">
        <v>0</v>
      </c>
    </row>
    <row r="2690" spans="1:6">
      <c r="A2690">
        <v>2875</v>
      </c>
      <c r="B2690" t="s">
        <v>3256</v>
      </c>
      <c r="C2690" t="s">
        <v>565</v>
      </c>
      <c r="D2690" s="285">
        <v>0</v>
      </c>
      <c r="E2690" s="286">
        <v>48.09</v>
      </c>
      <c r="F2690" s="286">
        <v>0</v>
      </c>
    </row>
    <row r="2691" spans="1:6">
      <c r="A2691">
        <v>2876</v>
      </c>
      <c r="B2691" t="s">
        <v>3257</v>
      </c>
      <c r="C2691" t="s">
        <v>565</v>
      </c>
      <c r="D2691" s="285">
        <v>0</v>
      </c>
      <c r="E2691" s="286">
        <v>7.8</v>
      </c>
      <c r="F2691" s="286">
        <v>0</v>
      </c>
    </row>
    <row r="2692" spans="1:6">
      <c r="A2692">
        <v>2877</v>
      </c>
      <c r="B2692" t="s">
        <v>3258</v>
      </c>
      <c r="C2692" t="s">
        <v>565</v>
      </c>
      <c r="D2692" s="285">
        <v>0</v>
      </c>
      <c r="E2692" s="286">
        <v>58</v>
      </c>
      <c r="F2692" s="286">
        <v>0</v>
      </c>
    </row>
    <row r="2693" spans="1:6">
      <c r="A2693">
        <v>2878</v>
      </c>
      <c r="B2693" t="s">
        <v>3259</v>
      </c>
      <c r="C2693" t="s">
        <v>565</v>
      </c>
      <c r="D2693" s="285">
        <v>0</v>
      </c>
      <c r="E2693" s="286">
        <v>15.98</v>
      </c>
      <c r="F2693" s="286">
        <v>0</v>
      </c>
    </row>
    <row r="2694" spans="1:6">
      <c r="A2694">
        <v>2879</v>
      </c>
      <c r="B2694" t="s">
        <v>3260</v>
      </c>
      <c r="C2694" t="s">
        <v>565</v>
      </c>
      <c r="D2694" s="285">
        <v>0</v>
      </c>
      <c r="E2694" s="286">
        <v>19.899999999999999</v>
      </c>
      <c r="F2694" s="286">
        <v>0</v>
      </c>
    </row>
    <row r="2695" spans="1:6">
      <c r="A2695">
        <v>2880</v>
      </c>
      <c r="B2695" t="s">
        <v>3261</v>
      </c>
      <c r="C2695" t="s">
        <v>565</v>
      </c>
      <c r="D2695" s="285">
        <v>0</v>
      </c>
      <c r="E2695" s="286">
        <v>27.38</v>
      </c>
      <c r="F2695" s="286">
        <v>0</v>
      </c>
    </row>
    <row r="2696" spans="1:6">
      <c r="A2696">
        <v>2881</v>
      </c>
      <c r="B2696" t="s">
        <v>3262</v>
      </c>
      <c r="C2696" t="s">
        <v>565</v>
      </c>
      <c r="D2696" s="285">
        <v>0</v>
      </c>
      <c r="E2696" s="286">
        <v>8.33</v>
      </c>
      <c r="F2696" s="286">
        <v>0</v>
      </c>
    </row>
    <row r="2697" spans="1:6">
      <c r="A2697">
        <v>2882</v>
      </c>
      <c r="B2697" t="s">
        <v>3263</v>
      </c>
      <c r="C2697" t="s">
        <v>565</v>
      </c>
      <c r="D2697" s="285">
        <v>0</v>
      </c>
      <c r="E2697" s="286">
        <v>25</v>
      </c>
      <c r="F2697" s="286">
        <v>0</v>
      </c>
    </row>
    <row r="2698" spans="1:6">
      <c r="A2698">
        <v>2883</v>
      </c>
      <c r="B2698" t="s">
        <v>3264</v>
      </c>
      <c r="C2698" t="s">
        <v>565</v>
      </c>
      <c r="D2698" s="285">
        <v>0</v>
      </c>
      <c r="E2698" s="286">
        <v>27.239000000000001</v>
      </c>
      <c r="F2698" s="286">
        <v>0</v>
      </c>
    </row>
    <row r="2699" spans="1:6">
      <c r="A2699">
        <v>2884</v>
      </c>
      <c r="B2699" t="s">
        <v>3265</v>
      </c>
      <c r="C2699" t="s">
        <v>565</v>
      </c>
      <c r="D2699" s="285">
        <v>0</v>
      </c>
      <c r="E2699" s="286">
        <v>23.4</v>
      </c>
      <c r="F2699" s="286">
        <v>0</v>
      </c>
    </row>
    <row r="2700" spans="1:6">
      <c r="A2700">
        <v>2885</v>
      </c>
      <c r="B2700" t="s">
        <v>3266</v>
      </c>
      <c r="C2700" t="s">
        <v>565</v>
      </c>
      <c r="D2700" s="285">
        <v>0</v>
      </c>
      <c r="E2700" s="286">
        <v>26.18</v>
      </c>
      <c r="F2700" s="286">
        <v>0</v>
      </c>
    </row>
    <row r="2701" spans="1:6">
      <c r="A2701">
        <v>2886</v>
      </c>
      <c r="B2701" t="s">
        <v>3267</v>
      </c>
      <c r="C2701" t="s">
        <v>565</v>
      </c>
      <c r="D2701" s="285">
        <v>0</v>
      </c>
      <c r="E2701" s="286">
        <v>20.45</v>
      </c>
      <c r="F2701" s="286">
        <v>0</v>
      </c>
    </row>
    <row r="2702" spans="1:6">
      <c r="A2702">
        <v>2887</v>
      </c>
      <c r="B2702" t="s">
        <v>3268</v>
      </c>
      <c r="C2702" t="s">
        <v>565</v>
      </c>
      <c r="D2702" s="285">
        <v>0</v>
      </c>
      <c r="E2702" s="286">
        <v>8.6199999999999992</v>
      </c>
      <c r="F2702" s="286">
        <v>0</v>
      </c>
    </row>
    <row r="2703" spans="1:6">
      <c r="A2703">
        <v>2888</v>
      </c>
      <c r="B2703" t="s">
        <v>3269</v>
      </c>
      <c r="C2703" t="s">
        <v>565</v>
      </c>
      <c r="D2703" s="285">
        <v>0</v>
      </c>
      <c r="E2703" s="286">
        <v>2</v>
      </c>
      <c r="F2703" s="286">
        <v>0</v>
      </c>
    </row>
    <row r="2704" spans="1:6">
      <c r="A2704">
        <v>2889</v>
      </c>
      <c r="B2704" t="s">
        <v>3270</v>
      </c>
      <c r="C2704" t="s">
        <v>565</v>
      </c>
      <c r="D2704" s="285">
        <v>0</v>
      </c>
      <c r="E2704" s="286">
        <v>14.38</v>
      </c>
      <c r="F2704" s="286">
        <v>0</v>
      </c>
    </row>
    <row r="2705" spans="1:6">
      <c r="A2705">
        <v>2890</v>
      </c>
      <c r="B2705" t="s">
        <v>3271</v>
      </c>
      <c r="C2705" t="s">
        <v>565</v>
      </c>
      <c r="D2705" s="285">
        <v>0</v>
      </c>
      <c r="E2705" s="286">
        <v>9.08</v>
      </c>
      <c r="F2705" s="286">
        <v>0</v>
      </c>
    </row>
    <row r="2706" spans="1:6">
      <c r="A2706">
        <v>2891</v>
      </c>
      <c r="B2706" t="s">
        <v>3272</v>
      </c>
      <c r="C2706" t="s">
        <v>565</v>
      </c>
      <c r="D2706" s="285">
        <v>0</v>
      </c>
      <c r="E2706" s="286">
        <v>5.74</v>
      </c>
      <c r="F2706" s="286">
        <v>0</v>
      </c>
    </row>
    <row r="2707" spans="1:6">
      <c r="A2707">
        <v>2892</v>
      </c>
      <c r="B2707" t="s">
        <v>3273</v>
      </c>
      <c r="C2707" t="s">
        <v>565</v>
      </c>
      <c r="D2707" s="285">
        <v>0</v>
      </c>
      <c r="E2707" s="286">
        <v>24.34</v>
      </c>
      <c r="F2707" s="286">
        <v>0</v>
      </c>
    </row>
    <row r="2708" spans="1:6">
      <c r="A2708">
        <v>2893</v>
      </c>
      <c r="B2708" t="s">
        <v>3274</v>
      </c>
      <c r="C2708" t="s">
        <v>565</v>
      </c>
      <c r="D2708" s="285">
        <v>0</v>
      </c>
      <c r="E2708" s="286">
        <v>7.79</v>
      </c>
      <c r="F2708" s="286">
        <v>0</v>
      </c>
    </row>
    <row r="2709" spans="1:6">
      <c r="A2709">
        <v>2894</v>
      </c>
      <c r="B2709" t="s">
        <v>3275</v>
      </c>
      <c r="C2709" t="s">
        <v>565</v>
      </c>
      <c r="D2709" s="285">
        <v>60</v>
      </c>
      <c r="E2709" s="286">
        <v>6.25</v>
      </c>
      <c r="F2709" s="286">
        <v>375</v>
      </c>
    </row>
    <row r="2710" spans="1:6">
      <c r="A2710">
        <v>2895</v>
      </c>
      <c r="B2710" t="s">
        <v>3276</v>
      </c>
      <c r="C2710" t="s">
        <v>565</v>
      </c>
      <c r="D2710" s="285">
        <v>0</v>
      </c>
      <c r="E2710" s="286">
        <v>1.19</v>
      </c>
      <c r="F2710" s="286">
        <v>0</v>
      </c>
    </row>
    <row r="2711" spans="1:6">
      <c r="A2711">
        <v>2896</v>
      </c>
      <c r="B2711" t="s">
        <v>3277</v>
      </c>
      <c r="C2711" t="s">
        <v>565</v>
      </c>
      <c r="D2711" s="285">
        <v>0</v>
      </c>
      <c r="E2711" s="286">
        <v>11.98</v>
      </c>
      <c r="F2711" s="286">
        <v>0</v>
      </c>
    </row>
    <row r="2712" spans="1:6">
      <c r="A2712">
        <v>2897</v>
      </c>
      <c r="B2712" t="s">
        <v>3278</v>
      </c>
      <c r="C2712" t="s">
        <v>565</v>
      </c>
      <c r="D2712" s="285">
        <v>24</v>
      </c>
      <c r="E2712" s="286">
        <v>17.666</v>
      </c>
      <c r="F2712" s="286">
        <v>424</v>
      </c>
    </row>
    <row r="2713" spans="1:6">
      <c r="A2713">
        <v>2898</v>
      </c>
      <c r="B2713" t="s">
        <v>3279</v>
      </c>
      <c r="C2713" t="s">
        <v>679</v>
      </c>
      <c r="D2713" s="285">
        <v>0</v>
      </c>
      <c r="E2713" s="286">
        <v>4.01</v>
      </c>
      <c r="F2713" s="286">
        <v>0</v>
      </c>
    </row>
    <row r="2714" spans="1:6">
      <c r="A2714">
        <v>2899</v>
      </c>
      <c r="B2714" t="s">
        <v>3280</v>
      </c>
      <c r="C2714" t="s">
        <v>565</v>
      </c>
      <c r="D2714" s="285">
        <v>0</v>
      </c>
      <c r="E2714" s="286">
        <v>153.47</v>
      </c>
      <c r="F2714" s="286">
        <v>0</v>
      </c>
    </row>
    <row r="2715" spans="1:6">
      <c r="A2715">
        <v>2900</v>
      </c>
      <c r="B2715" t="s">
        <v>3281</v>
      </c>
      <c r="C2715" t="s">
        <v>565</v>
      </c>
      <c r="D2715" s="285">
        <v>0</v>
      </c>
      <c r="E2715" s="286">
        <v>34.729999999999997</v>
      </c>
      <c r="F2715" s="286">
        <v>0</v>
      </c>
    </row>
    <row r="2716" spans="1:6">
      <c r="A2716">
        <v>2901</v>
      </c>
      <c r="B2716" t="s">
        <v>3282</v>
      </c>
      <c r="C2716" t="s">
        <v>565</v>
      </c>
      <c r="D2716" s="285">
        <v>0</v>
      </c>
      <c r="E2716" s="286">
        <v>27.6</v>
      </c>
      <c r="F2716" s="286">
        <v>0</v>
      </c>
    </row>
    <row r="2717" spans="1:6">
      <c r="A2717">
        <v>2902</v>
      </c>
      <c r="B2717" t="s">
        <v>3283</v>
      </c>
      <c r="C2717" t="s">
        <v>565</v>
      </c>
      <c r="D2717" s="285">
        <v>0</v>
      </c>
      <c r="E2717" s="286">
        <v>60.77</v>
      </c>
      <c r="F2717" s="286">
        <v>0</v>
      </c>
    </row>
    <row r="2718" spans="1:6">
      <c r="A2718">
        <v>2903</v>
      </c>
      <c r="B2718" t="s">
        <v>3284</v>
      </c>
      <c r="C2718" t="s">
        <v>565</v>
      </c>
      <c r="D2718" s="285">
        <v>0</v>
      </c>
      <c r="E2718" s="286">
        <v>2.8</v>
      </c>
      <c r="F2718" s="286">
        <v>0</v>
      </c>
    </row>
    <row r="2719" spans="1:6">
      <c r="A2719">
        <v>2904</v>
      </c>
      <c r="B2719" t="s">
        <v>3285</v>
      </c>
      <c r="C2719" t="s">
        <v>565</v>
      </c>
      <c r="D2719" s="285">
        <v>0</v>
      </c>
      <c r="E2719" s="286">
        <v>33.75</v>
      </c>
      <c r="F2719" s="286">
        <v>0</v>
      </c>
    </row>
    <row r="2720" spans="1:6">
      <c r="A2720">
        <v>2905</v>
      </c>
      <c r="B2720" t="s">
        <v>3286</v>
      </c>
      <c r="C2720" t="s">
        <v>565</v>
      </c>
      <c r="D2720" s="285">
        <v>0</v>
      </c>
      <c r="E2720" s="286">
        <v>4.7300000000000004</v>
      </c>
      <c r="F2720" s="286">
        <v>0</v>
      </c>
    </row>
    <row r="2721" spans="1:6">
      <c r="A2721">
        <v>2906</v>
      </c>
      <c r="B2721" t="s">
        <v>3287</v>
      </c>
      <c r="C2721" t="s">
        <v>565</v>
      </c>
      <c r="D2721" s="285">
        <v>0</v>
      </c>
      <c r="E2721" s="286">
        <v>6.94</v>
      </c>
      <c r="F2721" s="286">
        <v>0</v>
      </c>
    </row>
    <row r="2722" spans="1:6">
      <c r="A2722">
        <v>2907</v>
      </c>
      <c r="B2722" t="s">
        <v>3288</v>
      </c>
      <c r="C2722" t="s">
        <v>565</v>
      </c>
      <c r="D2722" s="285">
        <v>0</v>
      </c>
      <c r="E2722" s="286">
        <v>26.94</v>
      </c>
      <c r="F2722" s="286">
        <v>0</v>
      </c>
    </row>
    <row r="2723" spans="1:6">
      <c r="A2723">
        <v>2908</v>
      </c>
      <c r="B2723" t="s">
        <v>3289</v>
      </c>
      <c r="C2723" t="s">
        <v>565</v>
      </c>
      <c r="D2723" s="285">
        <v>0</v>
      </c>
      <c r="E2723" s="286">
        <v>30.66</v>
      </c>
      <c r="F2723" s="286">
        <v>0</v>
      </c>
    </row>
    <row r="2724" spans="1:6">
      <c r="A2724">
        <v>2909</v>
      </c>
      <c r="B2724" t="s">
        <v>3290</v>
      </c>
      <c r="C2724" t="s">
        <v>565</v>
      </c>
      <c r="D2724" s="285">
        <v>6</v>
      </c>
      <c r="E2724" s="286">
        <v>10.11</v>
      </c>
      <c r="F2724" s="286">
        <v>60.66</v>
      </c>
    </row>
    <row r="2725" spans="1:6">
      <c r="A2725">
        <v>2910</v>
      </c>
      <c r="B2725" t="s">
        <v>3291</v>
      </c>
      <c r="C2725" t="s">
        <v>565</v>
      </c>
      <c r="D2725" s="285">
        <v>0</v>
      </c>
      <c r="E2725" s="286">
        <v>20.329999999999998</v>
      </c>
      <c r="F2725" s="286">
        <v>0</v>
      </c>
    </row>
    <row r="2726" spans="1:6">
      <c r="A2726">
        <v>2911</v>
      </c>
      <c r="B2726" t="s">
        <v>3292</v>
      </c>
      <c r="C2726" t="s">
        <v>565</v>
      </c>
      <c r="D2726" s="285">
        <v>0</v>
      </c>
      <c r="E2726" s="286">
        <v>18.73</v>
      </c>
      <c r="F2726" s="286">
        <v>0</v>
      </c>
    </row>
    <row r="2727" spans="1:6">
      <c r="A2727">
        <v>2912</v>
      </c>
      <c r="B2727" t="s">
        <v>3293</v>
      </c>
      <c r="C2727" t="s">
        <v>565</v>
      </c>
      <c r="D2727" s="285">
        <v>0</v>
      </c>
      <c r="E2727" s="286">
        <v>14.51</v>
      </c>
      <c r="F2727" s="286">
        <v>0</v>
      </c>
    </row>
    <row r="2728" spans="1:6">
      <c r="A2728">
        <v>2913</v>
      </c>
      <c r="B2728" t="s">
        <v>3294</v>
      </c>
      <c r="C2728" t="s">
        <v>565</v>
      </c>
      <c r="D2728" s="285">
        <v>0</v>
      </c>
      <c r="E2728" s="286">
        <v>97.46</v>
      </c>
      <c r="F2728" s="286">
        <v>0</v>
      </c>
    </row>
    <row r="2729" spans="1:6">
      <c r="A2729">
        <v>2914</v>
      </c>
      <c r="B2729" t="s">
        <v>3295</v>
      </c>
      <c r="C2729" t="s">
        <v>565</v>
      </c>
      <c r="D2729" s="285">
        <v>0</v>
      </c>
      <c r="E2729" s="286">
        <v>10.694000000000001</v>
      </c>
      <c r="F2729" s="286">
        <v>0</v>
      </c>
    </row>
    <row r="2730" spans="1:6">
      <c r="A2730">
        <v>2915</v>
      </c>
      <c r="B2730" t="s">
        <v>3296</v>
      </c>
      <c r="C2730" t="s">
        <v>565</v>
      </c>
      <c r="D2730" s="285">
        <v>0</v>
      </c>
      <c r="E2730" s="286">
        <v>7.79</v>
      </c>
      <c r="F2730" s="286">
        <v>0</v>
      </c>
    </row>
    <row r="2731" spans="1:6">
      <c r="A2731">
        <v>2916</v>
      </c>
      <c r="B2731" t="s">
        <v>3297</v>
      </c>
      <c r="C2731" t="s">
        <v>565</v>
      </c>
      <c r="D2731" s="285">
        <v>0</v>
      </c>
      <c r="E2731" s="286">
        <v>38.619999999999997</v>
      </c>
      <c r="F2731" s="286">
        <v>0</v>
      </c>
    </row>
    <row r="2732" spans="1:6">
      <c r="A2732">
        <v>2917</v>
      </c>
      <c r="B2732" t="s">
        <v>3298</v>
      </c>
      <c r="C2732" t="s">
        <v>565</v>
      </c>
      <c r="D2732" s="285">
        <v>0</v>
      </c>
      <c r="E2732" s="286">
        <v>29.25</v>
      </c>
      <c r="F2732" s="286">
        <v>0</v>
      </c>
    </row>
    <row r="2733" spans="1:6">
      <c r="A2733">
        <v>2918</v>
      </c>
      <c r="B2733" t="s">
        <v>3299</v>
      </c>
      <c r="C2733" t="s">
        <v>565</v>
      </c>
      <c r="D2733" s="285">
        <v>0</v>
      </c>
      <c r="E2733" s="286">
        <v>112.38</v>
      </c>
      <c r="F2733" s="286">
        <v>0</v>
      </c>
    </row>
    <row r="2734" spans="1:6">
      <c r="A2734">
        <v>2919</v>
      </c>
      <c r="B2734" t="s">
        <v>3300</v>
      </c>
      <c r="C2734" t="s">
        <v>565</v>
      </c>
      <c r="D2734" s="285">
        <v>0</v>
      </c>
      <c r="E2734" s="286">
        <v>6.5359999999999996</v>
      </c>
      <c r="F2734" s="286">
        <v>0</v>
      </c>
    </row>
    <row r="2735" spans="1:6">
      <c r="A2735">
        <v>2920</v>
      </c>
      <c r="B2735" t="s">
        <v>3301</v>
      </c>
      <c r="C2735" t="s">
        <v>565</v>
      </c>
      <c r="D2735" s="285">
        <v>0</v>
      </c>
      <c r="E2735" s="286">
        <v>12.044</v>
      </c>
      <c r="F2735" s="286">
        <v>0</v>
      </c>
    </row>
    <row r="2736" spans="1:6">
      <c r="A2736">
        <v>2921</v>
      </c>
      <c r="B2736" t="s">
        <v>3302</v>
      </c>
      <c r="C2736" t="s">
        <v>565</v>
      </c>
      <c r="D2736" s="285">
        <v>0</v>
      </c>
      <c r="E2736" s="286">
        <v>5.6749999999999998</v>
      </c>
      <c r="F2736" s="286">
        <v>0</v>
      </c>
    </row>
    <row r="2737" spans="1:6">
      <c r="A2737">
        <v>2922</v>
      </c>
      <c r="B2737" t="s">
        <v>3303</v>
      </c>
      <c r="C2737" t="s">
        <v>565</v>
      </c>
      <c r="D2737" s="285">
        <v>0</v>
      </c>
      <c r="E2737" s="286">
        <v>0.48</v>
      </c>
      <c r="F2737" s="286">
        <v>0</v>
      </c>
    </row>
    <row r="2738" spans="1:6">
      <c r="A2738">
        <v>2923</v>
      </c>
      <c r="B2738" t="s">
        <v>3304</v>
      </c>
      <c r="C2738" t="s">
        <v>565</v>
      </c>
      <c r="D2738" s="285">
        <v>0</v>
      </c>
      <c r="E2738" s="286">
        <v>6.5220000000000002</v>
      </c>
      <c r="F2738" s="286">
        <v>0</v>
      </c>
    </row>
    <row r="2739" spans="1:6">
      <c r="A2739">
        <v>2924</v>
      </c>
      <c r="B2739" t="s">
        <v>3305</v>
      </c>
      <c r="C2739" t="s">
        <v>565</v>
      </c>
      <c r="D2739" s="285">
        <v>0</v>
      </c>
      <c r="E2739" s="286">
        <v>5.6150000000000002</v>
      </c>
      <c r="F2739" s="286">
        <v>0</v>
      </c>
    </row>
    <row r="2740" spans="1:6">
      <c r="A2740">
        <v>2925</v>
      </c>
      <c r="B2740" t="s">
        <v>3306</v>
      </c>
      <c r="C2740" t="s">
        <v>565</v>
      </c>
      <c r="D2740" s="285">
        <v>0</v>
      </c>
      <c r="E2740" s="286">
        <v>7.45</v>
      </c>
      <c r="F2740" s="286">
        <v>0</v>
      </c>
    </row>
    <row r="2741" spans="1:6">
      <c r="A2741">
        <v>2926</v>
      </c>
      <c r="B2741" t="s">
        <v>3307</v>
      </c>
      <c r="C2741" t="s">
        <v>565</v>
      </c>
      <c r="D2741" s="285">
        <v>0</v>
      </c>
      <c r="E2741" s="286">
        <v>6.6139999999999999</v>
      </c>
      <c r="F2741" s="286">
        <v>0</v>
      </c>
    </row>
    <row r="2742" spans="1:6">
      <c r="A2742">
        <v>2927</v>
      </c>
      <c r="B2742" t="s">
        <v>3308</v>
      </c>
      <c r="C2742" t="s">
        <v>565</v>
      </c>
      <c r="D2742" s="285">
        <v>0</v>
      </c>
      <c r="E2742" s="286">
        <v>24.966999999999999</v>
      </c>
      <c r="F2742" s="286">
        <v>0</v>
      </c>
    </row>
    <row r="2743" spans="1:6">
      <c r="A2743">
        <v>2928</v>
      </c>
      <c r="B2743" t="s">
        <v>3309</v>
      </c>
      <c r="C2743" t="s">
        <v>565</v>
      </c>
      <c r="D2743" s="285">
        <v>0</v>
      </c>
      <c r="E2743" s="286">
        <v>24.053999999999998</v>
      </c>
      <c r="F2743" s="286">
        <v>0</v>
      </c>
    </row>
    <row r="2744" spans="1:6">
      <c r="A2744">
        <v>2929</v>
      </c>
      <c r="B2744" t="s">
        <v>3310</v>
      </c>
      <c r="C2744" t="s">
        <v>565</v>
      </c>
      <c r="D2744" s="285">
        <v>0</v>
      </c>
      <c r="E2744" s="286">
        <v>9.1020000000000003</v>
      </c>
      <c r="F2744" s="286">
        <v>0</v>
      </c>
    </row>
    <row r="2745" spans="1:6">
      <c r="A2745">
        <v>2930</v>
      </c>
      <c r="B2745" t="s">
        <v>3311</v>
      </c>
      <c r="C2745" t="s">
        <v>565</v>
      </c>
      <c r="D2745" s="285">
        <v>0</v>
      </c>
      <c r="E2745" s="286">
        <v>12.4</v>
      </c>
      <c r="F2745" s="286">
        <v>0</v>
      </c>
    </row>
    <row r="2746" spans="1:6">
      <c r="A2746">
        <v>2931</v>
      </c>
      <c r="B2746" t="s">
        <v>3312</v>
      </c>
      <c r="C2746" t="s">
        <v>565</v>
      </c>
      <c r="D2746" s="285">
        <v>0</v>
      </c>
      <c r="E2746" s="286">
        <v>0</v>
      </c>
      <c r="F2746" s="286">
        <v>0</v>
      </c>
    </row>
    <row r="2747" spans="1:6">
      <c r="A2747">
        <v>2932</v>
      </c>
      <c r="B2747" t="s">
        <v>3313</v>
      </c>
      <c r="C2747" t="s">
        <v>565</v>
      </c>
      <c r="D2747" s="285">
        <v>0</v>
      </c>
      <c r="E2747" s="286">
        <v>21.63</v>
      </c>
      <c r="F2747" s="286">
        <v>0</v>
      </c>
    </row>
    <row r="2748" spans="1:6">
      <c r="A2748">
        <v>2933</v>
      </c>
      <c r="B2748" t="s">
        <v>3314</v>
      </c>
      <c r="C2748" t="s">
        <v>565</v>
      </c>
      <c r="D2748" s="285">
        <v>0</v>
      </c>
      <c r="E2748" s="286">
        <v>29.63</v>
      </c>
      <c r="F2748" s="286">
        <v>0</v>
      </c>
    </row>
    <row r="2749" spans="1:6">
      <c r="A2749">
        <v>2934</v>
      </c>
      <c r="B2749" t="s">
        <v>3315</v>
      </c>
      <c r="C2749" t="s">
        <v>565</v>
      </c>
      <c r="D2749" s="285">
        <v>0</v>
      </c>
      <c r="E2749" s="286">
        <v>13.79</v>
      </c>
      <c r="F2749" s="286">
        <v>0</v>
      </c>
    </row>
    <row r="2750" spans="1:6">
      <c r="A2750">
        <v>2935</v>
      </c>
      <c r="B2750" t="s">
        <v>3316</v>
      </c>
      <c r="C2750" t="s">
        <v>565</v>
      </c>
      <c r="D2750" s="285">
        <v>0</v>
      </c>
      <c r="E2750" s="286">
        <v>18.850000000000001</v>
      </c>
      <c r="F2750" s="286">
        <v>0</v>
      </c>
    </row>
    <row r="2751" spans="1:6">
      <c r="A2751">
        <v>2936</v>
      </c>
      <c r="B2751" t="s">
        <v>3317</v>
      </c>
      <c r="C2751" t="s">
        <v>565</v>
      </c>
      <c r="D2751" s="285">
        <v>0</v>
      </c>
      <c r="E2751" s="286">
        <v>10.5</v>
      </c>
      <c r="F2751" s="286">
        <v>0</v>
      </c>
    </row>
    <row r="2752" spans="1:6">
      <c r="A2752">
        <v>2937</v>
      </c>
      <c r="B2752" t="s">
        <v>3318</v>
      </c>
      <c r="C2752" t="s">
        <v>565</v>
      </c>
      <c r="D2752" s="285">
        <v>9</v>
      </c>
      <c r="E2752" s="286">
        <v>9.69</v>
      </c>
      <c r="F2752" s="286">
        <v>87.21</v>
      </c>
    </row>
    <row r="2753" spans="1:6">
      <c r="A2753">
        <v>2938</v>
      </c>
      <c r="B2753" t="s">
        <v>3319</v>
      </c>
      <c r="C2753" t="s">
        <v>565</v>
      </c>
      <c r="D2753" s="285">
        <v>0</v>
      </c>
      <c r="E2753" s="286">
        <v>6.1870000000000003</v>
      </c>
      <c r="F2753" s="286">
        <v>0</v>
      </c>
    </row>
    <row r="2754" spans="1:6">
      <c r="A2754">
        <v>2939</v>
      </c>
      <c r="B2754" t="s">
        <v>3320</v>
      </c>
      <c r="C2754" t="s">
        <v>565</v>
      </c>
      <c r="D2754" s="285">
        <v>0</v>
      </c>
      <c r="E2754" s="286">
        <v>10.65</v>
      </c>
      <c r="F2754" s="286">
        <v>0</v>
      </c>
    </row>
    <row r="2755" spans="1:6">
      <c r="A2755">
        <v>2940</v>
      </c>
      <c r="B2755" t="s">
        <v>3321</v>
      </c>
      <c r="C2755" t="s">
        <v>565</v>
      </c>
      <c r="D2755" s="285">
        <v>0</v>
      </c>
      <c r="E2755" s="286">
        <v>11.78</v>
      </c>
      <c r="F2755" s="286">
        <v>0</v>
      </c>
    </row>
    <row r="2756" spans="1:6">
      <c r="A2756">
        <v>2941</v>
      </c>
      <c r="B2756" t="s">
        <v>3322</v>
      </c>
      <c r="C2756" t="s">
        <v>565</v>
      </c>
      <c r="D2756" s="285">
        <v>0</v>
      </c>
      <c r="E2756" s="286">
        <v>28.49</v>
      </c>
      <c r="F2756" s="286">
        <v>0</v>
      </c>
    </row>
    <row r="2757" spans="1:6">
      <c r="A2757">
        <v>2942</v>
      </c>
      <c r="B2757" t="s">
        <v>3323</v>
      </c>
      <c r="C2757" t="s">
        <v>565</v>
      </c>
      <c r="D2757" s="285">
        <v>0</v>
      </c>
      <c r="E2757" s="286">
        <v>144.613</v>
      </c>
      <c r="F2757" s="286">
        <v>0</v>
      </c>
    </row>
    <row r="2758" spans="1:6">
      <c r="A2758">
        <v>2943</v>
      </c>
      <c r="B2758" t="s">
        <v>3324</v>
      </c>
      <c r="C2758" t="s">
        <v>565</v>
      </c>
      <c r="D2758" s="285">
        <v>0</v>
      </c>
      <c r="E2758" s="286">
        <v>8.8000000000000007</v>
      </c>
      <c r="F2758" s="286">
        <v>0</v>
      </c>
    </row>
    <row r="2759" spans="1:6">
      <c r="A2759">
        <v>2944</v>
      </c>
      <c r="B2759" t="s">
        <v>3325</v>
      </c>
      <c r="C2759" t="s">
        <v>565</v>
      </c>
      <c r="D2759" s="285">
        <v>0</v>
      </c>
      <c r="E2759" s="286">
        <v>19.73</v>
      </c>
      <c r="F2759" s="286">
        <v>0</v>
      </c>
    </row>
    <row r="2760" spans="1:6">
      <c r="A2760">
        <v>2945</v>
      </c>
      <c r="B2760" t="s">
        <v>3326</v>
      </c>
      <c r="C2760" t="s">
        <v>565</v>
      </c>
      <c r="D2760" s="285">
        <v>0</v>
      </c>
      <c r="E2760" s="286">
        <v>18.29</v>
      </c>
      <c r="F2760" s="286">
        <v>0</v>
      </c>
    </row>
    <row r="2761" spans="1:6">
      <c r="A2761">
        <v>2946</v>
      </c>
      <c r="B2761" t="s">
        <v>3327</v>
      </c>
      <c r="C2761" t="s">
        <v>565</v>
      </c>
      <c r="D2761" s="285">
        <v>0</v>
      </c>
      <c r="E2761" s="286">
        <v>17.63</v>
      </c>
      <c r="F2761" s="286">
        <v>0</v>
      </c>
    </row>
    <row r="2762" spans="1:6">
      <c r="A2762">
        <v>2947</v>
      </c>
      <c r="B2762" t="s">
        <v>3328</v>
      </c>
      <c r="C2762" t="s">
        <v>565</v>
      </c>
      <c r="D2762" s="285">
        <v>0</v>
      </c>
      <c r="E2762" s="286">
        <v>3.19</v>
      </c>
      <c r="F2762" s="286">
        <v>0</v>
      </c>
    </row>
    <row r="2763" spans="1:6">
      <c r="A2763">
        <v>2948</v>
      </c>
      <c r="B2763" t="s">
        <v>3329</v>
      </c>
      <c r="C2763" t="s">
        <v>565</v>
      </c>
      <c r="D2763" s="285">
        <v>0</v>
      </c>
      <c r="E2763" s="286">
        <v>32.909999999999997</v>
      </c>
      <c r="F2763" s="286">
        <v>0</v>
      </c>
    </row>
    <row r="2764" spans="1:6">
      <c r="A2764">
        <v>2949</v>
      </c>
      <c r="B2764" t="s">
        <v>3330</v>
      </c>
      <c r="C2764" t="s">
        <v>565</v>
      </c>
      <c r="D2764" s="285">
        <v>0</v>
      </c>
      <c r="E2764" s="286">
        <v>19.61</v>
      </c>
      <c r="F2764" s="286">
        <v>0</v>
      </c>
    </row>
    <row r="2765" spans="1:6">
      <c r="A2765">
        <v>2950</v>
      </c>
      <c r="B2765" t="s">
        <v>3331</v>
      </c>
      <c r="C2765" t="s">
        <v>565</v>
      </c>
      <c r="D2765" s="285">
        <v>0</v>
      </c>
      <c r="E2765" s="286">
        <v>10.888</v>
      </c>
      <c r="F2765" s="286">
        <v>0</v>
      </c>
    </row>
    <row r="2766" spans="1:6">
      <c r="A2766">
        <v>2951</v>
      </c>
      <c r="B2766" t="s">
        <v>3332</v>
      </c>
      <c r="C2766" t="s">
        <v>565</v>
      </c>
      <c r="D2766" s="285">
        <v>0</v>
      </c>
      <c r="E2766" s="286">
        <v>0</v>
      </c>
      <c r="F2766" s="286">
        <v>0</v>
      </c>
    </row>
    <row r="2767" spans="1:6">
      <c r="A2767">
        <v>2952</v>
      </c>
      <c r="B2767" t="s">
        <v>3333</v>
      </c>
      <c r="C2767" t="s">
        <v>565</v>
      </c>
      <c r="D2767" s="285">
        <v>0</v>
      </c>
      <c r="E2767" s="286">
        <v>7.9880000000000004</v>
      </c>
      <c r="F2767" s="286">
        <v>0</v>
      </c>
    </row>
    <row r="2768" spans="1:6">
      <c r="A2768">
        <v>2953</v>
      </c>
      <c r="B2768" t="s">
        <v>3334</v>
      </c>
      <c r="C2768" t="s">
        <v>565</v>
      </c>
      <c r="D2768" s="285">
        <v>0</v>
      </c>
      <c r="E2768" s="286">
        <v>0</v>
      </c>
      <c r="F2768" s="286">
        <v>0</v>
      </c>
    </row>
    <row r="2769" spans="1:6">
      <c r="A2769">
        <v>2954</v>
      </c>
      <c r="B2769" t="s">
        <v>3335</v>
      </c>
      <c r="C2769" t="s">
        <v>565</v>
      </c>
      <c r="D2769" s="285">
        <v>0</v>
      </c>
      <c r="E2769" s="286">
        <v>13.888</v>
      </c>
      <c r="F2769" s="286">
        <v>0</v>
      </c>
    </row>
    <row r="2770" spans="1:6">
      <c r="A2770">
        <v>2955</v>
      </c>
      <c r="B2770" t="s">
        <v>3336</v>
      </c>
      <c r="C2770" t="s">
        <v>565</v>
      </c>
      <c r="D2770" s="285">
        <v>0</v>
      </c>
      <c r="E2770" s="286">
        <v>47.21</v>
      </c>
      <c r="F2770" s="286">
        <v>0</v>
      </c>
    </row>
    <row r="2771" spans="1:6">
      <c r="A2771">
        <v>2956</v>
      </c>
      <c r="B2771" t="s">
        <v>3337</v>
      </c>
      <c r="C2771" t="s">
        <v>565</v>
      </c>
      <c r="D2771" s="285">
        <v>0</v>
      </c>
      <c r="E2771" s="286">
        <v>31.95</v>
      </c>
      <c r="F2771" s="286">
        <v>0</v>
      </c>
    </row>
    <row r="2772" spans="1:6">
      <c r="A2772">
        <v>2957</v>
      </c>
      <c r="B2772" t="s">
        <v>3338</v>
      </c>
      <c r="C2772" t="s">
        <v>565</v>
      </c>
      <c r="D2772" s="285">
        <v>0</v>
      </c>
      <c r="E2772" s="286">
        <v>37</v>
      </c>
      <c r="F2772" s="286">
        <v>0</v>
      </c>
    </row>
    <row r="2773" spans="1:6">
      <c r="A2773">
        <v>2958</v>
      </c>
      <c r="B2773" t="s">
        <v>3339</v>
      </c>
      <c r="C2773" t="s">
        <v>565</v>
      </c>
      <c r="D2773" s="285">
        <v>0</v>
      </c>
      <c r="E2773" s="286">
        <v>14.242000000000001</v>
      </c>
      <c r="F2773" s="286">
        <v>0</v>
      </c>
    </row>
    <row r="2774" spans="1:6">
      <c r="A2774">
        <v>2959</v>
      </c>
      <c r="B2774" t="s">
        <v>3340</v>
      </c>
      <c r="C2774" t="s">
        <v>565</v>
      </c>
      <c r="D2774" s="285">
        <v>0</v>
      </c>
      <c r="E2774" s="286">
        <v>13.7</v>
      </c>
      <c r="F2774" s="286">
        <v>0</v>
      </c>
    </row>
    <row r="2775" spans="1:6">
      <c r="A2775">
        <v>2960</v>
      </c>
      <c r="B2775" t="s">
        <v>3341</v>
      </c>
      <c r="C2775" t="s">
        <v>565</v>
      </c>
      <c r="D2775" s="285">
        <v>0</v>
      </c>
      <c r="E2775" s="286">
        <v>40.5</v>
      </c>
      <c r="F2775" s="286">
        <v>0</v>
      </c>
    </row>
    <row r="2776" spans="1:6">
      <c r="A2776">
        <v>2961</v>
      </c>
      <c r="B2776" t="s">
        <v>3342</v>
      </c>
      <c r="C2776" t="s">
        <v>679</v>
      </c>
      <c r="D2776" s="285">
        <v>0</v>
      </c>
      <c r="E2776" s="286">
        <v>35.270000000000003</v>
      </c>
      <c r="F2776" s="286">
        <v>0</v>
      </c>
    </row>
    <row r="2777" spans="1:6">
      <c r="A2777">
        <v>2962</v>
      </c>
      <c r="B2777" t="s">
        <v>3343</v>
      </c>
      <c r="C2777" t="s">
        <v>565</v>
      </c>
      <c r="D2777" s="285">
        <v>0</v>
      </c>
      <c r="E2777" s="286">
        <v>21.89</v>
      </c>
      <c r="F2777" s="286">
        <v>0</v>
      </c>
    </row>
    <row r="2778" spans="1:6">
      <c r="A2778">
        <v>2963</v>
      </c>
      <c r="B2778" t="s">
        <v>3344</v>
      </c>
      <c r="C2778" t="s">
        <v>565</v>
      </c>
      <c r="D2778" s="285">
        <v>0</v>
      </c>
      <c r="E2778" s="286">
        <v>23.44</v>
      </c>
      <c r="F2778" s="286">
        <v>0</v>
      </c>
    </row>
    <row r="2779" spans="1:6">
      <c r="A2779">
        <v>2964</v>
      </c>
      <c r="B2779" t="s">
        <v>3345</v>
      </c>
      <c r="C2779" t="s">
        <v>565</v>
      </c>
      <c r="D2779" s="285">
        <v>0</v>
      </c>
      <c r="E2779" s="286">
        <v>9</v>
      </c>
      <c r="F2779" s="286">
        <v>0</v>
      </c>
    </row>
    <row r="2780" spans="1:6">
      <c r="A2780">
        <v>2965</v>
      </c>
      <c r="B2780" t="s">
        <v>3346</v>
      </c>
      <c r="C2780" t="s">
        <v>565</v>
      </c>
      <c r="D2780" s="285">
        <v>0</v>
      </c>
      <c r="E2780" s="286">
        <v>117.78</v>
      </c>
      <c r="F2780" s="286">
        <v>0</v>
      </c>
    </row>
    <row r="2781" spans="1:6">
      <c r="A2781">
        <v>2966</v>
      </c>
      <c r="B2781" t="s">
        <v>3347</v>
      </c>
      <c r="C2781" t="s">
        <v>565</v>
      </c>
      <c r="D2781" s="285">
        <v>0</v>
      </c>
      <c r="E2781" s="286">
        <v>25.21</v>
      </c>
      <c r="F2781" s="286">
        <v>0</v>
      </c>
    </row>
    <row r="2782" spans="1:6">
      <c r="A2782">
        <v>2967</v>
      </c>
      <c r="B2782" t="s">
        <v>3348</v>
      </c>
      <c r="C2782" t="s">
        <v>565</v>
      </c>
      <c r="D2782" s="285">
        <v>0</v>
      </c>
      <c r="E2782" s="286">
        <v>18.25</v>
      </c>
      <c r="F2782" s="286">
        <v>0</v>
      </c>
    </row>
    <row r="2783" spans="1:6">
      <c r="A2783">
        <v>2968</v>
      </c>
      <c r="B2783" t="s">
        <v>3349</v>
      </c>
      <c r="C2783" t="s">
        <v>565</v>
      </c>
      <c r="D2783" s="285">
        <v>0</v>
      </c>
      <c r="E2783" s="286">
        <v>58.11</v>
      </c>
      <c r="F2783" s="286">
        <v>0</v>
      </c>
    </row>
    <row r="2784" spans="1:6">
      <c r="A2784">
        <v>2969</v>
      </c>
      <c r="B2784" t="s">
        <v>3350</v>
      </c>
      <c r="C2784" t="s">
        <v>565</v>
      </c>
      <c r="D2784" s="285">
        <v>0</v>
      </c>
      <c r="E2784" s="286">
        <v>9.49</v>
      </c>
      <c r="F2784" s="286">
        <v>0</v>
      </c>
    </row>
    <row r="2785" spans="1:6">
      <c r="A2785">
        <v>2970</v>
      </c>
      <c r="B2785" t="s">
        <v>3351</v>
      </c>
      <c r="C2785" t="s">
        <v>565</v>
      </c>
      <c r="D2785" s="285">
        <v>0</v>
      </c>
      <c r="E2785" s="286">
        <v>6.01</v>
      </c>
      <c r="F2785" s="286">
        <v>0</v>
      </c>
    </row>
    <row r="2786" spans="1:6">
      <c r="A2786">
        <v>2971</v>
      </c>
      <c r="B2786" t="s">
        <v>3352</v>
      </c>
      <c r="C2786" t="s">
        <v>565</v>
      </c>
      <c r="D2786" s="285">
        <v>0</v>
      </c>
      <c r="E2786" s="286">
        <v>6.7</v>
      </c>
      <c r="F2786" s="286">
        <v>0</v>
      </c>
    </row>
    <row r="2787" spans="1:6">
      <c r="A2787">
        <v>2972</v>
      </c>
      <c r="B2787" t="s">
        <v>3353</v>
      </c>
      <c r="C2787" t="s">
        <v>565</v>
      </c>
      <c r="D2787" s="285">
        <v>0</v>
      </c>
      <c r="E2787" s="286">
        <v>21.22</v>
      </c>
      <c r="F2787" s="286">
        <v>0</v>
      </c>
    </row>
    <row r="2788" spans="1:6">
      <c r="A2788">
        <v>2973</v>
      </c>
      <c r="B2788" t="s">
        <v>3354</v>
      </c>
      <c r="C2788" t="s">
        <v>565</v>
      </c>
      <c r="D2788" s="285">
        <v>0</v>
      </c>
      <c r="E2788" s="286">
        <v>18.899999999999999</v>
      </c>
      <c r="F2788" s="286">
        <v>0</v>
      </c>
    </row>
    <row r="2789" spans="1:6">
      <c r="A2789">
        <v>2974</v>
      </c>
      <c r="B2789" t="s">
        <v>3355</v>
      </c>
      <c r="C2789" t="s">
        <v>565</v>
      </c>
      <c r="D2789" s="285">
        <v>0</v>
      </c>
      <c r="E2789" s="286">
        <v>99.11</v>
      </c>
      <c r="F2789" s="286">
        <v>0</v>
      </c>
    </row>
    <row r="2790" spans="1:6">
      <c r="A2790">
        <v>2975</v>
      </c>
      <c r="B2790" t="s">
        <v>3356</v>
      </c>
      <c r="C2790" t="s">
        <v>565</v>
      </c>
      <c r="D2790" s="285">
        <v>0</v>
      </c>
      <c r="E2790" s="286">
        <v>101.62</v>
      </c>
      <c r="F2790" s="286">
        <v>0</v>
      </c>
    </row>
    <row r="2791" spans="1:6">
      <c r="A2791">
        <v>2976</v>
      </c>
      <c r="B2791" t="s">
        <v>3357</v>
      </c>
      <c r="C2791" t="s">
        <v>565</v>
      </c>
      <c r="D2791" s="285">
        <v>0</v>
      </c>
      <c r="E2791" s="286">
        <v>15.15</v>
      </c>
      <c r="F2791" s="286">
        <v>0</v>
      </c>
    </row>
    <row r="2792" spans="1:6">
      <c r="A2792">
        <v>2977</v>
      </c>
      <c r="B2792" t="s">
        <v>3358</v>
      </c>
      <c r="C2792" t="s">
        <v>565</v>
      </c>
      <c r="D2792" s="285">
        <v>0</v>
      </c>
      <c r="E2792" s="286">
        <v>4.2699999999999996</v>
      </c>
      <c r="F2792" s="286">
        <v>0</v>
      </c>
    </row>
    <row r="2793" spans="1:6">
      <c r="A2793">
        <v>2978</v>
      </c>
      <c r="B2793" t="s">
        <v>3359</v>
      </c>
      <c r="C2793" t="s">
        <v>565</v>
      </c>
      <c r="D2793" s="285">
        <v>0</v>
      </c>
      <c r="E2793" s="286">
        <v>72.400000000000006</v>
      </c>
      <c r="F2793" s="286">
        <v>0</v>
      </c>
    </row>
    <row r="2794" spans="1:6">
      <c r="A2794">
        <v>2979</v>
      </c>
      <c r="B2794" t="s">
        <v>3360</v>
      </c>
      <c r="C2794" t="s">
        <v>565</v>
      </c>
      <c r="D2794" s="285">
        <v>0</v>
      </c>
      <c r="E2794" s="286">
        <v>25.08</v>
      </c>
      <c r="F2794" s="286">
        <v>0</v>
      </c>
    </row>
    <row r="2795" spans="1:6">
      <c r="A2795">
        <v>2980</v>
      </c>
      <c r="B2795" t="s">
        <v>3361</v>
      </c>
      <c r="C2795" t="s">
        <v>565</v>
      </c>
      <c r="D2795" s="285">
        <v>0</v>
      </c>
      <c r="E2795" s="286">
        <v>154.91999999999999</v>
      </c>
      <c r="F2795" s="286">
        <v>0</v>
      </c>
    </row>
    <row r="2796" spans="1:6">
      <c r="A2796">
        <v>2981</v>
      </c>
      <c r="B2796" t="s">
        <v>3362</v>
      </c>
      <c r="C2796" t="s">
        <v>565</v>
      </c>
      <c r="D2796" s="285">
        <v>0</v>
      </c>
      <c r="E2796" s="286">
        <v>22.34</v>
      </c>
      <c r="F2796" s="286">
        <v>0</v>
      </c>
    </row>
    <row r="2797" spans="1:6">
      <c r="A2797">
        <v>2982</v>
      </c>
      <c r="B2797" t="s">
        <v>3363</v>
      </c>
      <c r="C2797" t="s">
        <v>565</v>
      </c>
      <c r="D2797" s="285">
        <v>0</v>
      </c>
      <c r="E2797" s="286">
        <v>30.21</v>
      </c>
      <c r="F2797" s="286">
        <v>0</v>
      </c>
    </row>
    <row r="2798" spans="1:6">
      <c r="A2798">
        <v>2983</v>
      </c>
      <c r="B2798" t="s">
        <v>3364</v>
      </c>
      <c r="C2798" t="s">
        <v>565</v>
      </c>
      <c r="D2798" s="285">
        <v>0</v>
      </c>
      <c r="E2798" s="286">
        <v>36</v>
      </c>
      <c r="F2798" s="286">
        <v>0</v>
      </c>
    </row>
    <row r="2799" spans="1:6">
      <c r="A2799">
        <v>2984</v>
      </c>
      <c r="B2799" t="s">
        <v>3365</v>
      </c>
      <c r="C2799" t="s">
        <v>565</v>
      </c>
      <c r="D2799" s="285">
        <v>0</v>
      </c>
      <c r="E2799" s="286">
        <v>10.45</v>
      </c>
      <c r="F2799" s="286">
        <v>0</v>
      </c>
    </row>
    <row r="2800" spans="1:6">
      <c r="A2800">
        <v>2985</v>
      </c>
      <c r="B2800" t="s">
        <v>3366</v>
      </c>
      <c r="C2800" t="s">
        <v>565</v>
      </c>
      <c r="D2800" s="285">
        <v>0</v>
      </c>
      <c r="E2800" s="286">
        <v>100.49</v>
      </c>
      <c r="F2800" s="286">
        <v>0</v>
      </c>
    </row>
    <row r="2801" spans="1:6">
      <c r="A2801">
        <v>2986</v>
      </c>
      <c r="B2801" t="s">
        <v>3367</v>
      </c>
      <c r="C2801" t="s">
        <v>565</v>
      </c>
      <c r="D2801" s="285">
        <v>0</v>
      </c>
      <c r="E2801" s="286">
        <v>24.2</v>
      </c>
      <c r="F2801" s="286">
        <v>0</v>
      </c>
    </row>
    <row r="2802" spans="1:6">
      <c r="A2802">
        <v>2987</v>
      </c>
      <c r="B2802" t="s">
        <v>3368</v>
      </c>
      <c r="C2802" t="s">
        <v>565</v>
      </c>
      <c r="D2802" s="285">
        <v>0</v>
      </c>
      <c r="E2802" s="286">
        <v>8.74</v>
      </c>
      <c r="F2802" s="286">
        <v>0</v>
      </c>
    </row>
    <row r="2803" spans="1:6">
      <c r="A2803">
        <v>2988</v>
      </c>
      <c r="B2803" t="s">
        <v>3369</v>
      </c>
      <c r="C2803" t="s">
        <v>565</v>
      </c>
      <c r="D2803" s="285">
        <v>0</v>
      </c>
      <c r="E2803" s="286">
        <v>22</v>
      </c>
      <c r="F2803" s="286">
        <v>0</v>
      </c>
    </row>
    <row r="2804" spans="1:6">
      <c r="A2804">
        <v>2989</v>
      </c>
      <c r="B2804" t="s">
        <v>3370</v>
      </c>
      <c r="C2804" t="s">
        <v>565</v>
      </c>
      <c r="D2804" s="285">
        <v>0</v>
      </c>
      <c r="E2804" s="286">
        <v>34.119999999999997</v>
      </c>
      <c r="F2804" s="286">
        <v>0</v>
      </c>
    </row>
    <row r="2805" spans="1:6">
      <c r="A2805">
        <v>2990</v>
      </c>
      <c r="B2805" t="s">
        <v>3371</v>
      </c>
      <c r="C2805" t="s">
        <v>565</v>
      </c>
      <c r="D2805" s="285">
        <v>0</v>
      </c>
      <c r="E2805" s="286">
        <v>20.04</v>
      </c>
      <c r="F2805" s="286">
        <v>0</v>
      </c>
    </row>
    <row r="2806" spans="1:6">
      <c r="A2806">
        <v>2991</v>
      </c>
      <c r="B2806" t="s">
        <v>3372</v>
      </c>
      <c r="C2806" t="s">
        <v>565</v>
      </c>
      <c r="D2806" s="285">
        <v>0</v>
      </c>
      <c r="E2806" s="286">
        <v>68.95</v>
      </c>
      <c r="F2806" s="286">
        <v>0</v>
      </c>
    </row>
    <row r="2807" spans="1:6">
      <c r="A2807">
        <v>2992</v>
      </c>
      <c r="B2807" t="s">
        <v>3373</v>
      </c>
      <c r="C2807" t="s">
        <v>565</v>
      </c>
      <c r="D2807" s="285">
        <v>0</v>
      </c>
      <c r="E2807" s="286">
        <v>13.23</v>
      </c>
      <c r="F2807" s="286">
        <v>0</v>
      </c>
    </row>
    <row r="2808" spans="1:6">
      <c r="A2808">
        <v>2993</v>
      </c>
      <c r="B2808" t="s">
        <v>3374</v>
      </c>
      <c r="C2808" t="s">
        <v>565</v>
      </c>
      <c r="D2808" s="285">
        <v>0</v>
      </c>
      <c r="E2808" s="286">
        <v>25.2</v>
      </c>
      <c r="F2808" s="286">
        <v>0</v>
      </c>
    </row>
    <row r="2809" spans="1:6">
      <c r="A2809">
        <v>2994</v>
      </c>
      <c r="B2809" t="s">
        <v>3375</v>
      </c>
      <c r="C2809" t="s">
        <v>565</v>
      </c>
      <c r="D2809" s="285">
        <v>0</v>
      </c>
      <c r="E2809" s="286">
        <v>20.8</v>
      </c>
      <c r="F2809" s="286">
        <v>0</v>
      </c>
    </row>
    <row r="2810" spans="1:6">
      <c r="A2810">
        <v>2995</v>
      </c>
      <c r="B2810" t="s">
        <v>3376</v>
      </c>
      <c r="C2810" t="s">
        <v>565</v>
      </c>
      <c r="D2810" s="285">
        <v>0</v>
      </c>
      <c r="E2810" s="286">
        <v>4.9390000000000001</v>
      </c>
      <c r="F2810" s="286">
        <v>0</v>
      </c>
    </row>
    <row r="2811" spans="1:6">
      <c r="A2811">
        <v>2996</v>
      </c>
      <c r="B2811" t="s">
        <v>3377</v>
      </c>
      <c r="C2811" t="s">
        <v>679</v>
      </c>
      <c r="D2811" s="285">
        <v>0</v>
      </c>
      <c r="E2811" s="286">
        <v>23.59</v>
      </c>
      <c r="F2811" s="286">
        <v>0</v>
      </c>
    </row>
    <row r="2812" spans="1:6">
      <c r="A2812">
        <v>2997</v>
      </c>
      <c r="B2812" t="s">
        <v>3378</v>
      </c>
      <c r="C2812" t="s">
        <v>565</v>
      </c>
      <c r="D2812" s="285">
        <v>0</v>
      </c>
      <c r="E2812" s="286">
        <v>68.33</v>
      </c>
      <c r="F2812" s="286">
        <v>0</v>
      </c>
    </row>
    <row r="2813" spans="1:6">
      <c r="A2813">
        <v>2998</v>
      </c>
      <c r="B2813" t="s">
        <v>3379</v>
      </c>
      <c r="C2813" t="s">
        <v>565</v>
      </c>
      <c r="D2813" s="285">
        <v>0</v>
      </c>
      <c r="E2813" s="286">
        <v>44.91</v>
      </c>
      <c r="F2813" s="286">
        <v>0</v>
      </c>
    </row>
    <row r="2814" spans="1:6">
      <c r="A2814">
        <v>2999</v>
      </c>
      <c r="B2814" t="s">
        <v>3380</v>
      </c>
      <c r="C2814" t="s">
        <v>565</v>
      </c>
      <c r="D2814" s="285">
        <v>0</v>
      </c>
      <c r="E2814" s="286">
        <v>28.12</v>
      </c>
      <c r="F2814" s="286">
        <v>0</v>
      </c>
    </row>
    <row r="2815" spans="1:6">
      <c r="A2815">
        <v>3000</v>
      </c>
      <c r="B2815" t="s">
        <v>3381</v>
      </c>
      <c r="C2815" t="s">
        <v>565</v>
      </c>
      <c r="D2815" s="285">
        <v>0</v>
      </c>
      <c r="E2815" s="286">
        <v>37.756</v>
      </c>
      <c r="F2815" s="286">
        <v>0</v>
      </c>
    </row>
    <row r="2816" spans="1:6">
      <c r="A2816">
        <v>3001</v>
      </c>
      <c r="B2816" t="s">
        <v>3382</v>
      </c>
      <c r="C2816" t="s">
        <v>565</v>
      </c>
      <c r="D2816" s="285">
        <v>0</v>
      </c>
      <c r="E2816" s="286">
        <v>55.813000000000002</v>
      </c>
      <c r="F2816" s="286">
        <v>0</v>
      </c>
    </row>
    <row r="2817" spans="1:6">
      <c r="A2817">
        <v>3002</v>
      </c>
      <c r="B2817" t="s">
        <v>3383</v>
      </c>
      <c r="C2817" t="s">
        <v>565</v>
      </c>
      <c r="D2817" s="285">
        <v>0</v>
      </c>
      <c r="E2817" s="286">
        <v>3.0819999999999999</v>
      </c>
      <c r="F2817" s="286">
        <v>0</v>
      </c>
    </row>
    <row r="2818" spans="1:6">
      <c r="A2818">
        <v>3003</v>
      </c>
      <c r="B2818" t="s">
        <v>3384</v>
      </c>
      <c r="C2818" t="s">
        <v>565</v>
      </c>
      <c r="D2818" s="285">
        <v>0</v>
      </c>
      <c r="E2818" s="286">
        <v>12</v>
      </c>
      <c r="F2818" s="286">
        <v>0</v>
      </c>
    </row>
    <row r="2819" spans="1:6">
      <c r="A2819">
        <v>3004</v>
      </c>
      <c r="B2819" t="s">
        <v>3385</v>
      </c>
      <c r="C2819" t="s">
        <v>565</v>
      </c>
      <c r="D2819" s="285">
        <v>0</v>
      </c>
      <c r="E2819" s="286">
        <v>43</v>
      </c>
      <c r="F2819" s="286">
        <v>0</v>
      </c>
    </row>
    <row r="2820" spans="1:6">
      <c r="A2820">
        <v>3005</v>
      </c>
      <c r="B2820" t="s">
        <v>3386</v>
      </c>
      <c r="C2820" t="s">
        <v>565</v>
      </c>
      <c r="D2820" s="285">
        <v>0</v>
      </c>
      <c r="E2820" s="286">
        <v>82.26</v>
      </c>
      <c r="F2820" s="286">
        <v>0</v>
      </c>
    </row>
    <row r="2821" spans="1:6">
      <c r="A2821">
        <v>3006</v>
      </c>
      <c r="B2821" t="s">
        <v>3387</v>
      </c>
      <c r="C2821" t="s">
        <v>565</v>
      </c>
      <c r="D2821" s="285">
        <v>0</v>
      </c>
      <c r="E2821" s="286">
        <v>68.5</v>
      </c>
      <c r="F2821" s="286">
        <v>0</v>
      </c>
    </row>
    <row r="2822" spans="1:6">
      <c r="A2822">
        <v>3007</v>
      </c>
      <c r="B2822" t="s">
        <v>3388</v>
      </c>
      <c r="C2822" t="s">
        <v>565</v>
      </c>
      <c r="D2822" s="285">
        <v>0</v>
      </c>
      <c r="E2822" s="286">
        <v>18.45</v>
      </c>
      <c r="F2822" s="286">
        <v>0</v>
      </c>
    </row>
    <row r="2823" spans="1:6">
      <c r="A2823">
        <v>3008</v>
      </c>
      <c r="B2823" t="s">
        <v>3389</v>
      </c>
      <c r="C2823" t="s">
        <v>565</v>
      </c>
      <c r="D2823" s="285">
        <v>0</v>
      </c>
      <c r="E2823" s="286">
        <v>385</v>
      </c>
      <c r="F2823" s="286">
        <v>0</v>
      </c>
    </row>
    <row r="2824" spans="1:6">
      <c r="A2824">
        <v>3009</v>
      </c>
      <c r="B2824" t="s">
        <v>3390</v>
      </c>
      <c r="C2824" t="s">
        <v>565</v>
      </c>
      <c r="D2824" s="285">
        <v>0</v>
      </c>
      <c r="E2824" s="286">
        <v>41</v>
      </c>
      <c r="F2824" s="286">
        <v>0</v>
      </c>
    </row>
    <row r="2825" spans="1:6">
      <c r="A2825">
        <v>3010</v>
      </c>
      <c r="B2825" t="s">
        <v>3391</v>
      </c>
      <c r="C2825" t="s">
        <v>565</v>
      </c>
      <c r="D2825" s="285">
        <v>0</v>
      </c>
      <c r="E2825" s="286">
        <v>28.26</v>
      </c>
      <c r="F2825" s="286">
        <v>0</v>
      </c>
    </row>
    <row r="2826" spans="1:6">
      <c r="A2826">
        <v>3011</v>
      </c>
      <c r="B2826" t="s">
        <v>3392</v>
      </c>
      <c r="C2826" t="s">
        <v>565</v>
      </c>
      <c r="D2826" s="285">
        <v>0</v>
      </c>
      <c r="E2826" s="286">
        <v>33.619999999999997</v>
      </c>
      <c r="F2826" s="286">
        <v>0</v>
      </c>
    </row>
    <row r="2827" spans="1:6">
      <c r="A2827">
        <v>3012</v>
      </c>
      <c r="B2827" t="s">
        <v>3393</v>
      </c>
      <c r="C2827" t="s">
        <v>565</v>
      </c>
      <c r="D2827" s="285">
        <v>0</v>
      </c>
      <c r="E2827" s="286">
        <v>12.04</v>
      </c>
      <c r="F2827" s="286">
        <v>0</v>
      </c>
    </row>
    <row r="2828" spans="1:6">
      <c r="A2828">
        <v>3013</v>
      </c>
      <c r="B2828" t="s">
        <v>3394</v>
      </c>
      <c r="C2828" t="s">
        <v>565</v>
      </c>
      <c r="D2828" s="285">
        <v>0</v>
      </c>
      <c r="E2828" s="286">
        <v>34.887</v>
      </c>
      <c r="F2828" s="286">
        <v>0</v>
      </c>
    </row>
    <row r="2829" spans="1:6">
      <c r="A2829">
        <v>3014</v>
      </c>
      <c r="B2829" t="s">
        <v>3395</v>
      </c>
      <c r="C2829" t="s">
        <v>565</v>
      </c>
      <c r="D2829" s="285">
        <v>0</v>
      </c>
      <c r="E2829" s="286">
        <v>13.343999999999999</v>
      </c>
      <c r="F2829" s="286">
        <v>0</v>
      </c>
    </row>
    <row r="2830" spans="1:6">
      <c r="A2830">
        <v>3015</v>
      </c>
      <c r="B2830" t="s">
        <v>3396</v>
      </c>
      <c r="C2830" t="s">
        <v>565</v>
      </c>
      <c r="D2830" s="285">
        <v>0</v>
      </c>
      <c r="E2830" s="286">
        <v>13.343999999999999</v>
      </c>
      <c r="F2830" s="286">
        <v>0</v>
      </c>
    </row>
    <row r="2831" spans="1:6">
      <c r="A2831">
        <v>3016</v>
      </c>
      <c r="B2831" t="s">
        <v>3397</v>
      </c>
      <c r="C2831" t="s">
        <v>565</v>
      </c>
      <c r="D2831" s="285">
        <v>6</v>
      </c>
      <c r="E2831" s="286">
        <v>7.7679999999999998</v>
      </c>
      <c r="F2831" s="286">
        <v>46.6</v>
      </c>
    </row>
    <row r="2832" spans="1:6">
      <c r="A2832">
        <v>3017</v>
      </c>
      <c r="B2832" t="s">
        <v>3398</v>
      </c>
      <c r="C2832" t="s">
        <v>565</v>
      </c>
      <c r="D2832" s="285">
        <v>0</v>
      </c>
      <c r="E2832" s="286">
        <v>10.239000000000001</v>
      </c>
      <c r="F2832" s="286">
        <v>0</v>
      </c>
    </row>
    <row r="2833" spans="1:6">
      <c r="A2833">
        <v>3018</v>
      </c>
      <c r="B2833" t="s">
        <v>3399</v>
      </c>
      <c r="C2833" t="s">
        <v>565</v>
      </c>
      <c r="D2833" s="285">
        <v>30</v>
      </c>
      <c r="E2833" s="286">
        <v>7.77</v>
      </c>
      <c r="F2833" s="286">
        <v>233.1</v>
      </c>
    </row>
    <row r="2834" spans="1:6">
      <c r="A2834">
        <v>3019</v>
      </c>
      <c r="B2834" t="s">
        <v>3400</v>
      </c>
      <c r="C2834" t="s">
        <v>565</v>
      </c>
      <c r="D2834" s="285">
        <v>0</v>
      </c>
      <c r="E2834" s="286">
        <v>0</v>
      </c>
      <c r="F2834" s="286">
        <v>0</v>
      </c>
    </row>
    <row r="2835" spans="1:6">
      <c r="A2835">
        <v>3020</v>
      </c>
      <c r="B2835" t="s">
        <v>3401</v>
      </c>
      <c r="C2835" t="s">
        <v>565</v>
      </c>
      <c r="D2835" s="285">
        <v>0</v>
      </c>
      <c r="E2835" s="286">
        <v>0</v>
      </c>
      <c r="F2835" s="286">
        <v>0</v>
      </c>
    </row>
    <row r="2836" spans="1:6">
      <c r="A2836">
        <v>3021</v>
      </c>
      <c r="B2836" t="s">
        <v>3402</v>
      </c>
      <c r="C2836" t="s">
        <v>565</v>
      </c>
      <c r="D2836" s="285">
        <v>12</v>
      </c>
      <c r="E2836" s="286">
        <v>6.1</v>
      </c>
      <c r="F2836" s="286">
        <v>73.2</v>
      </c>
    </row>
    <row r="2837" spans="1:6">
      <c r="A2837">
        <v>3022</v>
      </c>
      <c r="B2837" t="s">
        <v>3403</v>
      </c>
      <c r="C2837" t="s">
        <v>565</v>
      </c>
      <c r="D2837" s="285">
        <v>6</v>
      </c>
      <c r="E2837" s="286">
        <v>16.975000000000001</v>
      </c>
      <c r="F2837" s="286">
        <v>101.85</v>
      </c>
    </row>
    <row r="2838" spans="1:6">
      <c r="A2838">
        <v>3023</v>
      </c>
      <c r="B2838" t="s">
        <v>3404</v>
      </c>
      <c r="C2838" t="s">
        <v>565</v>
      </c>
      <c r="D2838" s="285">
        <v>0</v>
      </c>
      <c r="E2838" s="286">
        <v>6.101</v>
      </c>
      <c r="F2838" s="286">
        <v>0</v>
      </c>
    </row>
    <row r="2839" spans="1:6">
      <c r="A2839">
        <v>3024</v>
      </c>
      <c r="B2839" t="s">
        <v>3405</v>
      </c>
      <c r="C2839" t="s">
        <v>565</v>
      </c>
      <c r="D2839" s="285">
        <v>0</v>
      </c>
      <c r="E2839" s="286">
        <v>0</v>
      </c>
      <c r="F2839" s="286">
        <v>0</v>
      </c>
    </row>
    <row r="2840" spans="1:6">
      <c r="A2840">
        <v>3025</v>
      </c>
      <c r="B2840" t="s">
        <v>3406</v>
      </c>
      <c r="C2840" t="s">
        <v>565</v>
      </c>
      <c r="D2840" s="285">
        <v>0</v>
      </c>
      <c r="E2840" s="286">
        <v>0</v>
      </c>
      <c r="F2840" s="286">
        <v>0</v>
      </c>
    </row>
    <row r="2841" spans="1:6">
      <c r="A2841">
        <v>3026</v>
      </c>
      <c r="B2841" t="s">
        <v>3407</v>
      </c>
      <c r="C2841" t="s">
        <v>565</v>
      </c>
      <c r="D2841" s="285">
        <v>0</v>
      </c>
      <c r="E2841" s="286">
        <v>0</v>
      </c>
      <c r="F2841" s="286">
        <v>0</v>
      </c>
    </row>
    <row r="2842" spans="1:6">
      <c r="A2842">
        <v>3027</v>
      </c>
      <c r="B2842" t="s">
        <v>3408</v>
      </c>
      <c r="C2842" t="s">
        <v>565</v>
      </c>
      <c r="D2842" s="285">
        <v>0</v>
      </c>
      <c r="E2842" s="286">
        <v>22.91</v>
      </c>
      <c r="F2842" s="286">
        <v>0</v>
      </c>
    </row>
    <row r="2843" spans="1:6">
      <c r="A2843">
        <v>3028</v>
      </c>
      <c r="B2843" t="s">
        <v>3409</v>
      </c>
      <c r="C2843" t="s">
        <v>565</v>
      </c>
      <c r="D2843" s="285">
        <v>0</v>
      </c>
      <c r="E2843" s="286">
        <v>0</v>
      </c>
      <c r="F2843" s="286">
        <v>0</v>
      </c>
    </row>
    <row r="2844" spans="1:6">
      <c r="A2844">
        <v>3029</v>
      </c>
      <c r="B2844" t="s">
        <v>3410</v>
      </c>
      <c r="C2844" t="s">
        <v>565</v>
      </c>
      <c r="D2844" s="285">
        <v>12</v>
      </c>
      <c r="E2844" s="286">
        <v>19.66</v>
      </c>
      <c r="F2844" s="286">
        <v>235.92</v>
      </c>
    </row>
    <row r="2845" spans="1:6">
      <c r="A2845">
        <v>3030</v>
      </c>
      <c r="B2845" t="s">
        <v>3411</v>
      </c>
      <c r="C2845" t="s">
        <v>565</v>
      </c>
      <c r="D2845" s="285">
        <v>0</v>
      </c>
      <c r="E2845" s="286">
        <v>19.786000000000001</v>
      </c>
      <c r="F2845" s="286">
        <v>0</v>
      </c>
    </row>
    <row r="2846" spans="1:6">
      <c r="A2846">
        <v>3031</v>
      </c>
      <c r="B2846" t="s">
        <v>3412</v>
      </c>
      <c r="C2846" t="s">
        <v>565</v>
      </c>
      <c r="D2846" s="285">
        <v>0</v>
      </c>
      <c r="E2846" s="286">
        <v>0</v>
      </c>
      <c r="F2846" s="286">
        <v>0</v>
      </c>
    </row>
    <row r="2847" spans="1:6">
      <c r="A2847">
        <v>3032</v>
      </c>
      <c r="B2847" t="s">
        <v>3413</v>
      </c>
      <c r="C2847" t="s">
        <v>565</v>
      </c>
      <c r="D2847" s="285">
        <v>0</v>
      </c>
      <c r="E2847" s="286">
        <v>7.25</v>
      </c>
      <c r="F2847" s="286">
        <v>0</v>
      </c>
    </row>
    <row r="2848" spans="1:6">
      <c r="A2848">
        <v>3033</v>
      </c>
      <c r="B2848" t="s">
        <v>3414</v>
      </c>
      <c r="C2848" t="s">
        <v>565</v>
      </c>
      <c r="D2848" s="285">
        <v>0</v>
      </c>
      <c r="E2848" s="286">
        <v>0</v>
      </c>
      <c r="F2848" s="286">
        <v>0</v>
      </c>
    </row>
    <row r="2849" spans="1:6">
      <c r="A2849">
        <v>3034</v>
      </c>
      <c r="B2849" t="s">
        <v>3415</v>
      </c>
      <c r="C2849" t="s">
        <v>565</v>
      </c>
      <c r="D2849" s="285">
        <v>0</v>
      </c>
      <c r="E2849" s="286">
        <v>0</v>
      </c>
      <c r="F2849" s="286">
        <v>0</v>
      </c>
    </row>
    <row r="2850" spans="1:6">
      <c r="A2850">
        <v>3035</v>
      </c>
      <c r="B2850" t="s">
        <v>3416</v>
      </c>
      <c r="C2850" t="s">
        <v>565</v>
      </c>
      <c r="D2850" s="285">
        <v>0</v>
      </c>
      <c r="E2850" s="286">
        <v>0</v>
      </c>
      <c r="F2850" s="286">
        <v>0</v>
      </c>
    </row>
    <row r="2851" spans="1:6">
      <c r="A2851">
        <v>3036</v>
      </c>
      <c r="B2851" t="s">
        <v>3417</v>
      </c>
      <c r="C2851" t="s">
        <v>565</v>
      </c>
      <c r="D2851" s="285">
        <v>0</v>
      </c>
      <c r="E2851" s="286">
        <v>0</v>
      </c>
      <c r="F2851" s="286">
        <v>0</v>
      </c>
    </row>
    <row r="2852" spans="1:6">
      <c r="A2852">
        <v>3037</v>
      </c>
      <c r="B2852" t="s">
        <v>3418</v>
      </c>
      <c r="C2852" t="s">
        <v>565</v>
      </c>
      <c r="D2852" s="285">
        <v>0</v>
      </c>
      <c r="E2852" s="286">
        <v>0</v>
      </c>
      <c r="F2852" s="286">
        <v>0</v>
      </c>
    </row>
    <row r="2853" spans="1:6">
      <c r="A2853">
        <v>3038</v>
      </c>
      <c r="B2853" t="s">
        <v>3419</v>
      </c>
      <c r="C2853" t="s">
        <v>565</v>
      </c>
      <c r="D2853" s="285">
        <v>0</v>
      </c>
      <c r="E2853" s="286">
        <v>0</v>
      </c>
      <c r="F2853" s="286">
        <v>0</v>
      </c>
    </row>
    <row r="2854" spans="1:6">
      <c r="A2854">
        <v>3039</v>
      </c>
      <c r="B2854" t="s">
        <v>3420</v>
      </c>
      <c r="C2854" t="s">
        <v>565</v>
      </c>
      <c r="D2854" s="285">
        <v>0</v>
      </c>
      <c r="E2854" s="286">
        <v>0</v>
      </c>
      <c r="F2854" s="286">
        <v>0</v>
      </c>
    </row>
    <row r="2855" spans="1:6">
      <c r="A2855">
        <v>3040</v>
      </c>
      <c r="B2855" t="s">
        <v>3421</v>
      </c>
      <c r="C2855" t="s">
        <v>565</v>
      </c>
      <c r="D2855" s="285">
        <v>0</v>
      </c>
      <c r="E2855" s="286">
        <v>0</v>
      </c>
      <c r="F2855" s="286">
        <v>0</v>
      </c>
    </row>
    <row r="2856" spans="1:6">
      <c r="A2856">
        <v>3041</v>
      </c>
      <c r="B2856" t="s">
        <v>3422</v>
      </c>
      <c r="C2856" t="s">
        <v>565</v>
      </c>
      <c r="D2856" s="285">
        <v>0</v>
      </c>
      <c r="E2856" s="286">
        <v>4.7699999999999996</v>
      </c>
      <c r="F2856" s="286">
        <v>0</v>
      </c>
    </row>
    <row r="2857" spans="1:6">
      <c r="A2857">
        <v>3042</v>
      </c>
      <c r="B2857" t="s">
        <v>3423</v>
      </c>
      <c r="C2857" t="s">
        <v>565</v>
      </c>
      <c r="D2857" s="285">
        <v>0</v>
      </c>
      <c r="E2857" s="286">
        <v>0</v>
      </c>
      <c r="F2857" s="286">
        <v>0</v>
      </c>
    </row>
    <row r="2858" spans="1:6">
      <c r="A2858">
        <v>3043</v>
      </c>
      <c r="B2858" t="s">
        <v>3424</v>
      </c>
      <c r="C2858" t="s">
        <v>565</v>
      </c>
      <c r="D2858" s="285">
        <v>0</v>
      </c>
      <c r="E2858" s="286">
        <v>5.7149999999999999</v>
      </c>
      <c r="F2858" s="286">
        <v>0</v>
      </c>
    </row>
    <row r="2859" spans="1:6">
      <c r="A2859">
        <v>3044</v>
      </c>
      <c r="B2859" t="s">
        <v>3425</v>
      </c>
      <c r="C2859" t="s">
        <v>565</v>
      </c>
      <c r="D2859" s="285">
        <v>0</v>
      </c>
      <c r="E2859" s="286">
        <v>16.600000000000001</v>
      </c>
      <c r="F2859" s="286">
        <v>0</v>
      </c>
    </row>
    <row r="2860" spans="1:6">
      <c r="A2860">
        <v>3045</v>
      </c>
      <c r="B2860" t="s">
        <v>3426</v>
      </c>
      <c r="C2860" t="s">
        <v>565</v>
      </c>
      <c r="D2860" s="285">
        <v>30</v>
      </c>
      <c r="E2860" s="286">
        <v>4.33</v>
      </c>
      <c r="F2860" s="286">
        <v>129.9</v>
      </c>
    </row>
    <row r="2861" spans="1:6">
      <c r="A2861">
        <v>3046</v>
      </c>
      <c r="B2861" t="s">
        <v>3427</v>
      </c>
      <c r="C2861" t="s">
        <v>565</v>
      </c>
      <c r="D2861" s="285">
        <v>0</v>
      </c>
      <c r="E2861" s="286">
        <v>5.66</v>
      </c>
      <c r="F2861" s="286">
        <v>0</v>
      </c>
    </row>
    <row r="2862" spans="1:6">
      <c r="A2862">
        <v>3047</v>
      </c>
      <c r="B2862" t="s">
        <v>3428</v>
      </c>
      <c r="C2862" t="s">
        <v>565</v>
      </c>
      <c r="D2862" s="285">
        <v>0</v>
      </c>
      <c r="E2862" s="286">
        <v>4.5190000000000001</v>
      </c>
      <c r="F2862" s="286">
        <v>0</v>
      </c>
    </row>
    <row r="2863" spans="1:6">
      <c r="A2863">
        <v>3048</v>
      </c>
      <c r="B2863" t="s">
        <v>3429</v>
      </c>
      <c r="C2863" t="s">
        <v>565</v>
      </c>
      <c r="D2863" s="285">
        <v>0</v>
      </c>
      <c r="E2863" s="286">
        <v>2.65</v>
      </c>
      <c r="F2863" s="286">
        <v>0</v>
      </c>
    </row>
    <row r="2864" spans="1:6">
      <c r="A2864">
        <v>3049</v>
      </c>
      <c r="B2864" t="s">
        <v>3430</v>
      </c>
      <c r="C2864" t="s">
        <v>565</v>
      </c>
      <c r="D2864" s="285">
        <v>0</v>
      </c>
      <c r="E2864" s="286">
        <v>4.54</v>
      </c>
      <c r="F2864" s="286">
        <v>0</v>
      </c>
    </row>
    <row r="2865" spans="1:6">
      <c r="A2865">
        <v>3050</v>
      </c>
      <c r="B2865" t="s">
        <v>3431</v>
      </c>
      <c r="C2865" t="s">
        <v>565</v>
      </c>
      <c r="D2865" s="285">
        <v>0</v>
      </c>
      <c r="E2865" s="286">
        <v>4.4000000000000004</v>
      </c>
      <c r="F2865" s="286">
        <v>0</v>
      </c>
    </row>
    <row r="2866" spans="1:6">
      <c r="A2866">
        <v>3051</v>
      </c>
      <c r="B2866" t="s">
        <v>3432</v>
      </c>
      <c r="C2866" t="s">
        <v>565</v>
      </c>
      <c r="D2866" s="285">
        <v>0</v>
      </c>
      <c r="E2866" s="286">
        <v>3.68</v>
      </c>
      <c r="F2866" s="286">
        <v>0</v>
      </c>
    </row>
    <row r="2867" spans="1:6">
      <c r="A2867">
        <v>3052</v>
      </c>
      <c r="B2867" t="s">
        <v>3433</v>
      </c>
      <c r="C2867" t="s">
        <v>565</v>
      </c>
      <c r="D2867" s="285">
        <v>0</v>
      </c>
      <c r="E2867" s="286">
        <v>11.007999999999999</v>
      </c>
      <c r="F2867" s="286">
        <v>0</v>
      </c>
    </row>
    <row r="2868" spans="1:6">
      <c r="A2868">
        <v>3053</v>
      </c>
      <c r="B2868" t="s">
        <v>3434</v>
      </c>
      <c r="C2868" t="s">
        <v>565</v>
      </c>
      <c r="D2868" s="285">
        <v>0</v>
      </c>
      <c r="E2868" s="286">
        <v>0</v>
      </c>
      <c r="F2868" s="286">
        <v>0</v>
      </c>
    </row>
    <row r="2869" spans="1:6">
      <c r="A2869">
        <v>3054</v>
      </c>
      <c r="B2869" t="s">
        <v>3435</v>
      </c>
      <c r="C2869" t="s">
        <v>565</v>
      </c>
      <c r="D2869" s="285">
        <v>0</v>
      </c>
      <c r="E2869" s="286">
        <v>1.61</v>
      </c>
      <c r="F2869" s="286">
        <v>0</v>
      </c>
    </row>
    <row r="2870" spans="1:6">
      <c r="A2870">
        <v>3055</v>
      </c>
      <c r="B2870" t="s">
        <v>3436</v>
      </c>
      <c r="C2870" t="s">
        <v>565</v>
      </c>
      <c r="D2870" s="285">
        <v>0</v>
      </c>
      <c r="E2870" s="286">
        <v>1.19</v>
      </c>
      <c r="F2870" s="286">
        <v>0</v>
      </c>
    </row>
    <row r="2871" spans="1:6">
      <c r="A2871">
        <v>3056</v>
      </c>
      <c r="B2871" t="s">
        <v>3437</v>
      </c>
      <c r="C2871" t="s">
        <v>565</v>
      </c>
      <c r="D2871" s="285">
        <v>0</v>
      </c>
      <c r="E2871" s="286">
        <v>0.69</v>
      </c>
      <c r="F2871" s="286">
        <v>0</v>
      </c>
    </row>
    <row r="2872" spans="1:6">
      <c r="A2872">
        <v>3057</v>
      </c>
      <c r="B2872" t="s">
        <v>3438</v>
      </c>
      <c r="C2872" t="s">
        <v>565</v>
      </c>
      <c r="D2872" s="285">
        <v>0</v>
      </c>
      <c r="E2872" s="286">
        <v>0.89</v>
      </c>
      <c r="F2872" s="286">
        <v>0</v>
      </c>
    </row>
    <row r="2873" spans="1:6">
      <c r="A2873">
        <v>3058</v>
      </c>
      <c r="B2873" t="s">
        <v>3439</v>
      </c>
      <c r="C2873" t="s">
        <v>565</v>
      </c>
      <c r="D2873" s="285">
        <v>0</v>
      </c>
      <c r="E2873" s="286">
        <v>0.83</v>
      </c>
      <c r="F2873" s="286">
        <v>0</v>
      </c>
    </row>
    <row r="2874" spans="1:6">
      <c r="A2874">
        <v>3059</v>
      </c>
      <c r="B2874" t="s">
        <v>3440</v>
      </c>
      <c r="C2874" t="s">
        <v>565</v>
      </c>
      <c r="D2874" s="285">
        <v>0</v>
      </c>
      <c r="E2874" s="286">
        <v>0.72</v>
      </c>
      <c r="F2874" s="286">
        <v>0</v>
      </c>
    </row>
    <row r="2875" spans="1:6">
      <c r="A2875">
        <v>3060</v>
      </c>
      <c r="B2875" t="s">
        <v>3441</v>
      </c>
      <c r="C2875" t="s">
        <v>565</v>
      </c>
      <c r="D2875" s="285">
        <v>24</v>
      </c>
      <c r="E2875" s="286">
        <v>24</v>
      </c>
      <c r="F2875" s="286">
        <v>576</v>
      </c>
    </row>
    <row r="2876" spans="1:6">
      <c r="A2876">
        <v>3061</v>
      </c>
      <c r="B2876" t="s">
        <v>3442</v>
      </c>
      <c r="C2876" t="s">
        <v>565</v>
      </c>
      <c r="D2876" s="285">
        <v>0</v>
      </c>
      <c r="E2876" s="286">
        <v>10.5</v>
      </c>
      <c r="F2876" s="286">
        <v>0</v>
      </c>
    </row>
    <row r="2877" spans="1:6">
      <c r="A2877">
        <v>3062</v>
      </c>
      <c r="B2877" t="s">
        <v>3443</v>
      </c>
      <c r="C2877" t="s">
        <v>565</v>
      </c>
      <c r="D2877" s="285">
        <v>0</v>
      </c>
      <c r="E2877" s="286">
        <v>3.96</v>
      </c>
      <c r="F2877" s="286">
        <v>0</v>
      </c>
    </row>
    <row r="2878" spans="1:6">
      <c r="A2878">
        <v>3063</v>
      </c>
      <c r="B2878" t="s">
        <v>3444</v>
      </c>
      <c r="C2878" t="s">
        <v>565</v>
      </c>
      <c r="D2878" s="285">
        <v>0</v>
      </c>
      <c r="E2878" s="286">
        <v>27.29</v>
      </c>
      <c r="F2878" s="286">
        <v>0</v>
      </c>
    </row>
    <row r="2879" spans="1:6">
      <c r="A2879">
        <v>3064</v>
      </c>
      <c r="B2879" t="s">
        <v>3445</v>
      </c>
      <c r="C2879" t="s">
        <v>565</v>
      </c>
      <c r="D2879" s="285">
        <v>12</v>
      </c>
      <c r="E2879" s="286">
        <v>7.016</v>
      </c>
      <c r="F2879" s="286">
        <v>84.19</v>
      </c>
    </row>
    <row r="2880" spans="1:6">
      <c r="A2880">
        <v>3065</v>
      </c>
      <c r="B2880" t="s">
        <v>3446</v>
      </c>
      <c r="C2880" t="s">
        <v>565</v>
      </c>
      <c r="D2880" s="285">
        <v>0</v>
      </c>
      <c r="E2880" s="286">
        <v>5.7119999999999997</v>
      </c>
      <c r="F2880" s="286">
        <v>0</v>
      </c>
    </row>
    <row r="2881" spans="1:6">
      <c r="A2881">
        <v>3066</v>
      </c>
      <c r="B2881" t="s">
        <v>3447</v>
      </c>
      <c r="C2881" t="s">
        <v>565</v>
      </c>
      <c r="D2881" s="285">
        <v>0</v>
      </c>
      <c r="E2881" s="286">
        <v>2.11</v>
      </c>
      <c r="F2881" s="286">
        <v>0</v>
      </c>
    </row>
    <row r="2882" spans="1:6">
      <c r="A2882">
        <v>3067</v>
      </c>
      <c r="B2882" t="s">
        <v>3448</v>
      </c>
      <c r="C2882" t="s">
        <v>565</v>
      </c>
      <c r="D2882" s="285">
        <v>0</v>
      </c>
      <c r="E2882" s="286">
        <v>9.5299999999999994</v>
      </c>
      <c r="F2882" s="286">
        <v>0</v>
      </c>
    </row>
    <row r="2883" spans="1:6">
      <c r="A2883">
        <v>3068</v>
      </c>
      <c r="B2883" t="s">
        <v>3449</v>
      </c>
      <c r="C2883" t="s">
        <v>565</v>
      </c>
      <c r="D2883" s="285">
        <v>6</v>
      </c>
      <c r="E2883" s="286">
        <v>15.5</v>
      </c>
      <c r="F2883" s="286">
        <v>93</v>
      </c>
    </row>
    <row r="2884" spans="1:6">
      <c r="A2884">
        <v>3069</v>
      </c>
      <c r="B2884" t="s">
        <v>3450</v>
      </c>
      <c r="C2884" t="s">
        <v>565</v>
      </c>
      <c r="D2884" s="285">
        <v>0</v>
      </c>
      <c r="E2884" s="286">
        <v>17.88</v>
      </c>
      <c r="F2884" s="286">
        <v>0</v>
      </c>
    </row>
    <row r="2885" spans="1:6">
      <c r="A2885">
        <v>3070</v>
      </c>
      <c r="B2885" t="s">
        <v>3451</v>
      </c>
      <c r="C2885" t="s">
        <v>565</v>
      </c>
      <c r="D2885" s="285">
        <v>2055</v>
      </c>
      <c r="E2885" s="286">
        <v>8.077</v>
      </c>
      <c r="F2885" s="286">
        <v>16598.23</v>
      </c>
    </row>
    <row r="2886" spans="1:6">
      <c r="A2886">
        <v>3071</v>
      </c>
      <c r="B2886" t="s">
        <v>3452</v>
      </c>
      <c r="C2886" t="s">
        <v>565</v>
      </c>
      <c r="D2886" s="285">
        <v>0</v>
      </c>
      <c r="E2886" s="286">
        <v>0</v>
      </c>
      <c r="F2886" s="286">
        <v>0</v>
      </c>
    </row>
    <row r="2887" spans="1:6">
      <c r="A2887">
        <v>3072</v>
      </c>
      <c r="B2887" t="s">
        <v>3453</v>
      </c>
      <c r="C2887" t="s">
        <v>565</v>
      </c>
      <c r="D2887" s="285">
        <v>0</v>
      </c>
      <c r="E2887" s="286">
        <v>3.1</v>
      </c>
      <c r="F2887" s="286">
        <v>0</v>
      </c>
    </row>
    <row r="2888" spans="1:6">
      <c r="A2888">
        <v>3073</v>
      </c>
      <c r="B2888" t="s">
        <v>3454</v>
      </c>
      <c r="C2888" t="s">
        <v>565</v>
      </c>
      <c r="D2888" s="285">
        <v>0</v>
      </c>
      <c r="E2888" s="286">
        <v>3.2</v>
      </c>
      <c r="F2888" s="286">
        <v>0</v>
      </c>
    </row>
    <row r="2889" spans="1:6">
      <c r="A2889">
        <v>3074</v>
      </c>
      <c r="B2889" t="s">
        <v>3455</v>
      </c>
      <c r="C2889" t="s">
        <v>565</v>
      </c>
      <c r="D2889" s="285">
        <v>0</v>
      </c>
      <c r="E2889" s="286">
        <v>5.03</v>
      </c>
      <c r="F2889" s="286">
        <v>0</v>
      </c>
    </row>
    <row r="2890" spans="1:6">
      <c r="A2890">
        <v>3075</v>
      </c>
      <c r="B2890" t="s">
        <v>3456</v>
      </c>
      <c r="C2890" t="s">
        <v>565</v>
      </c>
      <c r="D2890" s="285">
        <v>0</v>
      </c>
      <c r="E2890" s="286">
        <v>5.03</v>
      </c>
      <c r="F2890" s="286">
        <v>0</v>
      </c>
    </row>
    <row r="2891" spans="1:6">
      <c r="A2891">
        <v>3076</v>
      </c>
      <c r="B2891" t="s">
        <v>3457</v>
      </c>
      <c r="C2891" t="s">
        <v>565</v>
      </c>
      <c r="D2891" s="285">
        <v>0</v>
      </c>
      <c r="E2891" s="286">
        <v>3.2</v>
      </c>
      <c r="F2891" s="286">
        <v>0</v>
      </c>
    </row>
    <row r="2892" spans="1:6">
      <c r="A2892">
        <v>3077</v>
      </c>
      <c r="B2892" t="s">
        <v>3458</v>
      </c>
      <c r="C2892" t="s">
        <v>565</v>
      </c>
      <c r="D2892" s="285">
        <v>0</v>
      </c>
      <c r="E2892" s="286">
        <v>3.2</v>
      </c>
      <c r="F2892" s="286">
        <v>0</v>
      </c>
    </row>
    <row r="2893" spans="1:6">
      <c r="A2893">
        <v>3078</v>
      </c>
      <c r="B2893" t="s">
        <v>3459</v>
      </c>
      <c r="C2893" t="s">
        <v>565</v>
      </c>
      <c r="D2893" s="285">
        <v>0</v>
      </c>
      <c r="E2893" s="286">
        <v>5.3949999999999996</v>
      </c>
      <c r="F2893" s="286">
        <v>0</v>
      </c>
    </row>
    <row r="2894" spans="1:6">
      <c r="A2894">
        <v>3079</v>
      </c>
      <c r="B2894" t="s">
        <v>3460</v>
      </c>
      <c r="C2894" t="s">
        <v>565</v>
      </c>
      <c r="D2894" s="285">
        <v>0</v>
      </c>
      <c r="E2894" s="286">
        <v>2.8690000000000002</v>
      </c>
      <c r="F2894" s="286">
        <v>0</v>
      </c>
    </row>
    <row r="2895" spans="1:6">
      <c r="A2895">
        <v>3080</v>
      </c>
      <c r="B2895" t="s">
        <v>3461</v>
      </c>
      <c r="C2895" t="s">
        <v>565</v>
      </c>
      <c r="D2895" s="285">
        <v>0</v>
      </c>
      <c r="E2895" s="286">
        <v>4.6399999999999997</v>
      </c>
      <c r="F2895" s="286">
        <v>0</v>
      </c>
    </row>
    <row r="2896" spans="1:6">
      <c r="A2896">
        <v>3081</v>
      </c>
      <c r="B2896" t="s">
        <v>3462</v>
      </c>
      <c r="C2896" t="s">
        <v>565</v>
      </c>
      <c r="D2896" s="285">
        <v>0</v>
      </c>
      <c r="E2896" s="286">
        <v>3.64</v>
      </c>
      <c r="F2896" s="286">
        <v>0</v>
      </c>
    </row>
    <row r="2897" spans="1:6">
      <c r="A2897">
        <v>3082</v>
      </c>
      <c r="B2897" t="s">
        <v>3463</v>
      </c>
      <c r="C2897" t="s">
        <v>565</v>
      </c>
      <c r="D2897" s="285">
        <v>0</v>
      </c>
      <c r="E2897" s="286">
        <v>3.7170000000000001</v>
      </c>
      <c r="F2897" s="286">
        <v>0</v>
      </c>
    </row>
    <row r="2898" spans="1:6">
      <c r="A2898">
        <v>3083</v>
      </c>
      <c r="B2898" t="s">
        <v>3464</v>
      </c>
      <c r="C2898" t="s">
        <v>565</v>
      </c>
      <c r="D2898" s="285">
        <v>0</v>
      </c>
      <c r="E2898" s="286">
        <v>13.16</v>
      </c>
      <c r="F2898" s="286">
        <v>0</v>
      </c>
    </row>
    <row r="2899" spans="1:6">
      <c r="A2899">
        <v>3084</v>
      </c>
      <c r="B2899" t="s">
        <v>3465</v>
      </c>
      <c r="C2899" t="s">
        <v>565</v>
      </c>
      <c r="D2899" s="285">
        <v>0</v>
      </c>
      <c r="E2899" s="286">
        <v>4.9569999999999999</v>
      </c>
      <c r="F2899" s="286">
        <v>0</v>
      </c>
    </row>
    <row r="2900" spans="1:6">
      <c r="A2900">
        <v>3085</v>
      </c>
      <c r="B2900" t="s">
        <v>3466</v>
      </c>
      <c r="C2900" t="s">
        <v>565</v>
      </c>
      <c r="D2900" s="285">
        <v>0</v>
      </c>
      <c r="E2900" s="286">
        <v>4.9569999999999999</v>
      </c>
      <c r="F2900" s="286">
        <v>0</v>
      </c>
    </row>
    <row r="2901" spans="1:6">
      <c r="A2901">
        <v>3086</v>
      </c>
      <c r="B2901" t="s">
        <v>3467</v>
      </c>
      <c r="C2901" t="s">
        <v>565</v>
      </c>
      <c r="D2901" s="285">
        <v>18</v>
      </c>
      <c r="E2901" s="286">
        <v>5.83</v>
      </c>
      <c r="F2901" s="286">
        <v>104.94</v>
      </c>
    </row>
    <row r="2902" spans="1:6">
      <c r="A2902">
        <v>3087</v>
      </c>
      <c r="B2902" t="s">
        <v>3468</v>
      </c>
      <c r="C2902" t="s">
        <v>565</v>
      </c>
      <c r="D2902" s="285">
        <v>0</v>
      </c>
      <c r="E2902" s="286">
        <v>4.8280000000000003</v>
      </c>
      <c r="F2902" s="286">
        <v>0</v>
      </c>
    </row>
    <row r="2903" spans="1:6">
      <c r="A2903">
        <v>3088</v>
      </c>
      <c r="B2903" t="s">
        <v>3469</v>
      </c>
      <c r="C2903" t="s">
        <v>565</v>
      </c>
      <c r="D2903" s="285">
        <v>0</v>
      </c>
      <c r="E2903" s="286">
        <v>5.0430000000000001</v>
      </c>
      <c r="F2903" s="286">
        <v>0</v>
      </c>
    </row>
    <row r="2904" spans="1:6">
      <c r="A2904">
        <v>3089</v>
      </c>
      <c r="B2904" t="s">
        <v>3470</v>
      </c>
      <c r="C2904" t="s">
        <v>565</v>
      </c>
      <c r="D2904" s="285">
        <v>0</v>
      </c>
      <c r="E2904" s="286">
        <v>5.7389999999999999</v>
      </c>
      <c r="F2904" s="286">
        <v>0</v>
      </c>
    </row>
    <row r="2905" spans="1:6">
      <c r="A2905">
        <v>3090</v>
      </c>
      <c r="B2905" t="s">
        <v>3471</v>
      </c>
      <c r="C2905" t="s">
        <v>565</v>
      </c>
      <c r="D2905" s="285">
        <v>0</v>
      </c>
      <c r="E2905" s="286">
        <v>5.4950000000000001</v>
      </c>
      <c r="F2905" s="286">
        <v>0</v>
      </c>
    </row>
    <row r="2906" spans="1:6">
      <c r="A2906">
        <v>3091</v>
      </c>
      <c r="B2906" t="s">
        <v>3472</v>
      </c>
      <c r="C2906" t="s">
        <v>565</v>
      </c>
      <c r="D2906" s="285">
        <v>0</v>
      </c>
      <c r="E2906" s="286">
        <v>5.7590000000000003</v>
      </c>
      <c r="F2906" s="286">
        <v>0</v>
      </c>
    </row>
    <row r="2907" spans="1:6">
      <c r="A2907">
        <v>3092</v>
      </c>
      <c r="B2907" t="s">
        <v>3473</v>
      </c>
      <c r="C2907" t="s">
        <v>565</v>
      </c>
      <c r="D2907" s="285">
        <v>0</v>
      </c>
      <c r="E2907" s="286">
        <v>5.4950000000000001</v>
      </c>
      <c r="F2907" s="286">
        <v>0</v>
      </c>
    </row>
    <row r="2908" spans="1:6">
      <c r="A2908">
        <v>3093</v>
      </c>
      <c r="B2908" t="s">
        <v>3474</v>
      </c>
      <c r="C2908" t="s">
        <v>565</v>
      </c>
      <c r="D2908" s="285">
        <v>0</v>
      </c>
      <c r="E2908" s="286">
        <v>1.05</v>
      </c>
      <c r="F2908" s="286">
        <v>0</v>
      </c>
    </row>
    <row r="2909" spans="1:6">
      <c r="A2909">
        <v>3094</v>
      </c>
      <c r="B2909" t="s">
        <v>3475</v>
      </c>
      <c r="C2909" t="s">
        <v>565</v>
      </c>
      <c r="D2909" s="285">
        <v>0</v>
      </c>
      <c r="E2909" s="286">
        <v>5.3949999999999996</v>
      </c>
      <c r="F2909" s="286">
        <v>0</v>
      </c>
    </row>
    <row r="2910" spans="1:6">
      <c r="A2910">
        <v>3095</v>
      </c>
      <c r="B2910" t="s">
        <v>3476</v>
      </c>
      <c r="C2910" t="s">
        <v>565</v>
      </c>
      <c r="D2910" s="285">
        <v>0</v>
      </c>
      <c r="E2910" s="286">
        <v>5.2</v>
      </c>
      <c r="F2910" s="286">
        <v>0</v>
      </c>
    </row>
    <row r="2911" spans="1:6">
      <c r="A2911">
        <v>3096</v>
      </c>
      <c r="B2911" t="s">
        <v>3477</v>
      </c>
      <c r="C2911" t="s">
        <v>565</v>
      </c>
      <c r="D2911" s="285">
        <v>0</v>
      </c>
      <c r="E2911" s="286">
        <v>0</v>
      </c>
      <c r="F2911" s="286">
        <v>0</v>
      </c>
    </row>
    <row r="2912" spans="1:6">
      <c r="A2912">
        <v>3097</v>
      </c>
      <c r="B2912" t="s">
        <v>3478</v>
      </c>
      <c r="C2912" t="s">
        <v>565</v>
      </c>
      <c r="D2912" s="285">
        <v>0</v>
      </c>
      <c r="E2912" s="286">
        <v>8.64</v>
      </c>
      <c r="F2912" s="286">
        <v>0</v>
      </c>
    </row>
    <row r="2913" spans="1:6">
      <c r="A2913">
        <v>3098</v>
      </c>
      <c r="B2913" t="s">
        <v>3479</v>
      </c>
      <c r="C2913" t="s">
        <v>565</v>
      </c>
      <c r="D2913" s="285">
        <v>0</v>
      </c>
      <c r="E2913" s="286">
        <v>5.2</v>
      </c>
      <c r="F2913" s="286">
        <v>0</v>
      </c>
    </row>
    <row r="2914" spans="1:6">
      <c r="A2914">
        <v>3099</v>
      </c>
      <c r="B2914" t="s">
        <v>3480</v>
      </c>
      <c r="C2914" t="s">
        <v>565</v>
      </c>
      <c r="D2914" s="285">
        <v>0</v>
      </c>
      <c r="E2914" s="286">
        <v>7.68</v>
      </c>
      <c r="F2914" s="286">
        <v>0</v>
      </c>
    </row>
    <row r="2915" spans="1:6">
      <c r="A2915">
        <v>3100</v>
      </c>
      <c r="B2915" t="s">
        <v>3481</v>
      </c>
      <c r="C2915" t="s">
        <v>565</v>
      </c>
      <c r="D2915" s="285">
        <v>0</v>
      </c>
      <c r="E2915" s="286">
        <v>3.9980000000000002</v>
      </c>
      <c r="F2915" s="286">
        <v>0</v>
      </c>
    </row>
    <row r="2916" spans="1:6">
      <c r="A2916">
        <v>3101</v>
      </c>
      <c r="B2916" t="s">
        <v>3482</v>
      </c>
      <c r="C2916" t="s">
        <v>565</v>
      </c>
      <c r="D2916" s="285">
        <v>0</v>
      </c>
      <c r="E2916" s="286">
        <v>8.4</v>
      </c>
      <c r="F2916" s="286">
        <v>0</v>
      </c>
    </row>
    <row r="2917" spans="1:6">
      <c r="A2917">
        <v>3102</v>
      </c>
      <c r="B2917" t="s">
        <v>3483</v>
      </c>
      <c r="C2917" t="s">
        <v>565</v>
      </c>
      <c r="D2917" s="285">
        <v>36</v>
      </c>
      <c r="E2917" s="286">
        <v>3.58</v>
      </c>
      <c r="F2917" s="286">
        <v>128.88</v>
      </c>
    </row>
    <row r="2918" spans="1:6">
      <c r="A2918">
        <v>3103</v>
      </c>
      <c r="B2918" t="s">
        <v>3484</v>
      </c>
      <c r="C2918" t="s">
        <v>565</v>
      </c>
      <c r="D2918" s="285">
        <v>18</v>
      </c>
      <c r="E2918" s="286">
        <v>3.1</v>
      </c>
      <c r="F2918" s="286">
        <v>55.8</v>
      </c>
    </row>
    <row r="2919" spans="1:6">
      <c r="A2919">
        <v>3104</v>
      </c>
      <c r="B2919" t="s">
        <v>3485</v>
      </c>
      <c r="C2919" t="s">
        <v>565</v>
      </c>
      <c r="D2919" s="285">
        <v>-6</v>
      </c>
      <c r="E2919" s="286">
        <v>5.7</v>
      </c>
      <c r="F2919" s="286">
        <v>-34.200000000000003</v>
      </c>
    </row>
    <row r="2920" spans="1:6">
      <c r="A2920">
        <v>3105</v>
      </c>
      <c r="B2920" t="s">
        <v>3486</v>
      </c>
      <c r="C2920" t="s">
        <v>565</v>
      </c>
      <c r="D2920" s="285">
        <v>0</v>
      </c>
      <c r="E2920" s="286">
        <v>14.065</v>
      </c>
      <c r="F2920" s="286">
        <v>0</v>
      </c>
    </row>
    <row r="2921" spans="1:6">
      <c r="A2921">
        <v>3106</v>
      </c>
      <c r="B2921" t="s">
        <v>3487</v>
      </c>
      <c r="C2921" t="s">
        <v>565</v>
      </c>
      <c r="D2921" s="285">
        <v>0</v>
      </c>
      <c r="E2921" s="286">
        <v>3.7829999999999999</v>
      </c>
      <c r="F2921" s="286">
        <v>0</v>
      </c>
    </row>
    <row r="2922" spans="1:6">
      <c r="A2922">
        <v>3107</v>
      </c>
      <c r="B2922" t="s">
        <v>3488</v>
      </c>
      <c r="C2922" t="s">
        <v>565</v>
      </c>
      <c r="D2922" s="285">
        <v>30</v>
      </c>
      <c r="E2922" s="286">
        <v>10.8</v>
      </c>
      <c r="F2922" s="286">
        <v>324</v>
      </c>
    </row>
    <row r="2923" spans="1:6">
      <c r="A2923">
        <v>3108</v>
      </c>
      <c r="B2923" t="s">
        <v>3489</v>
      </c>
      <c r="C2923" t="s">
        <v>565</v>
      </c>
      <c r="D2923" s="285">
        <v>12</v>
      </c>
      <c r="E2923" s="286">
        <v>14.88</v>
      </c>
      <c r="F2923" s="286">
        <v>178.56</v>
      </c>
    </row>
    <row r="2924" spans="1:6">
      <c r="A2924">
        <v>3109</v>
      </c>
      <c r="B2924" t="s">
        <v>3490</v>
      </c>
      <c r="C2924" t="s">
        <v>565</v>
      </c>
      <c r="D2924" s="285">
        <v>0</v>
      </c>
      <c r="E2924" s="286">
        <v>7.3440000000000003</v>
      </c>
      <c r="F2924" s="286">
        <v>0</v>
      </c>
    </row>
    <row r="2925" spans="1:6">
      <c r="A2925">
        <v>3110</v>
      </c>
      <c r="B2925" t="s">
        <v>3491</v>
      </c>
      <c r="C2925" t="s">
        <v>565</v>
      </c>
      <c r="D2925" s="285">
        <v>0</v>
      </c>
      <c r="E2925" s="286">
        <v>20.5</v>
      </c>
      <c r="F2925" s="286">
        <v>0</v>
      </c>
    </row>
    <row r="2926" spans="1:6">
      <c r="A2926">
        <v>3111</v>
      </c>
      <c r="B2926" t="s">
        <v>3492</v>
      </c>
      <c r="C2926" t="s">
        <v>565</v>
      </c>
      <c r="D2926" s="285">
        <v>0</v>
      </c>
      <c r="E2926" s="286">
        <v>8.0399999999999991</v>
      </c>
      <c r="F2926" s="286">
        <v>0</v>
      </c>
    </row>
    <row r="2927" spans="1:6">
      <c r="A2927">
        <v>3112</v>
      </c>
      <c r="B2927" t="s">
        <v>3493</v>
      </c>
      <c r="C2927" t="s">
        <v>565</v>
      </c>
      <c r="D2927" s="285">
        <v>0</v>
      </c>
      <c r="E2927" s="286">
        <v>7.2</v>
      </c>
      <c r="F2927" s="286">
        <v>0</v>
      </c>
    </row>
    <row r="2928" spans="1:6">
      <c r="A2928">
        <v>3113</v>
      </c>
      <c r="B2928" t="s">
        <v>3494</v>
      </c>
      <c r="C2928" t="s">
        <v>565</v>
      </c>
      <c r="D2928" s="285">
        <v>0</v>
      </c>
      <c r="E2928" s="286">
        <v>5.7460000000000004</v>
      </c>
      <c r="F2928" s="286">
        <v>0</v>
      </c>
    </row>
    <row r="2929" spans="1:6">
      <c r="A2929">
        <v>3114</v>
      </c>
      <c r="B2929" t="s">
        <v>3495</v>
      </c>
      <c r="C2929" t="s">
        <v>565</v>
      </c>
      <c r="D2929" s="285">
        <v>12</v>
      </c>
      <c r="E2929" s="286">
        <v>11.08</v>
      </c>
      <c r="F2929" s="286">
        <v>132.96</v>
      </c>
    </row>
    <row r="2930" spans="1:6">
      <c r="A2930">
        <v>3115</v>
      </c>
      <c r="B2930" t="s">
        <v>3496</v>
      </c>
      <c r="C2930" t="s">
        <v>565</v>
      </c>
      <c r="D2930" s="285">
        <v>6</v>
      </c>
      <c r="E2930" s="286">
        <v>7.6</v>
      </c>
      <c r="F2930" s="286">
        <v>45.6</v>
      </c>
    </row>
    <row r="2931" spans="1:6">
      <c r="A2931">
        <v>3116</v>
      </c>
      <c r="B2931" t="s">
        <v>3497</v>
      </c>
      <c r="C2931" t="s">
        <v>565</v>
      </c>
      <c r="D2931" s="285">
        <v>24</v>
      </c>
      <c r="E2931" s="286">
        <v>4.92</v>
      </c>
      <c r="F2931" s="286">
        <v>118.08</v>
      </c>
    </row>
    <row r="2932" spans="1:6">
      <c r="A2932">
        <v>3117</v>
      </c>
      <c r="B2932" t="s">
        <v>3498</v>
      </c>
      <c r="C2932" t="s">
        <v>565</v>
      </c>
      <c r="D2932" s="285">
        <v>0</v>
      </c>
      <c r="E2932" s="286">
        <v>8.73</v>
      </c>
      <c r="F2932" s="286">
        <v>0</v>
      </c>
    </row>
    <row r="2933" spans="1:6">
      <c r="A2933">
        <v>3118</v>
      </c>
      <c r="B2933" t="s">
        <v>3499</v>
      </c>
      <c r="C2933" t="s">
        <v>565</v>
      </c>
      <c r="D2933" s="285">
        <v>0</v>
      </c>
      <c r="E2933" s="286">
        <v>11.06</v>
      </c>
      <c r="F2933" s="286">
        <v>0</v>
      </c>
    </row>
    <row r="2934" spans="1:6">
      <c r="A2934">
        <v>3119</v>
      </c>
      <c r="B2934" t="s">
        <v>3500</v>
      </c>
      <c r="C2934" t="s">
        <v>565</v>
      </c>
      <c r="D2934" s="285">
        <v>12</v>
      </c>
      <c r="E2934" s="286">
        <v>9.85</v>
      </c>
      <c r="F2934" s="286">
        <v>118.2</v>
      </c>
    </row>
    <row r="2935" spans="1:6">
      <c r="A2935">
        <v>3120</v>
      </c>
      <c r="B2935" t="s">
        <v>3501</v>
      </c>
      <c r="C2935" t="s">
        <v>565</v>
      </c>
      <c r="D2935" s="285">
        <v>6</v>
      </c>
      <c r="E2935" s="286">
        <v>4.423</v>
      </c>
      <c r="F2935" s="286">
        <v>26.53</v>
      </c>
    </row>
    <row r="2936" spans="1:6">
      <c r="A2936">
        <v>3121</v>
      </c>
      <c r="B2936" t="s">
        <v>3502</v>
      </c>
      <c r="C2936" t="s">
        <v>565</v>
      </c>
      <c r="D2936" s="285">
        <v>0</v>
      </c>
      <c r="E2936" s="286">
        <v>4.431</v>
      </c>
      <c r="F2936" s="286">
        <v>0</v>
      </c>
    </row>
    <row r="2937" spans="1:6">
      <c r="A2937">
        <v>3122</v>
      </c>
      <c r="B2937" t="s">
        <v>3503</v>
      </c>
      <c r="C2937" t="s">
        <v>565</v>
      </c>
      <c r="D2937" s="285">
        <v>0</v>
      </c>
      <c r="E2937" s="286">
        <v>5.79</v>
      </c>
      <c r="F2937" s="286">
        <v>0</v>
      </c>
    </row>
    <row r="2938" spans="1:6">
      <c r="A2938">
        <v>3123</v>
      </c>
      <c r="B2938" t="s">
        <v>3504</v>
      </c>
      <c r="C2938" t="s">
        <v>565</v>
      </c>
      <c r="D2938" s="285">
        <v>0</v>
      </c>
      <c r="E2938" s="286">
        <v>5.79</v>
      </c>
      <c r="F2938" s="286">
        <v>0</v>
      </c>
    </row>
    <row r="2939" spans="1:6">
      <c r="A2939">
        <v>3124</v>
      </c>
      <c r="B2939" t="s">
        <v>3505</v>
      </c>
      <c r="C2939" t="s">
        <v>565</v>
      </c>
      <c r="D2939" s="285">
        <v>0</v>
      </c>
      <c r="E2939" s="286">
        <v>5.62</v>
      </c>
      <c r="F2939" s="286">
        <v>0</v>
      </c>
    </row>
    <row r="2940" spans="1:6">
      <c r="A2940">
        <v>3125</v>
      </c>
      <c r="B2940" t="s">
        <v>3506</v>
      </c>
      <c r="C2940" t="s">
        <v>565</v>
      </c>
      <c r="D2940" s="285">
        <v>0</v>
      </c>
      <c r="E2940" s="286">
        <v>33.6</v>
      </c>
      <c r="F2940" s="286">
        <v>0</v>
      </c>
    </row>
    <row r="2941" spans="1:6">
      <c r="A2941">
        <v>3126</v>
      </c>
      <c r="B2941" t="s">
        <v>3507</v>
      </c>
      <c r="C2941" t="s">
        <v>565</v>
      </c>
      <c r="D2941" s="285">
        <v>0</v>
      </c>
      <c r="E2941" s="286">
        <v>23.04</v>
      </c>
      <c r="F2941" s="286">
        <v>0</v>
      </c>
    </row>
    <row r="2942" spans="1:6">
      <c r="A2942">
        <v>3127</v>
      </c>
      <c r="B2942" t="s">
        <v>3508</v>
      </c>
      <c r="C2942" t="s">
        <v>565</v>
      </c>
      <c r="D2942" s="285">
        <v>0</v>
      </c>
      <c r="E2942" s="286">
        <v>14.6</v>
      </c>
      <c r="F2942" s="286">
        <v>0</v>
      </c>
    </row>
    <row r="2943" spans="1:6">
      <c r="A2943">
        <v>3128</v>
      </c>
      <c r="B2943" t="s">
        <v>3509</v>
      </c>
      <c r="C2943" t="s">
        <v>565</v>
      </c>
      <c r="D2943" s="285">
        <v>0</v>
      </c>
      <c r="E2943" s="286">
        <v>6.57</v>
      </c>
      <c r="F2943" s="286">
        <v>0</v>
      </c>
    </row>
    <row r="2944" spans="1:6">
      <c r="A2944">
        <v>3129</v>
      </c>
      <c r="B2944" t="s">
        <v>3510</v>
      </c>
      <c r="C2944" t="s">
        <v>565</v>
      </c>
      <c r="D2944" s="285">
        <v>0</v>
      </c>
      <c r="E2944" s="286">
        <v>5.36</v>
      </c>
      <c r="F2944" s="286">
        <v>0</v>
      </c>
    </row>
    <row r="2945" spans="1:6">
      <c r="A2945">
        <v>3130</v>
      </c>
      <c r="B2945" t="s">
        <v>3511</v>
      </c>
      <c r="C2945" t="s">
        <v>565</v>
      </c>
      <c r="D2945" s="285">
        <v>6</v>
      </c>
      <c r="E2945" s="286">
        <v>11.04</v>
      </c>
      <c r="F2945" s="286">
        <v>66.239999999999995</v>
      </c>
    </row>
    <row r="2946" spans="1:6">
      <c r="A2946">
        <v>3131</v>
      </c>
      <c r="B2946" t="s">
        <v>3512</v>
      </c>
      <c r="C2946" t="s">
        <v>565</v>
      </c>
      <c r="D2946" s="285">
        <v>0</v>
      </c>
      <c r="E2946" s="286">
        <v>5.58</v>
      </c>
      <c r="F2946" s="286">
        <v>0</v>
      </c>
    </row>
    <row r="2947" spans="1:6">
      <c r="A2947">
        <v>3132</v>
      </c>
      <c r="B2947" t="s">
        <v>3513</v>
      </c>
      <c r="C2947" t="s">
        <v>565</v>
      </c>
      <c r="D2947" s="285">
        <v>0</v>
      </c>
      <c r="E2947" s="286">
        <v>5.01</v>
      </c>
      <c r="F2947" s="286">
        <v>0</v>
      </c>
    </row>
    <row r="2948" spans="1:6">
      <c r="A2948">
        <v>3133</v>
      </c>
      <c r="B2948" t="s">
        <v>3514</v>
      </c>
      <c r="C2948" t="s">
        <v>565</v>
      </c>
      <c r="D2948" s="285">
        <v>0</v>
      </c>
      <c r="E2948" s="286">
        <v>10.750999999999999</v>
      </c>
      <c r="F2948" s="286">
        <v>0</v>
      </c>
    </row>
    <row r="2949" spans="1:6">
      <c r="A2949">
        <v>3134</v>
      </c>
      <c r="B2949" t="s">
        <v>3515</v>
      </c>
      <c r="C2949" t="s">
        <v>565</v>
      </c>
      <c r="D2949" s="285">
        <v>0</v>
      </c>
      <c r="E2949" s="286">
        <v>16.414999999999999</v>
      </c>
      <c r="F2949" s="286">
        <v>0</v>
      </c>
    </row>
    <row r="2950" spans="1:6">
      <c r="A2950">
        <v>3135</v>
      </c>
      <c r="B2950" t="s">
        <v>3516</v>
      </c>
      <c r="C2950" t="s">
        <v>565</v>
      </c>
      <c r="D2950" s="285">
        <v>0</v>
      </c>
      <c r="E2950" s="286">
        <v>16</v>
      </c>
      <c r="F2950" s="286">
        <v>0</v>
      </c>
    </row>
    <row r="2951" spans="1:6">
      <c r="A2951">
        <v>3136</v>
      </c>
      <c r="B2951" t="s">
        <v>3517</v>
      </c>
      <c r="C2951" t="s">
        <v>565</v>
      </c>
      <c r="D2951" s="285">
        <v>0</v>
      </c>
      <c r="E2951" s="286">
        <v>3.2</v>
      </c>
      <c r="F2951" s="286">
        <v>0</v>
      </c>
    </row>
    <row r="2952" spans="1:6">
      <c r="A2952">
        <v>3137</v>
      </c>
      <c r="B2952" t="s">
        <v>3518</v>
      </c>
      <c r="C2952" t="s">
        <v>565</v>
      </c>
      <c r="D2952" s="285">
        <v>0</v>
      </c>
      <c r="E2952" s="286">
        <v>6.5</v>
      </c>
      <c r="F2952" s="286">
        <v>0</v>
      </c>
    </row>
    <row r="2953" spans="1:6">
      <c r="A2953">
        <v>3138</v>
      </c>
      <c r="B2953" t="s">
        <v>3519</v>
      </c>
      <c r="C2953" t="s">
        <v>565</v>
      </c>
      <c r="D2953" s="285">
        <v>0</v>
      </c>
      <c r="E2953" s="286">
        <v>13.5</v>
      </c>
      <c r="F2953" s="286">
        <v>0</v>
      </c>
    </row>
    <row r="2954" spans="1:6">
      <c r="A2954">
        <v>3139</v>
      </c>
      <c r="B2954" t="s">
        <v>3520</v>
      </c>
      <c r="C2954" t="s">
        <v>565</v>
      </c>
      <c r="D2954" s="285">
        <v>0</v>
      </c>
      <c r="E2954" s="286">
        <v>9.4049999999999994</v>
      </c>
      <c r="F2954" s="286">
        <v>0</v>
      </c>
    </row>
    <row r="2955" spans="1:6">
      <c r="A2955">
        <v>3140</v>
      </c>
      <c r="B2955" t="s">
        <v>3521</v>
      </c>
      <c r="C2955" t="s">
        <v>565</v>
      </c>
      <c r="D2955" s="285">
        <v>0</v>
      </c>
      <c r="E2955" s="286">
        <v>15.01</v>
      </c>
      <c r="F2955" s="286">
        <v>0</v>
      </c>
    </row>
    <row r="2956" spans="1:6">
      <c r="A2956">
        <v>3141</v>
      </c>
      <c r="B2956" t="s">
        <v>3522</v>
      </c>
      <c r="C2956" t="s">
        <v>565</v>
      </c>
      <c r="D2956" s="285">
        <v>0</v>
      </c>
      <c r="E2956" s="286">
        <v>3.96</v>
      </c>
      <c r="F2956" s="286">
        <v>0</v>
      </c>
    </row>
    <row r="2957" spans="1:6">
      <c r="A2957">
        <v>3142</v>
      </c>
      <c r="B2957" t="s">
        <v>3523</v>
      </c>
      <c r="C2957" t="s">
        <v>565</v>
      </c>
      <c r="D2957" s="285">
        <v>0</v>
      </c>
      <c r="E2957" s="286">
        <v>2.931</v>
      </c>
      <c r="F2957" s="286">
        <v>0</v>
      </c>
    </row>
    <row r="2958" spans="1:6">
      <c r="A2958">
        <v>3143</v>
      </c>
      <c r="B2958" t="s">
        <v>3524</v>
      </c>
      <c r="C2958" t="s">
        <v>565</v>
      </c>
      <c r="D2958" s="285">
        <v>6</v>
      </c>
      <c r="E2958" s="286">
        <v>39</v>
      </c>
      <c r="F2958" s="286">
        <v>234</v>
      </c>
    </row>
    <row r="2959" spans="1:6">
      <c r="A2959">
        <v>3144</v>
      </c>
      <c r="B2959" t="s">
        <v>3525</v>
      </c>
      <c r="C2959" t="s">
        <v>565</v>
      </c>
      <c r="D2959" s="285">
        <v>0</v>
      </c>
      <c r="E2959" s="286">
        <v>3.01</v>
      </c>
      <c r="F2959" s="286">
        <v>0</v>
      </c>
    </row>
    <row r="2960" spans="1:6">
      <c r="A2960">
        <v>3145</v>
      </c>
      <c r="B2960" t="s">
        <v>3526</v>
      </c>
      <c r="C2960" t="s">
        <v>565</v>
      </c>
      <c r="D2960" s="285">
        <v>0</v>
      </c>
      <c r="E2960" s="286">
        <v>4.87</v>
      </c>
      <c r="F2960" s="286">
        <v>0</v>
      </c>
    </row>
    <row r="2961" spans="1:6">
      <c r="A2961">
        <v>3146</v>
      </c>
      <c r="B2961" t="s">
        <v>3527</v>
      </c>
      <c r="C2961" t="s">
        <v>565</v>
      </c>
      <c r="D2961" s="285">
        <v>0</v>
      </c>
      <c r="E2961" s="286">
        <v>3.5649999999999999</v>
      </c>
      <c r="F2961" s="286">
        <v>0</v>
      </c>
    </row>
    <row r="2962" spans="1:6">
      <c r="A2962">
        <v>3147</v>
      </c>
      <c r="B2962" t="s">
        <v>3528</v>
      </c>
      <c r="C2962" t="s">
        <v>565</v>
      </c>
      <c r="D2962" s="285">
        <v>0</v>
      </c>
      <c r="E2962" s="286">
        <v>3.3</v>
      </c>
      <c r="F2962" s="286">
        <v>0</v>
      </c>
    </row>
    <row r="2963" spans="1:6">
      <c r="A2963">
        <v>3148</v>
      </c>
      <c r="B2963" t="s">
        <v>3529</v>
      </c>
      <c r="C2963" t="s">
        <v>565</v>
      </c>
      <c r="D2963" s="285">
        <v>0</v>
      </c>
      <c r="E2963" s="286">
        <v>4.4749999999999996</v>
      </c>
      <c r="F2963" s="286">
        <v>0</v>
      </c>
    </row>
    <row r="2964" spans="1:6">
      <c r="A2964">
        <v>3149</v>
      </c>
      <c r="B2964" t="s">
        <v>3530</v>
      </c>
      <c r="C2964" t="s">
        <v>565</v>
      </c>
      <c r="D2964" s="285">
        <v>0</v>
      </c>
      <c r="E2964" s="286">
        <v>4.99</v>
      </c>
      <c r="F2964" s="286">
        <v>0</v>
      </c>
    </row>
    <row r="2965" spans="1:6">
      <c r="A2965">
        <v>3150</v>
      </c>
      <c r="B2965" t="s">
        <v>3531</v>
      </c>
      <c r="C2965" t="s">
        <v>565</v>
      </c>
      <c r="D2965" s="285">
        <v>0</v>
      </c>
      <c r="E2965" s="286">
        <v>3.96</v>
      </c>
      <c r="F2965" s="286">
        <v>0</v>
      </c>
    </row>
    <row r="2966" spans="1:6">
      <c r="A2966">
        <v>3151</v>
      </c>
      <c r="B2966" t="s">
        <v>3532</v>
      </c>
      <c r="C2966" t="s">
        <v>565</v>
      </c>
      <c r="D2966" s="285">
        <v>24</v>
      </c>
      <c r="E2966" s="286">
        <v>5.4349999999999996</v>
      </c>
      <c r="F2966" s="286">
        <v>130.44999999999999</v>
      </c>
    </row>
    <row r="2967" spans="1:6">
      <c r="A2967">
        <v>3152</v>
      </c>
      <c r="B2967" t="s">
        <v>3533</v>
      </c>
      <c r="C2967" t="s">
        <v>565</v>
      </c>
      <c r="D2967" s="285">
        <v>0</v>
      </c>
      <c r="E2967" s="286">
        <v>4.2</v>
      </c>
      <c r="F2967" s="286">
        <v>0</v>
      </c>
    </row>
    <row r="2968" spans="1:6">
      <c r="A2968">
        <v>3153</v>
      </c>
      <c r="B2968" t="s">
        <v>3534</v>
      </c>
      <c r="C2968" t="s">
        <v>565</v>
      </c>
      <c r="D2968" s="285">
        <v>18</v>
      </c>
      <c r="E2968" s="286">
        <v>7.1950000000000003</v>
      </c>
      <c r="F2968" s="286">
        <v>129.52000000000001</v>
      </c>
    </row>
    <row r="2969" spans="1:6">
      <c r="A2969">
        <v>3154</v>
      </c>
      <c r="B2969" t="s">
        <v>3535</v>
      </c>
      <c r="C2969" t="s">
        <v>565</v>
      </c>
      <c r="D2969" s="285">
        <v>0</v>
      </c>
      <c r="E2969" s="286">
        <v>5.9850000000000003</v>
      </c>
      <c r="F2969" s="286">
        <v>0</v>
      </c>
    </row>
    <row r="2970" spans="1:6">
      <c r="A2970">
        <v>3155</v>
      </c>
      <c r="B2970" t="s">
        <v>3536</v>
      </c>
      <c r="C2970" t="s">
        <v>565</v>
      </c>
      <c r="D2970" s="285">
        <v>6</v>
      </c>
      <c r="E2970" s="286">
        <v>9.51</v>
      </c>
      <c r="F2970" s="286">
        <v>57.06</v>
      </c>
    </row>
    <row r="2971" spans="1:6">
      <c r="A2971">
        <v>3156</v>
      </c>
      <c r="B2971" t="s">
        <v>3537</v>
      </c>
      <c r="C2971" t="s">
        <v>565</v>
      </c>
      <c r="D2971" s="285">
        <v>36</v>
      </c>
      <c r="E2971" s="286">
        <v>7.8250000000000002</v>
      </c>
      <c r="F2971" s="286">
        <v>281.7</v>
      </c>
    </row>
    <row r="2972" spans="1:6">
      <c r="A2972">
        <v>3157</v>
      </c>
      <c r="B2972" t="s">
        <v>3538</v>
      </c>
      <c r="C2972" t="s">
        <v>565</v>
      </c>
      <c r="D2972" s="285">
        <v>0</v>
      </c>
      <c r="E2972" s="286">
        <v>12.13</v>
      </c>
      <c r="F2972" s="286">
        <v>0</v>
      </c>
    </row>
    <row r="2973" spans="1:6">
      <c r="A2973">
        <v>3158</v>
      </c>
      <c r="B2973" t="s">
        <v>3539</v>
      </c>
      <c r="C2973" t="s">
        <v>565</v>
      </c>
      <c r="D2973" s="285">
        <v>24</v>
      </c>
      <c r="E2973" s="286">
        <v>7.165</v>
      </c>
      <c r="F2973" s="286">
        <v>171.97</v>
      </c>
    </row>
    <row r="2974" spans="1:6">
      <c r="A2974">
        <v>3159</v>
      </c>
      <c r="B2974" t="s">
        <v>3540</v>
      </c>
      <c r="C2974" t="s">
        <v>565</v>
      </c>
      <c r="D2974" s="285">
        <v>0</v>
      </c>
      <c r="E2974" s="286">
        <v>4.9800000000000004</v>
      </c>
      <c r="F2974" s="286">
        <v>0</v>
      </c>
    </row>
    <row r="2975" spans="1:6">
      <c r="A2975">
        <v>3160</v>
      </c>
      <c r="B2975" t="s">
        <v>3541</v>
      </c>
      <c r="C2975" t="s">
        <v>565</v>
      </c>
      <c r="D2975" s="285">
        <v>0</v>
      </c>
      <c r="E2975" s="286">
        <v>7.5529999999999999</v>
      </c>
      <c r="F2975" s="286">
        <v>0</v>
      </c>
    </row>
    <row r="2976" spans="1:6">
      <c r="A2976">
        <v>3161</v>
      </c>
      <c r="B2976" t="s">
        <v>3542</v>
      </c>
      <c r="C2976" t="s">
        <v>565</v>
      </c>
      <c r="D2976" s="285">
        <v>0</v>
      </c>
      <c r="E2976" s="286">
        <v>6.032</v>
      </c>
      <c r="F2976" s="286">
        <v>0</v>
      </c>
    </row>
    <row r="2977" spans="1:6">
      <c r="A2977">
        <v>3162</v>
      </c>
      <c r="B2977" t="s">
        <v>3543</v>
      </c>
      <c r="C2977" t="s">
        <v>565</v>
      </c>
      <c r="D2977" s="285">
        <v>0</v>
      </c>
      <c r="E2977" s="286">
        <v>6.27</v>
      </c>
      <c r="F2977" s="286">
        <v>0</v>
      </c>
    </row>
    <row r="2978" spans="1:6">
      <c r="A2978">
        <v>3163</v>
      </c>
      <c r="B2978" t="s">
        <v>3544</v>
      </c>
      <c r="C2978" t="s">
        <v>565</v>
      </c>
      <c r="D2978" s="285">
        <v>0</v>
      </c>
      <c r="E2978" s="286">
        <v>3.04</v>
      </c>
      <c r="F2978" s="286">
        <v>0</v>
      </c>
    </row>
    <row r="2979" spans="1:6">
      <c r="A2979">
        <v>3164</v>
      </c>
      <c r="B2979" t="s">
        <v>3545</v>
      </c>
      <c r="C2979" t="s">
        <v>565</v>
      </c>
      <c r="D2979" s="285">
        <v>0</v>
      </c>
      <c r="E2979" s="286">
        <v>5.2249999999999996</v>
      </c>
      <c r="F2979" s="286">
        <v>0</v>
      </c>
    </row>
    <row r="2980" spans="1:6">
      <c r="A2980">
        <v>3165</v>
      </c>
      <c r="B2980" t="s">
        <v>3546</v>
      </c>
      <c r="C2980" t="s">
        <v>565</v>
      </c>
      <c r="D2980" s="285">
        <v>0</v>
      </c>
      <c r="E2980" s="286">
        <v>5.2249999999999996</v>
      </c>
      <c r="F2980" s="286">
        <v>0</v>
      </c>
    </row>
    <row r="2981" spans="1:6">
      <c r="A2981">
        <v>3166</v>
      </c>
      <c r="B2981" t="s">
        <v>3547</v>
      </c>
      <c r="C2981" t="s">
        <v>565</v>
      </c>
      <c r="D2981" s="285">
        <v>0</v>
      </c>
      <c r="E2981" s="286">
        <v>3.3250000000000002</v>
      </c>
      <c r="F2981" s="286">
        <v>0</v>
      </c>
    </row>
    <row r="2982" spans="1:6">
      <c r="A2982">
        <v>3167</v>
      </c>
      <c r="B2982" t="s">
        <v>3548</v>
      </c>
      <c r="C2982" t="s">
        <v>565</v>
      </c>
      <c r="D2982" s="285">
        <v>0</v>
      </c>
      <c r="E2982" s="286">
        <v>3.3250000000000002</v>
      </c>
      <c r="F2982" s="286">
        <v>0</v>
      </c>
    </row>
    <row r="2983" spans="1:6">
      <c r="A2983">
        <v>3168</v>
      </c>
      <c r="B2983" t="s">
        <v>3549</v>
      </c>
      <c r="C2983" t="s">
        <v>565</v>
      </c>
      <c r="D2983" s="285">
        <v>0</v>
      </c>
      <c r="E2983" s="286">
        <v>8.7200000000000006</v>
      </c>
      <c r="F2983" s="286">
        <v>0</v>
      </c>
    </row>
    <row r="2984" spans="1:6">
      <c r="A2984">
        <v>3169</v>
      </c>
      <c r="B2984" t="s">
        <v>3550</v>
      </c>
      <c r="C2984" t="s">
        <v>565</v>
      </c>
      <c r="D2984" s="285">
        <v>0</v>
      </c>
      <c r="E2984" s="286">
        <v>13.08</v>
      </c>
      <c r="F2984" s="286">
        <v>0</v>
      </c>
    </row>
    <row r="2985" spans="1:6">
      <c r="A2985">
        <v>3170</v>
      </c>
      <c r="B2985" t="s">
        <v>3551</v>
      </c>
      <c r="C2985" t="s">
        <v>565</v>
      </c>
      <c r="D2985" s="285">
        <v>0</v>
      </c>
      <c r="E2985" s="286">
        <v>7.7</v>
      </c>
      <c r="F2985" s="286">
        <v>0</v>
      </c>
    </row>
    <row r="2986" spans="1:6">
      <c r="A2986">
        <v>3171</v>
      </c>
      <c r="B2986" t="s">
        <v>3552</v>
      </c>
      <c r="C2986" t="s">
        <v>565</v>
      </c>
      <c r="D2986" s="285">
        <v>0</v>
      </c>
      <c r="E2986" s="286">
        <v>8.7200000000000006</v>
      </c>
      <c r="F2986" s="286">
        <v>0</v>
      </c>
    </row>
    <row r="2987" spans="1:6">
      <c r="A2987">
        <v>3172</v>
      </c>
      <c r="B2987" t="s">
        <v>3553</v>
      </c>
      <c r="C2987" t="s">
        <v>565</v>
      </c>
      <c r="D2987" s="285">
        <v>0</v>
      </c>
      <c r="E2987" s="286">
        <v>9.35</v>
      </c>
      <c r="F2987" s="286">
        <v>0</v>
      </c>
    </row>
    <row r="2988" spans="1:6">
      <c r="A2988">
        <v>3173</v>
      </c>
      <c r="B2988" t="s">
        <v>3554</v>
      </c>
      <c r="C2988" t="s">
        <v>565</v>
      </c>
      <c r="D2988" s="285">
        <v>0</v>
      </c>
      <c r="E2988" s="286">
        <v>4.5720000000000001</v>
      </c>
      <c r="F2988" s="286">
        <v>0</v>
      </c>
    </row>
    <row r="2989" spans="1:6">
      <c r="A2989">
        <v>3174</v>
      </c>
      <c r="B2989" t="s">
        <v>3555</v>
      </c>
      <c r="C2989" t="s">
        <v>565</v>
      </c>
      <c r="D2989" s="285">
        <v>0</v>
      </c>
      <c r="E2989" s="286">
        <v>4.8280000000000003</v>
      </c>
      <c r="F2989" s="286">
        <v>0</v>
      </c>
    </row>
    <row r="2990" spans="1:6">
      <c r="A2990">
        <v>3175</v>
      </c>
      <c r="B2990" t="s">
        <v>3556</v>
      </c>
      <c r="C2990" t="s">
        <v>565</v>
      </c>
      <c r="D2990" s="285">
        <v>0</v>
      </c>
      <c r="E2990" s="286">
        <v>5.95</v>
      </c>
      <c r="F2990" s="286">
        <v>0</v>
      </c>
    </row>
    <row r="2991" spans="1:6">
      <c r="A2991">
        <v>3176</v>
      </c>
      <c r="B2991" t="s">
        <v>3557</v>
      </c>
      <c r="C2991" t="s">
        <v>565</v>
      </c>
      <c r="D2991" s="285">
        <v>12</v>
      </c>
      <c r="E2991" s="286">
        <v>6.38</v>
      </c>
      <c r="F2991" s="286">
        <v>76.56</v>
      </c>
    </row>
    <row r="2992" spans="1:6">
      <c r="A2992">
        <v>3177</v>
      </c>
      <c r="B2992" t="s">
        <v>3558</v>
      </c>
      <c r="C2992" t="s">
        <v>565</v>
      </c>
      <c r="D2992" s="285">
        <v>0</v>
      </c>
      <c r="E2992" s="286">
        <v>11.122</v>
      </c>
      <c r="F2992" s="286">
        <v>0</v>
      </c>
    </row>
    <row r="2993" spans="1:6">
      <c r="A2993">
        <v>3178</v>
      </c>
      <c r="B2993" t="s">
        <v>3559</v>
      </c>
      <c r="C2993" t="s">
        <v>565</v>
      </c>
      <c r="D2993" s="285">
        <v>0</v>
      </c>
      <c r="E2993" s="286">
        <v>13.505000000000001</v>
      </c>
      <c r="F2993" s="286">
        <v>0</v>
      </c>
    </row>
    <row r="2994" spans="1:6">
      <c r="A2994">
        <v>3179</v>
      </c>
      <c r="B2994" t="s">
        <v>3560</v>
      </c>
      <c r="C2994" t="s">
        <v>565</v>
      </c>
      <c r="D2994" s="285">
        <v>0</v>
      </c>
      <c r="E2994" s="286">
        <v>12.67</v>
      </c>
      <c r="F2994" s="286">
        <v>0</v>
      </c>
    </row>
    <row r="2995" spans="1:6">
      <c r="A2995">
        <v>3180</v>
      </c>
      <c r="B2995" t="s">
        <v>3561</v>
      </c>
      <c r="C2995" t="s">
        <v>565</v>
      </c>
      <c r="D2995" s="285">
        <v>0</v>
      </c>
      <c r="E2995" s="286">
        <v>31.5</v>
      </c>
      <c r="F2995" s="286">
        <v>0</v>
      </c>
    </row>
    <row r="2996" spans="1:6">
      <c r="A2996">
        <v>3181</v>
      </c>
      <c r="B2996" t="s">
        <v>3562</v>
      </c>
      <c r="C2996" t="s">
        <v>565</v>
      </c>
      <c r="D2996" s="285">
        <v>0</v>
      </c>
      <c r="E2996" s="286">
        <v>90.25</v>
      </c>
      <c r="F2996" s="286">
        <v>0</v>
      </c>
    </row>
    <row r="2997" spans="1:6">
      <c r="A2997">
        <v>3182</v>
      </c>
      <c r="B2997" t="s">
        <v>3563</v>
      </c>
      <c r="C2997" t="s">
        <v>565</v>
      </c>
      <c r="D2997" s="285">
        <v>0</v>
      </c>
      <c r="E2997" s="286">
        <v>11.4</v>
      </c>
      <c r="F2997" s="286">
        <v>0</v>
      </c>
    </row>
    <row r="2998" spans="1:6">
      <c r="A2998">
        <v>3183</v>
      </c>
      <c r="B2998" t="s">
        <v>3564</v>
      </c>
      <c r="C2998" t="s">
        <v>565</v>
      </c>
      <c r="D2998" s="285">
        <v>12</v>
      </c>
      <c r="E2998" s="286">
        <v>18.05</v>
      </c>
      <c r="F2998" s="286">
        <v>216.6</v>
      </c>
    </row>
    <row r="2999" spans="1:6">
      <c r="A2999">
        <v>3184</v>
      </c>
      <c r="B2999" t="s">
        <v>3565</v>
      </c>
      <c r="C2999" t="s">
        <v>565</v>
      </c>
      <c r="D2999" s="285">
        <v>12</v>
      </c>
      <c r="E2999" s="286">
        <v>13.78</v>
      </c>
      <c r="F2999" s="286">
        <v>165.36</v>
      </c>
    </row>
    <row r="3000" spans="1:6">
      <c r="A3000">
        <v>3185</v>
      </c>
      <c r="B3000" t="s">
        <v>3566</v>
      </c>
      <c r="C3000" t="s">
        <v>565</v>
      </c>
      <c r="D3000" s="285">
        <v>0</v>
      </c>
      <c r="E3000" s="286">
        <v>7.76</v>
      </c>
      <c r="F3000" s="286">
        <v>0</v>
      </c>
    </row>
    <row r="3001" spans="1:6">
      <c r="A3001">
        <v>3186</v>
      </c>
      <c r="B3001" t="s">
        <v>3567</v>
      </c>
      <c r="C3001" t="s">
        <v>565</v>
      </c>
      <c r="D3001" s="285">
        <v>18</v>
      </c>
      <c r="E3001" s="286">
        <v>10.26</v>
      </c>
      <c r="F3001" s="286">
        <v>184.68</v>
      </c>
    </row>
    <row r="3002" spans="1:6">
      <c r="A3002">
        <v>3187</v>
      </c>
      <c r="B3002" t="s">
        <v>3568</v>
      </c>
      <c r="C3002" t="s">
        <v>565</v>
      </c>
      <c r="D3002" s="285">
        <v>0</v>
      </c>
      <c r="E3002" s="286">
        <v>8</v>
      </c>
      <c r="F3002" s="286">
        <v>0</v>
      </c>
    </row>
    <row r="3003" spans="1:6">
      <c r="A3003">
        <v>3188</v>
      </c>
      <c r="B3003" t="s">
        <v>3569</v>
      </c>
      <c r="C3003" t="s">
        <v>565</v>
      </c>
      <c r="D3003" s="285">
        <v>0</v>
      </c>
      <c r="E3003" s="286">
        <v>7.76</v>
      </c>
      <c r="F3003" s="286">
        <v>0</v>
      </c>
    </row>
    <row r="3004" spans="1:6">
      <c r="A3004">
        <v>3189</v>
      </c>
      <c r="B3004" t="s">
        <v>3570</v>
      </c>
      <c r="C3004" t="s">
        <v>565</v>
      </c>
      <c r="D3004" s="285">
        <v>0</v>
      </c>
      <c r="E3004" s="286">
        <v>20</v>
      </c>
      <c r="F3004" s="286">
        <v>0</v>
      </c>
    </row>
    <row r="3005" spans="1:6">
      <c r="A3005">
        <v>3190</v>
      </c>
      <c r="B3005" t="s">
        <v>3571</v>
      </c>
      <c r="C3005" t="s">
        <v>565</v>
      </c>
      <c r="D3005" s="285">
        <v>0</v>
      </c>
      <c r="E3005" s="286">
        <v>7.3719999999999999</v>
      </c>
      <c r="F3005" s="286">
        <v>0</v>
      </c>
    </row>
    <row r="3006" spans="1:6">
      <c r="A3006">
        <v>3191</v>
      </c>
      <c r="B3006" t="s">
        <v>3572</v>
      </c>
      <c r="C3006" t="s">
        <v>565</v>
      </c>
      <c r="D3006" s="285">
        <v>0</v>
      </c>
      <c r="E3006" s="286">
        <v>8.6329999999999991</v>
      </c>
      <c r="F3006" s="286">
        <v>0</v>
      </c>
    </row>
    <row r="3007" spans="1:6">
      <c r="A3007">
        <v>3192</v>
      </c>
      <c r="B3007" t="s">
        <v>3573</v>
      </c>
      <c r="C3007" t="s">
        <v>565</v>
      </c>
      <c r="D3007" s="285">
        <v>0</v>
      </c>
      <c r="E3007" s="286">
        <v>8.6</v>
      </c>
      <c r="F3007" s="286">
        <v>0</v>
      </c>
    </row>
    <row r="3008" spans="1:6">
      <c r="A3008">
        <v>3193</v>
      </c>
      <c r="B3008" t="s">
        <v>3574</v>
      </c>
      <c r="C3008" t="s">
        <v>565</v>
      </c>
      <c r="D3008" s="285">
        <v>12</v>
      </c>
      <c r="E3008" s="286">
        <v>48</v>
      </c>
      <c r="F3008" s="286">
        <v>576</v>
      </c>
    </row>
    <row r="3009" spans="1:6">
      <c r="A3009">
        <v>3194</v>
      </c>
      <c r="B3009" t="s">
        <v>3575</v>
      </c>
      <c r="C3009" t="s">
        <v>565</v>
      </c>
      <c r="D3009" s="285">
        <v>0</v>
      </c>
      <c r="E3009" s="286">
        <v>76</v>
      </c>
      <c r="F3009" s="286">
        <v>0</v>
      </c>
    </row>
    <row r="3010" spans="1:6">
      <c r="A3010">
        <v>3195</v>
      </c>
      <c r="B3010" t="s">
        <v>3576</v>
      </c>
      <c r="C3010" t="s">
        <v>565</v>
      </c>
      <c r="D3010" s="285">
        <v>0</v>
      </c>
      <c r="E3010" s="286">
        <v>22</v>
      </c>
      <c r="F3010" s="286">
        <v>0</v>
      </c>
    </row>
    <row r="3011" spans="1:6">
      <c r="A3011">
        <v>3196</v>
      </c>
      <c r="B3011" t="s">
        <v>3577</v>
      </c>
      <c r="C3011" t="s">
        <v>565</v>
      </c>
      <c r="D3011" s="285">
        <v>0</v>
      </c>
      <c r="E3011" s="286">
        <v>8.5</v>
      </c>
      <c r="F3011" s="286">
        <v>0</v>
      </c>
    </row>
    <row r="3012" spans="1:6">
      <c r="A3012">
        <v>3197</v>
      </c>
      <c r="B3012" t="s">
        <v>3578</v>
      </c>
      <c r="C3012" t="s">
        <v>565</v>
      </c>
      <c r="D3012" s="285">
        <v>0</v>
      </c>
      <c r="E3012" s="286">
        <v>6.7380000000000004</v>
      </c>
      <c r="F3012" s="286">
        <v>0</v>
      </c>
    </row>
    <row r="3013" spans="1:6">
      <c r="A3013">
        <v>3198</v>
      </c>
      <c r="B3013" t="s">
        <v>3579</v>
      </c>
      <c r="C3013" t="s">
        <v>565</v>
      </c>
      <c r="D3013" s="285">
        <v>0</v>
      </c>
      <c r="E3013" s="286">
        <v>7.806</v>
      </c>
      <c r="F3013" s="286">
        <v>0</v>
      </c>
    </row>
    <row r="3014" spans="1:6">
      <c r="A3014">
        <v>3199</v>
      </c>
      <c r="B3014" t="s">
        <v>3580</v>
      </c>
      <c r="C3014" t="s">
        <v>565</v>
      </c>
      <c r="D3014" s="285">
        <v>0</v>
      </c>
      <c r="E3014" s="286">
        <v>6.9020000000000001</v>
      </c>
      <c r="F3014" s="286">
        <v>0</v>
      </c>
    </row>
    <row r="3015" spans="1:6">
      <c r="A3015">
        <v>3200</v>
      </c>
      <c r="B3015" t="s">
        <v>3581</v>
      </c>
      <c r="C3015" t="s">
        <v>565</v>
      </c>
      <c r="D3015" s="285">
        <v>0</v>
      </c>
      <c r="E3015" s="286">
        <v>4.0670000000000002</v>
      </c>
      <c r="F3015" s="286">
        <v>0</v>
      </c>
    </row>
    <row r="3016" spans="1:6">
      <c r="A3016">
        <v>3201</v>
      </c>
      <c r="B3016" t="s">
        <v>3582</v>
      </c>
      <c r="C3016" t="s">
        <v>565</v>
      </c>
      <c r="D3016" s="285">
        <v>0</v>
      </c>
      <c r="E3016" s="286">
        <v>4.117</v>
      </c>
      <c r="F3016" s="286">
        <v>0</v>
      </c>
    </row>
    <row r="3017" spans="1:6">
      <c r="A3017">
        <v>3202</v>
      </c>
      <c r="B3017" t="s">
        <v>3583</v>
      </c>
      <c r="C3017" t="s">
        <v>565</v>
      </c>
      <c r="D3017" s="285">
        <v>6</v>
      </c>
      <c r="E3017" s="286">
        <v>16.63</v>
      </c>
      <c r="F3017" s="286">
        <v>99.78</v>
      </c>
    </row>
    <row r="3018" spans="1:6">
      <c r="A3018">
        <v>3203</v>
      </c>
      <c r="B3018" t="s">
        <v>3584</v>
      </c>
      <c r="C3018" t="s">
        <v>565</v>
      </c>
      <c r="D3018" s="285">
        <v>0</v>
      </c>
      <c r="E3018" s="286">
        <v>5.6369999999999996</v>
      </c>
      <c r="F3018" s="286">
        <v>0</v>
      </c>
    </row>
    <row r="3019" spans="1:6">
      <c r="A3019">
        <v>3204</v>
      </c>
      <c r="B3019" t="s">
        <v>3585</v>
      </c>
      <c r="C3019" t="s">
        <v>565</v>
      </c>
      <c r="D3019" s="285">
        <v>0</v>
      </c>
      <c r="E3019" s="286">
        <v>6.08</v>
      </c>
      <c r="F3019" s="286">
        <v>0</v>
      </c>
    </row>
    <row r="3020" spans="1:6">
      <c r="A3020">
        <v>3205</v>
      </c>
      <c r="B3020" t="s">
        <v>3586</v>
      </c>
      <c r="C3020" t="s">
        <v>565</v>
      </c>
      <c r="D3020" s="285">
        <v>0</v>
      </c>
      <c r="E3020" s="286">
        <v>5.1849999999999996</v>
      </c>
      <c r="F3020" s="286">
        <v>0</v>
      </c>
    </row>
    <row r="3021" spans="1:6">
      <c r="A3021">
        <v>3206</v>
      </c>
      <c r="B3021" t="s">
        <v>3587</v>
      </c>
      <c r="C3021" t="s">
        <v>565</v>
      </c>
      <c r="D3021" s="285">
        <v>0</v>
      </c>
      <c r="E3021" s="286">
        <v>7.8339999999999996</v>
      </c>
      <c r="F3021" s="286">
        <v>0</v>
      </c>
    </row>
    <row r="3022" spans="1:6">
      <c r="A3022">
        <v>3207</v>
      </c>
      <c r="B3022" t="s">
        <v>3588</v>
      </c>
      <c r="C3022" t="s">
        <v>565</v>
      </c>
      <c r="D3022" s="285">
        <v>0</v>
      </c>
      <c r="E3022" s="286">
        <v>5.65</v>
      </c>
      <c r="F3022" s="286">
        <v>0</v>
      </c>
    </row>
    <row r="3023" spans="1:6">
      <c r="A3023">
        <v>3208</v>
      </c>
      <c r="B3023" t="s">
        <v>3589</v>
      </c>
      <c r="C3023" t="s">
        <v>565</v>
      </c>
      <c r="D3023" s="285">
        <v>0</v>
      </c>
      <c r="E3023" s="286">
        <v>20.446000000000002</v>
      </c>
      <c r="F3023" s="286">
        <v>0</v>
      </c>
    </row>
    <row r="3024" spans="1:6">
      <c r="A3024">
        <v>3209</v>
      </c>
      <c r="B3024" t="s">
        <v>3590</v>
      </c>
      <c r="C3024" t="s">
        <v>565</v>
      </c>
      <c r="D3024" s="285">
        <v>21</v>
      </c>
      <c r="E3024" s="286">
        <v>9.77</v>
      </c>
      <c r="F3024" s="286">
        <v>205.17</v>
      </c>
    </row>
    <row r="3025" spans="1:6">
      <c r="A3025">
        <v>3210</v>
      </c>
      <c r="B3025" t="s">
        <v>3591</v>
      </c>
      <c r="C3025" t="s">
        <v>565</v>
      </c>
      <c r="D3025" s="285">
        <v>0</v>
      </c>
      <c r="E3025" s="286">
        <v>15.66</v>
      </c>
      <c r="F3025" s="286">
        <v>0</v>
      </c>
    </row>
    <row r="3026" spans="1:6">
      <c r="A3026">
        <v>3211</v>
      </c>
      <c r="B3026" t="s">
        <v>3592</v>
      </c>
      <c r="C3026" t="s">
        <v>565</v>
      </c>
      <c r="D3026" s="285">
        <v>0</v>
      </c>
      <c r="E3026" s="286">
        <v>24.61</v>
      </c>
      <c r="F3026" s="286">
        <v>0</v>
      </c>
    </row>
    <row r="3027" spans="1:6">
      <c r="A3027">
        <v>3212</v>
      </c>
      <c r="B3027" t="s">
        <v>3593</v>
      </c>
      <c r="C3027" t="s">
        <v>565</v>
      </c>
      <c r="D3027" s="285">
        <v>0</v>
      </c>
      <c r="E3027" s="286">
        <v>12.66</v>
      </c>
      <c r="F3027" s="286">
        <v>0</v>
      </c>
    </row>
    <row r="3028" spans="1:6">
      <c r="A3028">
        <v>3213</v>
      </c>
      <c r="B3028" t="s">
        <v>3594</v>
      </c>
      <c r="C3028" t="s">
        <v>565</v>
      </c>
      <c r="D3028" s="285">
        <v>0</v>
      </c>
      <c r="E3028" s="286">
        <v>22.55</v>
      </c>
      <c r="F3028" s="286">
        <v>0</v>
      </c>
    </row>
    <row r="3029" spans="1:6">
      <c r="A3029">
        <v>3214</v>
      </c>
      <c r="B3029" t="s">
        <v>3595</v>
      </c>
      <c r="C3029" t="s">
        <v>565</v>
      </c>
      <c r="D3029" s="285">
        <v>0</v>
      </c>
      <c r="E3029" s="286">
        <v>20.9</v>
      </c>
      <c r="F3029" s="286">
        <v>0</v>
      </c>
    </row>
    <row r="3030" spans="1:6">
      <c r="A3030">
        <v>3215</v>
      </c>
      <c r="B3030" t="s">
        <v>3596</v>
      </c>
      <c r="C3030" t="s">
        <v>565</v>
      </c>
      <c r="D3030" s="285">
        <v>0</v>
      </c>
      <c r="E3030" s="286">
        <v>8.4</v>
      </c>
      <c r="F3030" s="286">
        <v>0</v>
      </c>
    </row>
    <row r="3031" spans="1:6">
      <c r="A3031">
        <v>3216</v>
      </c>
      <c r="B3031" t="s">
        <v>3597</v>
      </c>
      <c r="C3031" t="s">
        <v>565</v>
      </c>
      <c r="D3031" s="285">
        <v>6</v>
      </c>
      <c r="E3031" s="286">
        <v>18.899999999999999</v>
      </c>
      <c r="F3031" s="286">
        <v>113.4</v>
      </c>
    </row>
    <row r="3032" spans="1:6">
      <c r="A3032">
        <v>3217</v>
      </c>
      <c r="B3032" t="s">
        <v>3598</v>
      </c>
      <c r="C3032" t="s">
        <v>565</v>
      </c>
      <c r="D3032" s="285">
        <v>105</v>
      </c>
      <c r="E3032" s="286">
        <v>28.18</v>
      </c>
      <c r="F3032" s="286">
        <v>2958.9</v>
      </c>
    </row>
    <row r="3033" spans="1:6">
      <c r="A3033">
        <v>3218</v>
      </c>
      <c r="B3033" t="s">
        <v>3599</v>
      </c>
      <c r="C3033" t="s">
        <v>565</v>
      </c>
      <c r="D3033" s="285">
        <v>0</v>
      </c>
      <c r="E3033" s="286">
        <v>44.53</v>
      </c>
      <c r="F3033" s="286">
        <v>0</v>
      </c>
    </row>
    <row r="3034" spans="1:6">
      <c r="A3034">
        <v>3219</v>
      </c>
      <c r="B3034" t="s">
        <v>3600</v>
      </c>
      <c r="C3034" t="s">
        <v>565</v>
      </c>
      <c r="D3034" s="285">
        <v>0</v>
      </c>
      <c r="E3034" s="286">
        <v>17.91</v>
      </c>
      <c r="F3034" s="286">
        <v>0</v>
      </c>
    </row>
    <row r="3035" spans="1:6">
      <c r="A3035">
        <v>3220</v>
      </c>
      <c r="B3035" t="s">
        <v>3601</v>
      </c>
      <c r="C3035" t="s">
        <v>565</v>
      </c>
      <c r="D3035" s="285">
        <v>0</v>
      </c>
      <c r="E3035" s="286">
        <v>12.93</v>
      </c>
      <c r="F3035" s="286">
        <v>0</v>
      </c>
    </row>
    <row r="3036" spans="1:6">
      <c r="A3036">
        <v>3221</v>
      </c>
      <c r="B3036" t="s">
        <v>3602</v>
      </c>
      <c r="C3036" t="s">
        <v>565</v>
      </c>
      <c r="D3036" s="285">
        <v>0</v>
      </c>
      <c r="E3036" s="286">
        <v>10.25</v>
      </c>
      <c r="F3036" s="286">
        <v>0</v>
      </c>
    </row>
    <row r="3037" spans="1:6">
      <c r="A3037">
        <v>3222</v>
      </c>
      <c r="B3037" t="s">
        <v>3603</v>
      </c>
      <c r="C3037" t="s">
        <v>565</v>
      </c>
      <c r="D3037" s="285">
        <v>0</v>
      </c>
      <c r="E3037" s="286">
        <v>21.9</v>
      </c>
      <c r="F3037" s="286">
        <v>0</v>
      </c>
    </row>
    <row r="3038" spans="1:6">
      <c r="A3038">
        <v>3223</v>
      </c>
      <c r="B3038" t="s">
        <v>3604</v>
      </c>
      <c r="C3038" t="s">
        <v>565</v>
      </c>
      <c r="D3038" s="285">
        <v>6</v>
      </c>
      <c r="E3038" s="286">
        <v>37.21</v>
      </c>
      <c r="F3038" s="286">
        <v>223.26</v>
      </c>
    </row>
    <row r="3039" spans="1:6">
      <c r="A3039">
        <v>3224</v>
      </c>
      <c r="B3039" t="s">
        <v>3605</v>
      </c>
      <c r="C3039" t="s">
        <v>565</v>
      </c>
      <c r="D3039" s="285">
        <v>0</v>
      </c>
      <c r="E3039" s="286">
        <v>15.65</v>
      </c>
      <c r="F3039" s="286">
        <v>0</v>
      </c>
    </row>
    <row r="3040" spans="1:6">
      <c r="A3040">
        <v>3225</v>
      </c>
      <c r="B3040" t="s">
        <v>3606</v>
      </c>
      <c r="C3040" t="s">
        <v>565</v>
      </c>
      <c r="D3040" s="285">
        <v>0</v>
      </c>
      <c r="E3040" s="286">
        <v>231.1</v>
      </c>
      <c r="F3040" s="286">
        <v>0</v>
      </c>
    </row>
    <row r="3041" spans="1:6">
      <c r="A3041">
        <v>3226</v>
      </c>
      <c r="B3041" t="s">
        <v>3607</v>
      </c>
      <c r="C3041" t="s">
        <v>565</v>
      </c>
      <c r="D3041" s="285">
        <v>0</v>
      </c>
      <c r="E3041" s="286">
        <v>6.07</v>
      </c>
      <c r="F3041" s="286">
        <v>0</v>
      </c>
    </row>
    <row r="3042" spans="1:6">
      <c r="A3042">
        <v>3227</v>
      </c>
      <c r="B3042" t="s">
        <v>3608</v>
      </c>
      <c r="C3042" t="s">
        <v>565</v>
      </c>
      <c r="D3042" s="285">
        <v>0</v>
      </c>
      <c r="E3042" s="286">
        <v>10.119999999999999</v>
      </c>
      <c r="F3042" s="286">
        <v>0</v>
      </c>
    </row>
    <row r="3043" spans="1:6">
      <c r="A3043">
        <v>3228</v>
      </c>
      <c r="B3043" t="s">
        <v>3609</v>
      </c>
      <c r="C3043" t="s">
        <v>565</v>
      </c>
      <c r="D3043" s="285">
        <v>0</v>
      </c>
      <c r="E3043" s="286">
        <v>30.3</v>
      </c>
      <c r="F3043" s="286">
        <v>0</v>
      </c>
    </row>
    <row r="3044" spans="1:6">
      <c r="A3044">
        <v>3229</v>
      </c>
      <c r="B3044" t="s">
        <v>3610</v>
      </c>
      <c r="C3044" t="s">
        <v>565</v>
      </c>
      <c r="D3044" s="285">
        <v>0</v>
      </c>
      <c r="E3044" s="286">
        <v>5.5330000000000004</v>
      </c>
      <c r="F3044" s="286">
        <v>0</v>
      </c>
    </row>
    <row r="3045" spans="1:6">
      <c r="A3045">
        <v>3230</v>
      </c>
      <c r="B3045" t="s">
        <v>3611</v>
      </c>
      <c r="C3045" t="s">
        <v>565</v>
      </c>
      <c r="D3045" s="285">
        <v>0</v>
      </c>
      <c r="E3045" s="286">
        <v>6.5449999999999999</v>
      </c>
      <c r="F3045" s="286">
        <v>0</v>
      </c>
    </row>
    <row r="3046" spans="1:6">
      <c r="A3046">
        <v>3231</v>
      </c>
      <c r="B3046" t="s">
        <v>3612</v>
      </c>
      <c r="C3046" t="s">
        <v>565</v>
      </c>
      <c r="D3046" s="285">
        <v>0</v>
      </c>
      <c r="E3046" s="286">
        <v>4.5579999999999998</v>
      </c>
      <c r="F3046" s="286">
        <v>0</v>
      </c>
    </row>
    <row r="3047" spans="1:6">
      <c r="A3047">
        <v>3232</v>
      </c>
      <c r="B3047" t="s">
        <v>3613</v>
      </c>
      <c r="C3047" t="s">
        <v>565</v>
      </c>
      <c r="D3047" s="285">
        <v>0</v>
      </c>
      <c r="E3047" s="286">
        <v>6.6230000000000002</v>
      </c>
      <c r="F3047" s="286">
        <v>0</v>
      </c>
    </row>
    <row r="3048" spans="1:6">
      <c r="A3048">
        <v>3233</v>
      </c>
      <c r="B3048" t="s">
        <v>3614</v>
      </c>
      <c r="C3048" t="s">
        <v>565</v>
      </c>
      <c r="D3048" s="285">
        <v>0</v>
      </c>
      <c r="E3048" s="286">
        <v>5.1050000000000004</v>
      </c>
      <c r="F3048" s="286">
        <v>0</v>
      </c>
    </row>
    <row r="3049" spans="1:6">
      <c r="A3049">
        <v>3234</v>
      </c>
      <c r="B3049" t="s">
        <v>3615</v>
      </c>
      <c r="C3049" t="s">
        <v>565</v>
      </c>
      <c r="D3049" s="285">
        <v>0</v>
      </c>
      <c r="E3049" s="286">
        <v>8.2799999999999994</v>
      </c>
      <c r="F3049" s="286">
        <v>0</v>
      </c>
    </row>
    <row r="3050" spans="1:6">
      <c r="A3050">
        <v>3235</v>
      </c>
      <c r="B3050" t="s">
        <v>3616</v>
      </c>
      <c r="C3050" t="s">
        <v>565</v>
      </c>
      <c r="D3050" s="285">
        <v>0</v>
      </c>
      <c r="E3050" s="286">
        <v>7.8979999999999997</v>
      </c>
      <c r="F3050" s="286">
        <v>0</v>
      </c>
    </row>
    <row r="3051" spans="1:6">
      <c r="A3051">
        <v>3236</v>
      </c>
      <c r="B3051" t="s">
        <v>3617</v>
      </c>
      <c r="C3051" t="s">
        <v>565</v>
      </c>
      <c r="D3051" s="285">
        <v>0</v>
      </c>
      <c r="E3051" s="286">
        <v>7.8979999999999997</v>
      </c>
      <c r="F3051" s="286">
        <v>0</v>
      </c>
    </row>
    <row r="3052" spans="1:6">
      <c r="A3052">
        <v>3237</v>
      </c>
      <c r="B3052" t="s">
        <v>3618</v>
      </c>
      <c r="C3052" t="s">
        <v>565</v>
      </c>
      <c r="D3052" s="285">
        <v>0</v>
      </c>
      <c r="E3052" s="286">
        <v>8.0679999999999996</v>
      </c>
      <c r="F3052" s="286">
        <v>0</v>
      </c>
    </row>
    <row r="3053" spans="1:6">
      <c r="A3053">
        <v>3238</v>
      </c>
      <c r="B3053" t="s">
        <v>3619</v>
      </c>
      <c r="C3053" t="s">
        <v>565</v>
      </c>
      <c r="D3053" s="285">
        <v>0</v>
      </c>
      <c r="E3053" s="286">
        <v>8.0679999999999996</v>
      </c>
      <c r="F3053" s="286">
        <v>0</v>
      </c>
    </row>
    <row r="3054" spans="1:6">
      <c r="A3054">
        <v>3239</v>
      </c>
      <c r="B3054" t="s">
        <v>3620</v>
      </c>
      <c r="C3054" t="s">
        <v>565</v>
      </c>
      <c r="D3054" s="285">
        <v>0</v>
      </c>
      <c r="E3054" s="286">
        <v>5.98</v>
      </c>
      <c r="F3054" s="286">
        <v>0</v>
      </c>
    </row>
    <row r="3055" spans="1:6">
      <c r="A3055">
        <v>3240</v>
      </c>
      <c r="B3055" t="s">
        <v>3621</v>
      </c>
      <c r="C3055" t="s">
        <v>565</v>
      </c>
      <c r="D3055" s="285">
        <v>24</v>
      </c>
      <c r="E3055" s="286">
        <v>4.97</v>
      </c>
      <c r="F3055" s="286">
        <v>119.28</v>
      </c>
    </row>
    <row r="3056" spans="1:6">
      <c r="A3056">
        <v>3241</v>
      </c>
      <c r="B3056" t="s">
        <v>3622</v>
      </c>
      <c r="C3056" t="s">
        <v>565</v>
      </c>
      <c r="D3056" s="285">
        <v>0</v>
      </c>
      <c r="E3056" s="286">
        <v>4.5579999999999998</v>
      </c>
      <c r="F3056" s="286">
        <v>0</v>
      </c>
    </row>
    <row r="3057" spans="1:6">
      <c r="A3057">
        <v>3242</v>
      </c>
      <c r="B3057" t="s">
        <v>3623</v>
      </c>
      <c r="C3057" t="s">
        <v>565</v>
      </c>
      <c r="D3057" s="285">
        <v>0</v>
      </c>
      <c r="E3057" s="286">
        <v>30.5</v>
      </c>
      <c r="F3057" s="286">
        <v>0</v>
      </c>
    </row>
    <row r="3058" spans="1:6">
      <c r="A3058">
        <v>3243</v>
      </c>
      <c r="B3058" t="s">
        <v>3624</v>
      </c>
      <c r="C3058" t="s">
        <v>565</v>
      </c>
      <c r="D3058" s="285">
        <v>0</v>
      </c>
      <c r="E3058" s="286">
        <v>59.5</v>
      </c>
      <c r="F3058" s="286">
        <v>0</v>
      </c>
    </row>
    <row r="3059" spans="1:6">
      <c r="A3059">
        <v>3244</v>
      </c>
      <c r="B3059" t="s">
        <v>3625</v>
      </c>
      <c r="C3059" t="s">
        <v>565</v>
      </c>
      <c r="D3059" s="285">
        <v>18</v>
      </c>
      <c r="E3059" s="286">
        <v>8.1</v>
      </c>
      <c r="F3059" s="286">
        <v>145.80000000000001</v>
      </c>
    </row>
    <row r="3060" spans="1:6">
      <c r="A3060">
        <v>3245</v>
      </c>
      <c r="B3060" t="s">
        <v>3626</v>
      </c>
      <c r="C3060" t="s">
        <v>565</v>
      </c>
      <c r="D3060" s="285">
        <v>6</v>
      </c>
      <c r="E3060" s="286">
        <v>8.0950000000000006</v>
      </c>
      <c r="F3060" s="286">
        <v>48.57</v>
      </c>
    </row>
    <row r="3061" spans="1:6">
      <c r="A3061">
        <v>3246</v>
      </c>
      <c r="B3061" t="s">
        <v>3627</v>
      </c>
      <c r="C3061" t="s">
        <v>565</v>
      </c>
      <c r="D3061" s="285">
        <v>0</v>
      </c>
      <c r="E3061" s="286">
        <v>5.0149999999999997</v>
      </c>
      <c r="F3061" s="286">
        <v>0</v>
      </c>
    </row>
    <row r="3062" spans="1:6">
      <c r="A3062">
        <v>3247</v>
      </c>
      <c r="B3062" t="s">
        <v>3628</v>
      </c>
      <c r="C3062" t="s">
        <v>565</v>
      </c>
      <c r="D3062" s="285">
        <v>0</v>
      </c>
      <c r="E3062" s="286">
        <v>4.7409999999999997</v>
      </c>
      <c r="F3062" s="286">
        <v>0</v>
      </c>
    </row>
    <row r="3063" spans="1:6">
      <c r="A3063">
        <v>3248</v>
      </c>
      <c r="B3063" t="s">
        <v>3629</v>
      </c>
      <c r="C3063" t="s">
        <v>565</v>
      </c>
      <c r="D3063" s="285">
        <v>0</v>
      </c>
      <c r="E3063" s="286">
        <v>6.38</v>
      </c>
      <c r="F3063" s="286">
        <v>0</v>
      </c>
    </row>
    <row r="3064" spans="1:6">
      <c r="A3064">
        <v>3249</v>
      </c>
      <c r="B3064" t="s">
        <v>3630</v>
      </c>
      <c r="C3064" t="s">
        <v>565</v>
      </c>
      <c r="D3064" s="285">
        <v>0</v>
      </c>
      <c r="E3064" s="286">
        <v>3.4</v>
      </c>
      <c r="F3064" s="286">
        <v>0</v>
      </c>
    </row>
    <row r="3065" spans="1:6">
      <c r="A3065">
        <v>3250</v>
      </c>
      <c r="B3065" t="s">
        <v>3631</v>
      </c>
      <c r="C3065" t="s">
        <v>565</v>
      </c>
      <c r="D3065" s="285">
        <v>66</v>
      </c>
      <c r="E3065" s="286">
        <v>4</v>
      </c>
      <c r="F3065" s="286">
        <v>264</v>
      </c>
    </row>
    <row r="3066" spans="1:6">
      <c r="A3066">
        <v>3251</v>
      </c>
      <c r="B3066" t="s">
        <v>3632</v>
      </c>
      <c r="C3066" t="s">
        <v>565</v>
      </c>
      <c r="D3066" s="285">
        <v>36</v>
      </c>
      <c r="E3066" s="286">
        <v>4.444</v>
      </c>
      <c r="F3066" s="286">
        <v>159.97999999999999</v>
      </c>
    </row>
    <row r="3067" spans="1:6">
      <c r="A3067">
        <v>3252</v>
      </c>
      <c r="B3067" t="s">
        <v>3633</v>
      </c>
      <c r="C3067" t="s">
        <v>565</v>
      </c>
      <c r="D3067" s="285">
        <v>0</v>
      </c>
      <c r="E3067" s="286">
        <v>3.7719999999999998</v>
      </c>
      <c r="F3067" s="286">
        <v>0</v>
      </c>
    </row>
    <row r="3068" spans="1:6">
      <c r="A3068">
        <v>3253</v>
      </c>
      <c r="B3068" t="s">
        <v>3634</v>
      </c>
      <c r="C3068" t="s">
        <v>565</v>
      </c>
      <c r="D3068" s="285">
        <v>0</v>
      </c>
      <c r="E3068" s="286">
        <v>6.44</v>
      </c>
      <c r="F3068" s="286">
        <v>0</v>
      </c>
    </row>
    <row r="3069" spans="1:6">
      <c r="A3069">
        <v>3254</v>
      </c>
      <c r="B3069" t="s">
        <v>3635</v>
      </c>
      <c r="C3069" t="s">
        <v>565</v>
      </c>
      <c r="D3069" s="285">
        <v>0</v>
      </c>
      <c r="E3069" s="286">
        <v>7.08</v>
      </c>
      <c r="F3069" s="286">
        <v>0</v>
      </c>
    </row>
    <row r="3070" spans="1:6">
      <c r="A3070">
        <v>3255</v>
      </c>
      <c r="B3070" t="s">
        <v>3636</v>
      </c>
      <c r="C3070" t="s">
        <v>565</v>
      </c>
      <c r="D3070" s="285">
        <v>0</v>
      </c>
      <c r="E3070" s="286">
        <v>9.1999999999999993</v>
      </c>
      <c r="F3070" s="286">
        <v>0</v>
      </c>
    </row>
    <row r="3071" spans="1:6">
      <c r="A3071">
        <v>3256</v>
      </c>
      <c r="B3071" t="s">
        <v>3637</v>
      </c>
      <c r="C3071" t="s">
        <v>565</v>
      </c>
      <c r="D3071" s="285">
        <v>0</v>
      </c>
      <c r="E3071" s="286">
        <v>19</v>
      </c>
      <c r="F3071" s="286">
        <v>0</v>
      </c>
    </row>
    <row r="3072" spans="1:6">
      <c r="A3072">
        <v>3257</v>
      </c>
      <c r="B3072" t="s">
        <v>3638</v>
      </c>
      <c r="C3072" t="s">
        <v>565</v>
      </c>
      <c r="D3072" s="285">
        <v>0</v>
      </c>
      <c r="E3072" s="286">
        <v>5.0149999999999997</v>
      </c>
      <c r="F3072" s="286">
        <v>0</v>
      </c>
    </row>
    <row r="3073" spans="1:6">
      <c r="A3073">
        <v>3258</v>
      </c>
      <c r="B3073" t="s">
        <v>3639</v>
      </c>
      <c r="C3073" t="s">
        <v>565</v>
      </c>
      <c r="D3073" s="285">
        <v>0</v>
      </c>
      <c r="E3073" s="286">
        <v>17.940000000000001</v>
      </c>
      <c r="F3073" s="286">
        <v>0</v>
      </c>
    </row>
    <row r="3074" spans="1:6">
      <c r="A3074">
        <v>3259</v>
      </c>
      <c r="B3074" t="s">
        <v>3640</v>
      </c>
      <c r="C3074" t="s">
        <v>565</v>
      </c>
      <c r="D3074" s="285">
        <v>0</v>
      </c>
      <c r="E3074" s="286">
        <v>15.64</v>
      </c>
      <c r="F3074" s="286">
        <v>0</v>
      </c>
    </row>
    <row r="3075" spans="1:6">
      <c r="A3075">
        <v>3260</v>
      </c>
      <c r="B3075" t="s">
        <v>3641</v>
      </c>
      <c r="C3075" t="s">
        <v>565</v>
      </c>
      <c r="D3075" s="285">
        <v>0</v>
      </c>
      <c r="E3075" s="286">
        <v>15.64</v>
      </c>
      <c r="F3075" s="286">
        <v>0</v>
      </c>
    </row>
    <row r="3076" spans="1:6">
      <c r="A3076">
        <v>3261</v>
      </c>
      <c r="B3076" t="s">
        <v>3642</v>
      </c>
      <c r="C3076" t="s">
        <v>565</v>
      </c>
      <c r="D3076" s="285">
        <v>0</v>
      </c>
      <c r="E3076" s="286">
        <v>4.9400000000000004</v>
      </c>
      <c r="F3076" s="286">
        <v>0</v>
      </c>
    </row>
    <row r="3077" spans="1:6">
      <c r="A3077">
        <v>3262</v>
      </c>
      <c r="B3077" t="s">
        <v>3643</v>
      </c>
      <c r="C3077" t="s">
        <v>565</v>
      </c>
      <c r="D3077" s="285">
        <v>12</v>
      </c>
      <c r="E3077" s="286">
        <v>2</v>
      </c>
      <c r="F3077" s="286">
        <v>24</v>
      </c>
    </row>
    <row r="3078" spans="1:6">
      <c r="A3078">
        <v>3263</v>
      </c>
      <c r="B3078" t="s">
        <v>3644</v>
      </c>
      <c r="C3078" t="s">
        <v>565</v>
      </c>
      <c r="D3078" s="285">
        <v>0</v>
      </c>
      <c r="E3078" s="286">
        <v>1.35</v>
      </c>
      <c r="F3078" s="286">
        <v>0</v>
      </c>
    </row>
    <row r="3079" spans="1:6">
      <c r="A3079">
        <v>3264</v>
      </c>
      <c r="B3079" t="s">
        <v>3645</v>
      </c>
      <c r="C3079" t="s">
        <v>565</v>
      </c>
      <c r="D3079" s="285">
        <v>0</v>
      </c>
      <c r="E3079" s="286">
        <v>2.15</v>
      </c>
      <c r="F3079" s="286">
        <v>0</v>
      </c>
    </row>
    <row r="3080" spans="1:6">
      <c r="A3080">
        <v>3265</v>
      </c>
      <c r="B3080" t="s">
        <v>3646</v>
      </c>
      <c r="C3080" t="s">
        <v>565</v>
      </c>
      <c r="D3080" s="285">
        <v>96</v>
      </c>
      <c r="E3080" s="286">
        <v>3.2639999999999998</v>
      </c>
      <c r="F3080" s="286">
        <v>313.33999999999997</v>
      </c>
    </row>
    <row r="3081" spans="1:6">
      <c r="A3081">
        <v>3266</v>
      </c>
      <c r="B3081" t="s">
        <v>3647</v>
      </c>
      <c r="C3081" t="s">
        <v>565</v>
      </c>
      <c r="D3081" s="285">
        <v>0</v>
      </c>
      <c r="E3081" s="286">
        <v>5.43</v>
      </c>
      <c r="F3081" s="286">
        <v>0</v>
      </c>
    </row>
    <row r="3082" spans="1:6">
      <c r="A3082">
        <v>3267</v>
      </c>
      <c r="B3082" t="s">
        <v>3648</v>
      </c>
      <c r="C3082" t="s">
        <v>565</v>
      </c>
      <c r="D3082" s="285">
        <v>6</v>
      </c>
      <c r="E3082" s="286">
        <v>16.149999999999999</v>
      </c>
      <c r="F3082" s="286">
        <v>96.9</v>
      </c>
    </row>
    <row r="3083" spans="1:6">
      <c r="A3083">
        <v>3268</v>
      </c>
      <c r="B3083" t="s">
        <v>3649</v>
      </c>
      <c r="C3083" t="s">
        <v>565</v>
      </c>
      <c r="D3083" s="285">
        <v>0</v>
      </c>
      <c r="E3083" s="286">
        <v>3.07</v>
      </c>
      <c r="F3083" s="286">
        <v>0</v>
      </c>
    </row>
    <row r="3084" spans="1:6">
      <c r="A3084">
        <v>3269</v>
      </c>
      <c r="B3084" t="s">
        <v>3650</v>
      </c>
      <c r="C3084" t="s">
        <v>565</v>
      </c>
      <c r="D3084" s="285">
        <v>0</v>
      </c>
      <c r="E3084" s="286">
        <v>26.23</v>
      </c>
      <c r="F3084" s="286">
        <v>0</v>
      </c>
    </row>
    <row r="3085" spans="1:6">
      <c r="A3085">
        <v>3270</v>
      </c>
      <c r="B3085" t="s">
        <v>3651</v>
      </c>
      <c r="C3085" t="s">
        <v>565</v>
      </c>
      <c r="D3085" s="285">
        <v>0</v>
      </c>
      <c r="E3085" s="286">
        <v>49.01</v>
      </c>
      <c r="F3085" s="286">
        <v>0</v>
      </c>
    </row>
    <row r="3086" spans="1:6">
      <c r="A3086">
        <v>3271</v>
      </c>
      <c r="B3086" t="s">
        <v>3652</v>
      </c>
      <c r="C3086" t="s">
        <v>565</v>
      </c>
      <c r="D3086" s="285">
        <v>0</v>
      </c>
      <c r="E3086" s="286">
        <v>38</v>
      </c>
      <c r="F3086" s="286">
        <v>0</v>
      </c>
    </row>
    <row r="3087" spans="1:6">
      <c r="A3087">
        <v>3272</v>
      </c>
      <c r="B3087" t="s">
        <v>3653</v>
      </c>
      <c r="C3087" t="s">
        <v>565</v>
      </c>
      <c r="D3087" s="285">
        <v>0</v>
      </c>
      <c r="E3087" s="286">
        <v>9.4049999999999994</v>
      </c>
      <c r="F3087" s="286">
        <v>0</v>
      </c>
    </row>
    <row r="3088" spans="1:6">
      <c r="A3088">
        <v>3273</v>
      </c>
      <c r="B3088" t="s">
        <v>3654</v>
      </c>
      <c r="C3088" t="s">
        <v>565</v>
      </c>
      <c r="D3088" s="285">
        <v>0</v>
      </c>
      <c r="E3088" s="286">
        <v>11.31</v>
      </c>
      <c r="F3088" s="286">
        <v>0</v>
      </c>
    </row>
    <row r="3089" spans="1:6">
      <c r="A3089">
        <v>3274</v>
      </c>
      <c r="B3089" t="s">
        <v>3655</v>
      </c>
      <c r="C3089" t="s">
        <v>565</v>
      </c>
      <c r="D3089" s="285">
        <v>0</v>
      </c>
      <c r="E3089" s="286">
        <v>6.2640000000000002</v>
      </c>
      <c r="F3089" s="286">
        <v>0</v>
      </c>
    </row>
    <row r="3090" spans="1:6">
      <c r="A3090">
        <v>3275</v>
      </c>
      <c r="B3090" t="s">
        <v>3656</v>
      </c>
      <c r="C3090" t="s">
        <v>565</v>
      </c>
      <c r="D3090" s="285">
        <v>0</v>
      </c>
      <c r="E3090" s="286">
        <v>66.930000000000007</v>
      </c>
      <c r="F3090" s="286">
        <v>0</v>
      </c>
    </row>
    <row r="3091" spans="1:6">
      <c r="A3091">
        <v>3276</v>
      </c>
      <c r="B3091" t="s">
        <v>3657</v>
      </c>
      <c r="C3091" t="s">
        <v>565</v>
      </c>
      <c r="D3091" s="285">
        <v>0</v>
      </c>
      <c r="E3091" s="286">
        <v>15.170999999999999</v>
      </c>
      <c r="F3091" s="286">
        <v>0</v>
      </c>
    </row>
    <row r="3092" spans="1:6">
      <c r="A3092">
        <v>3277</v>
      </c>
      <c r="B3092" t="s">
        <v>3658</v>
      </c>
      <c r="C3092" t="s">
        <v>565</v>
      </c>
      <c r="D3092" s="285">
        <v>69</v>
      </c>
      <c r="E3092" s="286">
        <v>12.327999999999999</v>
      </c>
      <c r="F3092" s="286">
        <v>850.63</v>
      </c>
    </row>
    <row r="3093" spans="1:6">
      <c r="A3093">
        <v>3278</v>
      </c>
      <c r="B3093" t="s">
        <v>3659</v>
      </c>
      <c r="C3093" t="s">
        <v>565</v>
      </c>
      <c r="D3093" s="285">
        <v>30</v>
      </c>
      <c r="E3093" s="286">
        <v>13.891999999999999</v>
      </c>
      <c r="F3093" s="286">
        <v>416.76</v>
      </c>
    </row>
    <row r="3094" spans="1:6">
      <c r="A3094">
        <v>3279</v>
      </c>
      <c r="B3094" t="s">
        <v>3660</v>
      </c>
      <c r="C3094" t="s">
        <v>565</v>
      </c>
      <c r="D3094" s="285">
        <v>0</v>
      </c>
      <c r="E3094" s="286">
        <v>15.5</v>
      </c>
      <c r="F3094" s="286">
        <v>0</v>
      </c>
    </row>
    <row r="3095" spans="1:6">
      <c r="A3095">
        <v>3280</v>
      </c>
      <c r="B3095" t="s">
        <v>3661</v>
      </c>
      <c r="C3095" t="s">
        <v>565</v>
      </c>
      <c r="D3095" s="285">
        <v>3</v>
      </c>
      <c r="E3095" s="286">
        <v>49.5</v>
      </c>
      <c r="F3095" s="286">
        <v>148.5</v>
      </c>
    </row>
    <row r="3096" spans="1:6">
      <c r="A3096">
        <v>3281</v>
      </c>
      <c r="B3096" t="s">
        <v>3662</v>
      </c>
      <c r="C3096" t="s">
        <v>565</v>
      </c>
      <c r="D3096" s="285">
        <v>0</v>
      </c>
      <c r="E3096" s="286">
        <v>34.92</v>
      </c>
      <c r="F3096" s="286">
        <v>0</v>
      </c>
    </row>
    <row r="3097" spans="1:6">
      <c r="A3097">
        <v>3282</v>
      </c>
      <c r="B3097" t="s">
        <v>3663</v>
      </c>
      <c r="C3097" t="s">
        <v>565</v>
      </c>
      <c r="D3097" s="285">
        <v>39</v>
      </c>
      <c r="E3097" s="286">
        <v>11.5</v>
      </c>
      <c r="F3097" s="286">
        <v>448.5</v>
      </c>
    </row>
    <row r="3098" spans="1:6">
      <c r="A3098">
        <v>3283</v>
      </c>
      <c r="B3098" t="s">
        <v>3664</v>
      </c>
      <c r="C3098" t="s">
        <v>565</v>
      </c>
      <c r="D3098" s="285">
        <v>36</v>
      </c>
      <c r="E3098" s="286">
        <v>10.579000000000001</v>
      </c>
      <c r="F3098" s="286">
        <v>380.84</v>
      </c>
    </row>
    <row r="3099" spans="1:6">
      <c r="A3099">
        <v>3284</v>
      </c>
      <c r="B3099" t="s">
        <v>3665</v>
      </c>
      <c r="C3099" t="s">
        <v>679</v>
      </c>
      <c r="D3099" s="285">
        <v>0</v>
      </c>
      <c r="E3099" s="286">
        <v>24.344999999999999</v>
      </c>
      <c r="F3099" s="286">
        <v>0</v>
      </c>
    </row>
    <row r="3100" spans="1:6">
      <c r="A3100">
        <v>3285</v>
      </c>
      <c r="B3100" t="s">
        <v>3666</v>
      </c>
      <c r="C3100" t="s">
        <v>679</v>
      </c>
      <c r="D3100" s="285">
        <v>0</v>
      </c>
      <c r="E3100" s="286">
        <v>30.815000000000001</v>
      </c>
      <c r="F3100" s="286">
        <v>0</v>
      </c>
    </row>
    <row r="3101" spans="1:6">
      <c r="A3101">
        <v>3286</v>
      </c>
      <c r="B3101" t="s">
        <v>3667</v>
      </c>
      <c r="C3101" t="s">
        <v>679</v>
      </c>
      <c r="D3101" s="285">
        <v>0</v>
      </c>
      <c r="E3101" s="286">
        <v>33.01</v>
      </c>
      <c r="F3101" s="286">
        <v>0</v>
      </c>
    </row>
    <row r="3102" spans="1:6">
      <c r="A3102">
        <v>3287</v>
      </c>
      <c r="B3102" t="s">
        <v>3668</v>
      </c>
      <c r="C3102" t="s">
        <v>679</v>
      </c>
      <c r="D3102" s="285">
        <v>0</v>
      </c>
      <c r="E3102" s="286">
        <v>55.44</v>
      </c>
      <c r="F3102" s="286">
        <v>0</v>
      </c>
    </row>
    <row r="3103" spans="1:6">
      <c r="A3103">
        <v>3288</v>
      </c>
      <c r="B3103" t="s">
        <v>3669</v>
      </c>
      <c r="C3103" t="s">
        <v>565</v>
      </c>
      <c r="D3103" s="285">
        <v>0</v>
      </c>
      <c r="E3103" s="286">
        <v>12.510999999999999</v>
      </c>
      <c r="F3103" s="286">
        <v>0</v>
      </c>
    </row>
    <row r="3104" spans="1:6">
      <c r="A3104">
        <v>3289</v>
      </c>
      <c r="B3104" t="s">
        <v>3670</v>
      </c>
      <c r="C3104" t="s">
        <v>565</v>
      </c>
      <c r="D3104" s="285">
        <v>0</v>
      </c>
      <c r="E3104" s="286">
        <v>31.914999999999999</v>
      </c>
      <c r="F3104" s="286">
        <v>0</v>
      </c>
    </row>
    <row r="3105" spans="1:6">
      <c r="A3105">
        <v>3290</v>
      </c>
      <c r="B3105" t="s">
        <v>3671</v>
      </c>
      <c r="C3105" t="s">
        <v>565</v>
      </c>
      <c r="D3105" s="285">
        <v>0</v>
      </c>
      <c r="E3105" s="286">
        <v>7.3</v>
      </c>
      <c r="F3105" s="286">
        <v>0</v>
      </c>
    </row>
    <row r="3106" spans="1:6">
      <c r="A3106">
        <v>3291</v>
      </c>
      <c r="B3106" t="s">
        <v>3672</v>
      </c>
      <c r="C3106" t="s">
        <v>679</v>
      </c>
      <c r="D3106" s="285">
        <v>0</v>
      </c>
      <c r="E3106" s="286">
        <v>45.68</v>
      </c>
      <c r="F3106" s="286">
        <v>0</v>
      </c>
    </row>
    <row r="3107" spans="1:6">
      <c r="A3107">
        <v>3292</v>
      </c>
      <c r="B3107" t="s">
        <v>3673</v>
      </c>
      <c r="C3107" t="s">
        <v>679</v>
      </c>
      <c r="D3107" s="285">
        <v>0</v>
      </c>
      <c r="E3107" s="286">
        <v>46.92</v>
      </c>
      <c r="F3107" s="286">
        <v>0</v>
      </c>
    </row>
    <row r="3108" spans="1:6">
      <c r="A3108">
        <v>3293</v>
      </c>
      <c r="B3108" t="s">
        <v>3674</v>
      </c>
      <c r="C3108" t="s">
        <v>565</v>
      </c>
      <c r="D3108" s="285">
        <v>0</v>
      </c>
      <c r="E3108" s="286">
        <v>32.42</v>
      </c>
      <c r="F3108" s="286">
        <v>0</v>
      </c>
    </row>
    <row r="3109" spans="1:6">
      <c r="A3109">
        <v>3294</v>
      </c>
      <c r="B3109" t="s">
        <v>3675</v>
      </c>
      <c r="C3109" t="s">
        <v>679</v>
      </c>
      <c r="D3109" s="285">
        <v>0</v>
      </c>
      <c r="E3109" s="286">
        <v>17.28</v>
      </c>
      <c r="F3109" s="286">
        <v>0</v>
      </c>
    </row>
    <row r="3110" spans="1:6">
      <c r="A3110">
        <v>3295</v>
      </c>
      <c r="B3110" t="s">
        <v>3676</v>
      </c>
      <c r="C3110" t="s">
        <v>679</v>
      </c>
      <c r="D3110" s="285">
        <v>0</v>
      </c>
      <c r="E3110" s="286">
        <v>48.85</v>
      </c>
      <c r="F3110" s="286">
        <v>0</v>
      </c>
    </row>
    <row r="3111" spans="1:6">
      <c r="A3111">
        <v>3296</v>
      </c>
      <c r="B3111" t="s">
        <v>3677</v>
      </c>
      <c r="C3111" t="s">
        <v>565</v>
      </c>
      <c r="D3111" s="285">
        <v>0</v>
      </c>
      <c r="E3111" s="286">
        <v>3.3290000000000002</v>
      </c>
      <c r="F3111" s="286">
        <v>0</v>
      </c>
    </row>
    <row r="3112" spans="1:6">
      <c r="A3112">
        <v>3297</v>
      </c>
      <c r="B3112" t="s">
        <v>3678</v>
      </c>
      <c r="C3112" t="s">
        <v>565</v>
      </c>
      <c r="D3112" s="285">
        <v>0</v>
      </c>
      <c r="E3112" s="286">
        <v>12.422000000000001</v>
      </c>
      <c r="F3112" s="286">
        <v>0</v>
      </c>
    </row>
    <row r="3113" spans="1:6">
      <c r="A3113">
        <v>3298</v>
      </c>
      <c r="B3113" t="s">
        <v>3679</v>
      </c>
      <c r="C3113" t="s">
        <v>565</v>
      </c>
      <c r="D3113" s="285">
        <v>0</v>
      </c>
      <c r="E3113" s="286">
        <v>3.7919999999999998</v>
      </c>
      <c r="F3113" s="286">
        <v>0</v>
      </c>
    </row>
    <row r="3114" spans="1:6">
      <c r="A3114">
        <v>3299</v>
      </c>
      <c r="B3114" t="s">
        <v>3680</v>
      </c>
      <c r="C3114" t="s">
        <v>565</v>
      </c>
      <c r="D3114" s="285">
        <v>0</v>
      </c>
      <c r="E3114" s="286">
        <v>3.7919999999999998</v>
      </c>
      <c r="F3114" s="286">
        <v>0</v>
      </c>
    </row>
    <row r="3115" spans="1:6">
      <c r="A3115">
        <v>3300</v>
      </c>
      <c r="B3115" t="s">
        <v>3681</v>
      </c>
      <c r="C3115" t="s">
        <v>565</v>
      </c>
      <c r="D3115" s="285">
        <v>0</v>
      </c>
      <c r="E3115" s="286">
        <v>4.0659999999999998</v>
      </c>
      <c r="F3115" s="286">
        <v>0</v>
      </c>
    </row>
    <row r="3116" spans="1:6">
      <c r="A3116">
        <v>3301</v>
      </c>
      <c r="B3116" t="s">
        <v>3682</v>
      </c>
      <c r="C3116" t="s">
        <v>565</v>
      </c>
      <c r="D3116" s="285">
        <v>0</v>
      </c>
      <c r="E3116" s="286">
        <v>5.7450000000000001</v>
      </c>
      <c r="F3116" s="286">
        <v>0</v>
      </c>
    </row>
    <row r="3117" spans="1:6">
      <c r="A3117">
        <v>3302</v>
      </c>
      <c r="B3117" t="s">
        <v>3683</v>
      </c>
      <c r="C3117" t="s">
        <v>565</v>
      </c>
      <c r="D3117" s="285">
        <v>0</v>
      </c>
      <c r="E3117" s="286">
        <v>4.9400000000000004</v>
      </c>
      <c r="F3117" s="286">
        <v>0</v>
      </c>
    </row>
    <row r="3118" spans="1:6">
      <c r="A3118">
        <v>3303</v>
      </c>
      <c r="B3118" t="s">
        <v>3684</v>
      </c>
      <c r="C3118" t="s">
        <v>565</v>
      </c>
      <c r="D3118" s="285">
        <v>0</v>
      </c>
      <c r="E3118" s="286">
        <v>7.98</v>
      </c>
      <c r="F3118" s="286">
        <v>0</v>
      </c>
    </row>
    <row r="3119" spans="1:6">
      <c r="A3119">
        <v>3304</v>
      </c>
      <c r="B3119" t="s">
        <v>3685</v>
      </c>
      <c r="C3119" t="s">
        <v>565</v>
      </c>
      <c r="D3119" s="285">
        <v>0</v>
      </c>
      <c r="E3119" s="286">
        <v>7.8780000000000001</v>
      </c>
      <c r="F3119" s="286">
        <v>0</v>
      </c>
    </row>
    <row r="3120" spans="1:6">
      <c r="A3120">
        <v>3305</v>
      </c>
      <c r="B3120" t="s">
        <v>3686</v>
      </c>
      <c r="C3120" t="s">
        <v>565</v>
      </c>
      <c r="D3120" s="285">
        <v>0</v>
      </c>
      <c r="E3120" s="286">
        <v>5.726</v>
      </c>
      <c r="F3120" s="286">
        <v>0</v>
      </c>
    </row>
    <row r="3121" spans="1:6">
      <c r="A3121">
        <v>3306</v>
      </c>
      <c r="B3121" t="s">
        <v>3687</v>
      </c>
      <c r="C3121" t="s">
        <v>565</v>
      </c>
      <c r="D3121" s="285">
        <v>0</v>
      </c>
      <c r="E3121" s="286">
        <v>4.9960000000000004</v>
      </c>
      <c r="F3121" s="286">
        <v>0</v>
      </c>
    </row>
    <row r="3122" spans="1:6">
      <c r="A3122">
        <v>3307</v>
      </c>
      <c r="B3122" t="s">
        <v>3688</v>
      </c>
      <c r="C3122" t="s">
        <v>565</v>
      </c>
      <c r="D3122" s="285">
        <v>0</v>
      </c>
      <c r="E3122" s="286">
        <v>4.016</v>
      </c>
      <c r="F3122" s="286">
        <v>0</v>
      </c>
    </row>
    <row r="3123" spans="1:6">
      <c r="A3123">
        <v>3308</v>
      </c>
      <c r="B3123" t="s">
        <v>3689</v>
      </c>
      <c r="C3123" t="s">
        <v>565</v>
      </c>
      <c r="D3123" s="285">
        <v>6</v>
      </c>
      <c r="E3123" s="286">
        <v>7.6349999999999998</v>
      </c>
      <c r="F3123" s="286">
        <v>45.81</v>
      </c>
    </row>
    <row r="3124" spans="1:6">
      <c r="A3124">
        <v>3309</v>
      </c>
      <c r="B3124" t="s">
        <v>3690</v>
      </c>
      <c r="C3124" t="s">
        <v>565</v>
      </c>
      <c r="D3124" s="285">
        <v>0</v>
      </c>
      <c r="E3124" s="286">
        <v>6.5140000000000002</v>
      </c>
      <c r="F3124" s="286">
        <v>0</v>
      </c>
    </row>
    <row r="3125" spans="1:6">
      <c r="A3125">
        <v>3310</v>
      </c>
      <c r="B3125" t="s">
        <v>3691</v>
      </c>
      <c r="C3125" t="s">
        <v>565</v>
      </c>
      <c r="D3125" s="285">
        <v>0</v>
      </c>
      <c r="E3125" s="286">
        <v>6.5140000000000002</v>
      </c>
      <c r="F3125" s="286">
        <v>0</v>
      </c>
    </row>
    <row r="3126" spans="1:6">
      <c r="A3126">
        <v>3311</v>
      </c>
      <c r="B3126" t="s">
        <v>3692</v>
      </c>
      <c r="C3126" t="s">
        <v>565</v>
      </c>
      <c r="D3126" s="285">
        <v>0</v>
      </c>
      <c r="E3126" s="286">
        <v>8.65</v>
      </c>
      <c r="F3126" s="286">
        <v>0</v>
      </c>
    </row>
    <row r="3127" spans="1:6">
      <c r="A3127">
        <v>3312</v>
      </c>
      <c r="B3127" t="s">
        <v>3693</v>
      </c>
      <c r="C3127" t="s">
        <v>565</v>
      </c>
      <c r="D3127" s="285">
        <v>0</v>
      </c>
      <c r="E3127" s="286">
        <v>6.5140000000000002</v>
      </c>
      <c r="F3127" s="286">
        <v>0</v>
      </c>
    </row>
    <row r="3128" spans="1:6">
      <c r="A3128">
        <v>3314</v>
      </c>
      <c r="B3128" t="s">
        <v>3694</v>
      </c>
      <c r="C3128" t="s">
        <v>565</v>
      </c>
      <c r="D3128" s="285">
        <v>0</v>
      </c>
      <c r="E3128" s="286">
        <v>8.3789999999999996</v>
      </c>
      <c r="F3128" s="286">
        <v>0</v>
      </c>
    </row>
    <row r="3129" spans="1:6">
      <c r="A3129">
        <v>3315</v>
      </c>
      <c r="B3129" t="s">
        <v>3695</v>
      </c>
      <c r="C3129" t="s">
        <v>565</v>
      </c>
      <c r="D3129" s="285">
        <v>0</v>
      </c>
      <c r="E3129" s="286">
        <v>7.5049999999999999</v>
      </c>
      <c r="F3129" s="286">
        <v>0</v>
      </c>
    </row>
    <row r="3130" spans="1:6">
      <c r="A3130">
        <v>3316</v>
      </c>
      <c r="B3130" t="s">
        <v>3696</v>
      </c>
      <c r="C3130" t="s">
        <v>565</v>
      </c>
      <c r="D3130" s="285">
        <v>30</v>
      </c>
      <c r="E3130" s="286">
        <v>12.82</v>
      </c>
      <c r="F3130" s="286">
        <v>384.6</v>
      </c>
    </row>
    <row r="3131" spans="1:6">
      <c r="A3131">
        <v>3317</v>
      </c>
      <c r="B3131" t="s">
        <v>3697</v>
      </c>
      <c r="C3131" t="s">
        <v>565</v>
      </c>
      <c r="D3131" s="285">
        <v>6</v>
      </c>
      <c r="E3131" s="286">
        <v>17.87</v>
      </c>
      <c r="F3131" s="286">
        <v>107.22</v>
      </c>
    </row>
    <row r="3132" spans="1:6">
      <c r="A3132">
        <v>3318</v>
      </c>
      <c r="B3132" t="s">
        <v>3698</v>
      </c>
      <c r="C3132" t="s">
        <v>565</v>
      </c>
      <c r="D3132" s="285">
        <v>0</v>
      </c>
      <c r="E3132" s="286">
        <v>3.91</v>
      </c>
      <c r="F3132" s="286">
        <v>0</v>
      </c>
    </row>
    <row r="3133" spans="1:6">
      <c r="A3133">
        <v>3319</v>
      </c>
      <c r="B3133" t="s">
        <v>3699</v>
      </c>
      <c r="C3133" t="s">
        <v>565</v>
      </c>
      <c r="D3133" s="285">
        <v>0</v>
      </c>
      <c r="E3133" s="286">
        <v>3.371</v>
      </c>
      <c r="F3133" s="286">
        <v>0</v>
      </c>
    </row>
    <row r="3134" spans="1:6">
      <c r="A3134">
        <v>3320</v>
      </c>
      <c r="B3134" t="s">
        <v>3700</v>
      </c>
      <c r="C3134" t="s">
        <v>565</v>
      </c>
      <c r="D3134" s="285">
        <v>0</v>
      </c>
      <c r="E3134" s="286">
        <v>4.016</v>
      </c>
      <c r="F3134" s="286">
        <v>0</v>
      </c>
    </row>
    <row r="3135" spans="1:6">
      <c r="A3135">
        <v>3321</v>
      </c>
      <c r="B3135" t="s">
        <v>3701</v>
      </c>
      <c r="C3135" t="s">
        <v>565</v>
      </c>
      <c r="D3135" s="285">
        <v>0</v>
      </c>
      <c r="E3135" s="286">
        <v>240</v>
      </c>
      <c r="F3135" s="286">
        <v>0</v>
      </c>
    </row>
    <row r="3136" spans="1:6">
      <c r="A3136">
        <v>3322</v>
      </c>
      <c r="B3136" t="s">
        <v>3702</v>
      </c>
      <c r="C3136" t="s">
        <v>565</v>
      </c>
      <c r="D3136" s="285">
        <v>0</v>
      </c>
      <c r="E3136" s="286">
        <v>29.751000000000001</v>
      </c>
      <c r="F3136" s="286">
        <v>0</v>
      </c>
    </row>
    <row r="3137" spans="1:6">
      <c r="A3137">
        <v>3323</v>
      </c>
      <c r="B3137" t="s">
        <v>3703</v>
      </c>
      <c r="C3137" t="s">
        <v>565</v>
      </c>
      <c r="D3137" s="285">
        <v>0</v>
      </c>
      <c r="E3137" s="286">
        <v>30.698</v>
      </c>
      <c r="F3137" s="286">
        <v>0</v>
      </c>
    </row>
    <row r="3138" spans="1:6">
      <c r="A3138">
        <v>3324</v>
      </c>
      <c r="B3138" t="s">
        <v>3704</v>
      </c>
      <c r="C3138" t="s">
        <v>565</v>
      </c>
      <c r="D3138" s="285">
        <v>12</v>
      </c>
      <c r="E3138" s="286">
        <v>17.04</v>
      </c>
      <c r="F3138" s="286">
        <v>204.48</v>
      </c>
    </row>
    <row r="3139" spans="1:6">
      <c r="A3139">
        <v>3325</v>
      </c>
      <c r="B3139" t="s">
        <v>3705</v>
      </c>
      <c r="C3139" t="s">
        <v>565</v>
      </c>
      <c r="D3139" s="285">
        <v>0</v>
      </c>
      <c r="E3139" s="286">
        <v>21.8</v>
      </c>
      <c r="F3139" s="286">
        <v>0</v>
      </c>
    </row>
    <row r="3140" spans="1:6">
      <c r="A3140">
        <v>3326</v>
      </c>
      <c r="B3140" t="s">
        <v>3706</v>
      </c>
      <c r="C3140" t="s">
        <v>565</v>
      </c>
      <c r="D3140" s="285">
        <v>0</v>
      </c>
      <c r="E3140" s="286">
        <v>16.61</v>
      </c>
      <c r="F3140" s="286">
        <v>0</v>
      </c>
    </row>
    <row r="3141" spans="1:6">
      <c r="A3141">
        <v>3327</v>
      </c>
      <c r="B3141" t="s">
        <v>3707</v>
      </c>
      <c r="C3141" t="s">
        <v>565</v>
      </c>
      <c r="D3141" s="285">
        <v>0</v>
      </c>
      <c r="E3141" s="286">
        <v>44.53</v>
      </c>
      <c r="F3141" s="286">
        <v>0</v>
      </c>
    </row>
    <row r="3142" spans="1:6">
      <c r="A3142">
        <v>3328</v>
      </c>
      <c r="B3142" t="s">
        <v>3708</v>
      </c>
      <c r="C3142" t="s">
        <v>565</v>
      </c>
      <c r="D3142" s="285">
        <v>0</v>
      </c>
      <c r="E3142" s="286">
        <v>3.5</v>
      </c>
      <c r="F3142" s="286">
        <v>0</v>
      </c>
    </row>
    <row r="3143" spans="1:6">
      <c r="A3143">
        <v>3329</v>
      </c>
      <c r="B3143" t="s">
        <v>3709</v>
      </c>
      <c r="C3143" t="s">
        <v>565</v>
      </c>
      <c r="D3143" s="285">
        <v>0</v>
      </c>
      <c r="E3143" s="286">
        <v>3.57</v>
      </c>
      <c r="F3143" s="286">
        <v>0</v>
      </c>
    </row>
    <row r="3144" spans="1:6">
      <c r="A3144">
        <v>3330</v>
      </c>
      <c r="B3144" t="s">
        <v>3710</v>
      </c>
      <c r="C3144" t="s">
        <v>565</v>
      </c>
      <c r="D3144" s="285">
        <v>0</v>
      </c>
      <c r="E3144" s="286">
        <v>3.51</v>
      </c>
      <c r="F3144" s="286">
        <v>0</v>
      </c>
    </row>
    <row r="3145" spans="1:6">
      <c r="A3145">
        <v>3331</v>
      </c>
      <c r="B3145" t="s">
        <v>3711</v>
      </c>
      <c r="C3145" t="s">
        <v>565</v>
      </c>
      <c r="D3145" s="285">
        <v>0</v>
      </c>
      <c r="E3145" s="286">
        <v>3.57</v>
      </c>
      <c r="F3145" s="286">
        <v>0</v>
      </c>
    </row>
    <row r="3146" spans="1:6">
      <c r="A3146">
        <v>3332</v>
      </c>
      <c r="B3146" t="s">
        <v>3712</v>
      </c>
      <c r="C3146" t="s">
        <v>565</v>
      </c>
      <c r="D3146" s="285">
        <v>0</v>
      </c>
      <c r="E3146" s="286">
        <v>21.9</v>
      </c>
      <c r="F3146" s="286">
        <v>0</v>
      </c>
    </row>
    <row r="3147" spans="1:6">
      <c r="A3147">
        <v>3333</v>
      </c>
      <c r="B3147" t="s">
        <v>3713</v>
      </c>
      <c r="C3147" t="s">
        <v>565</v>
      </c>
      <c r="D3147" s="285">
        <v>6</v>
      </c>
      <c r="E3147" s="286">
        <v>28.81</v>
      </c>
      <c r="F3147" s="286">
        <v>172.86</v>
      </c>
    </row>
    <row r="3148" spans="1:6">
      <c r="A3148">
        <v>3334</v>
      </c>
      <c r="B3148" t="s">
        <v>3714</v>
      </c>
      <c r="C3148" t="s">
        <v>565</v>
      </c>
      <c r="D3148" s="285">
        <v>4</v>
      </c>
      <c r="E3148" s="286">
        <v>17.66</v>
      </c>
      <c r="F3148" s="286">
        <v>70.64</v>
      </c>
    </row>
    <row r="3149" spans="1:6">
      <c r="A3149">
        <v>3335</v>
      </c>
      <c r="B3149" t="s">
        <v>3715</v>
      </c>
      <c r="C3149" t="s">
        <v>565</v>
      </c>
      <c r="D3149" s="285">
        <v>0</v>
      </c>
      <c r="E3149" s="286">
        <v>29.19</v>
      </c>
      <c r="F3149" s="286">
        <v>0</v>
      </c>
    </row>
    <row r="3150" spans="1:6">
      <c r="A3150">
        <v>3336</v>
      </c>
      <c r="B3150" t="s">
        <v>3716</v>
      </c>
      <c r="C3150" t="s">
        <v>565</v>
      </c>
      <c r="D3150" s="285">
        <v>0</v>
      </c>
      <c r="E3150" s="286">
        <v>19.22</v>
      </c>
      <c r="F3150" s="286">
        <v>0</v>
      </c>
    </row>
    <row r="3151" spans="1:6">
      <c r="A3151">
        <v>3337</v>
      </c>
      <c r="B3151" t="s">
        <v>3717</v>
      </c>
      <c r="C3151" t="s">
        <v>565</v>
      </c>
      <c r="D3151" s="285">
        <v>0</v>
      </c>
      <c r="E3151" s="286">
        <v>5.07</v>
      </c>
      <c r="F3151" s="286">
        <v>0</v>
      </c>
    </row>
    <row r="3152" spans="1:6">
      <c r="A3152">
        <v>3338</v>
      </c>
      <c r="B3152" t="s">
        <v>3718</v>
      </c>
      <c r="C3152" t="s">
        <v>565</v>
      </c>
      <c r="D3152" s="285">
        <v>0</v>
      </c>
      <c r="E3152" s="286">
        <v>15.759</v>
      </c>
      <c r="F3152" s="286">
        <v>0</v>
      </c>
    </row>
    <row r="3153" spans="1:6">
      <c r="A3153">
        <v>3339</v>
      </c>
      <c r="B3153" t="s">
        <v>3719</v>
      </c>
      <c r="C3153" t="s">
        <v>565</v>
      </c>
      <c r="D3153" s="285">
        <v>0</v>
      </c>
      <c r="E3153" s="286">
        <v>61.42</v>
      </c>
      <c r="F3153" s="286">
        <v>0</v>
      </c>
    </row>
    <row r="3154" spans="1:6">
      <c r="A3154">
        <v>3341</v>
      </c>
      <c r="B3154" t="s">
        <v>3720</v>
      </c>
      <c r="C3154" t="s">
        <v>565</v>
      </c>
      <c r="D3154" s="285">
        <v>0</v>
      </c>
      <c r="E3154" s="286">
        <v>5.0419999999999998</v>
      </c>
      <c r="F3154" s="286">
        <v>0</v>
      </c>
    </row>
    <row r="3155" spans="1:6">
      <c r="A3155">
        <v>3342</v>
      </c>
      <c r="B3155" t="s">
        <v>3721</v>
      </c>
      <c r="C3155" t="s">
        <v>565</v>
      </c>
      <c r="D3155" s="285">
        <v>0</v>
      </c>
      <c r="E3155" s="286">
        <v>3.7370000000000001</v>
      </c>
      <c r="F3155" s="286">
        <v>0</v>
      </c>
    </row>
    <row r="3156" spans="1:6">
      <c r="A3156">
        <v>3343</v>
      </c>
      <c r="B3156" t="s">
        <v>3722</v>
      </c>
      <c r="C3156" t="s">
        <v>565</v>
      </c>
      <c r="D3156" s="285">
        <v>0</v>
      </c>
      <c r="E3156" s="286">
        <v>4.08</v>
      </c>
      <c r="F3156" s="286">
        <v>0</v>
      </c>
    </row>
    <row r="3157" spans="1:6">
      <c r="A3157">
        <v>3344</v>
      </c>
      <c r="B3157" t="s">
        <v>3723</v>
      </c>
      <c r="C3157" t="s">
        <v>565</v>
      </c>
      <c r="D3157" s="285">
        <v>0</v>
      </c>
      <c r="E3157" s="286">
        <v>3.7370000000000001</v>
      </c>
      <c r="F3157" s="286">
        <v>0</v>
      </c>
    </row>
    <row r="3158" spans="1:6">
      <c r="A3158">
        <v>3345</v>
      </c>
      <c r="B3158" t="s">
        <v>3724</v>
      </c>
      <c r="C3158" t="s">
        <v>565</v>
      </c>
      <c r="D3158" s="285">
        <v>12</v>
      </c>
      <c r="E3158" s="286">
        <v>7.75</v>
      </c>
      <c r="F3158" s="286">
        <v>93</v>
      </c>
    </row>
    <row r="3159" spans="1:6">
      <c r="A3159">
        <v>3346</v>
      </c>
      <c r="B3159" t="s">
        <v>3725</v>
      </c>
      <c r="C3159" t="s">
        <v>565</v>
      </c>
      <c r="D3159" s="285">
        <v>0</v>
      </c>
      <c r="E3159" s="286">
        <v>6.96</v>
      </c>
      <c r="F3159" s="286">
        <v>0</v>
      </c>
    </row>
    <row r="3160" spans="1:6">
      <c r="A3160">
        <v>3347</v>
      </c>
      <c r="B3160" t="s">
        <v>3726</v>
      </c>
      <c r="C3160" t="s">
        <v>565</v>
      </c>
      <c r="D3160" s="285">
        <v>0</v>
      </c>
      <c r="E3160" s="286">
        <v>3.7120000000000002</v>
      </c>
      <c r="F3160" s="286">
        <v>0</v>
      </c>
    </row>
    <row r="3161" spans="1:6">
      <c r="A3161">
        <v>3348</v>
      </c>
      <c r="B3161" t="s">
        <v>3727</v>
      </c>
      <c r="C3161" t="s">
        <v>565</v>
      </c>
      <c r="D3161" s="285">
        <v>0</v>
      </c>
      <c r="E3161" s="286">
        <v>6.9</v>
      </c>
      <c r="F3161" s="286">
        <v>0</v>
      </c>
    </row>
    <row r="3162" spans="1:6">
      <c r="A3162">
        <v>3349</v>
      </c>
      <c r="B3162" t="s">
        <v>3728</v>
      </c>
      <c r="C3162" t="s">
        <v>565</v>
      </c>
      <c r="D3162" s="285">
        <v>51</v>
      </c>
      <c r="E3162" s="286">
        <v>16.48</v>
      </c>
      <c r="F3162" s="286">
        <v>840.48</v>
      </c>
    </row>
    <row r="3163" spans="1:6">
      <c r="A3163">
        <v>3350</v>
      </c>
      <c r="B3163" t="s">
        <v>3729</v>
      </c>
      <c r="C3163" t="s">
        <v>565</v>
      </c>
      <c r="D3163" s="285">
        <v>12</v>
      </c>
      <c r="E3163" s="286">
        <v>7.13</v>
      </c>
      <c r="F3163" s="286">
        <v>85.56</v>
      </c>
    </row>
    <row r="3164" spans="1:6">
      <c r="A3164">
        <v>3351</v>
      </c>
      <c r="B3164" t="s">
        <v>3730</v>
      </c>
      <c r="C3164" t="s">
        <v>565</v>
      </c>
      <c r="D3164" s="285">
        <v>18</v>
      </c>
      <c r="E3164" s="286">
        <v>10.45</v>
      </c>
      <c r="F3164" s="286">
        <v>188.1</v>
      </c>
    </row>
    <row r="3165" spans="1:6">
      <c r="A3165">
        <v>3352</v>
      </c>
      <c r="B3165" t="s">
        <v>3731</v>
      </c>
      <c r="C3165" t="s">
        <v>565</v>
      </c>
      <c r="D3165" s="285">
        <v>12</v>
      </c>
      <c r="E3165" s="286">
        <v>7.13</v>
      </c>
      <c r="F3165" s="286">
        <v>85.56</v>
      </c>
    </row>
    <row r="3166" spans="1:6">
      <c r="A3166">
        <v>3353</v>
      </c>
      <c r="B3166" t="s">
        <v>3732</v>
      </c>
      <c r="C3166" t="s">
        <v>565</v>
      </c>
      <c r="D3166" s="285">
        <v>0</v>
      </c>
      <c r="E3166" s="286">
        <v>36.1</v>
      </c>
      <c r="F3166" s="286">
        <v>0</v>
      </c>
    </row>
    <row r="3167" spans="1:6">
      <c r="A3167">
        <v>3354</v>
      </c>
      <c r="B3167" t="s">
        <v>3733</v>
      </c>
      <c r="C3167" t="s">
        <v>565</v>
      </c>
      <c r="D3167" s="285">
        <v>6</v>
      </c>
      <c r="E3167" s="286">
        <v>9.69</v>
      </c>
      <c r="F3167" s="286">
        <v>58.14</v>
      </c>
    </row>
    <row r="3168" spans="1:6">
      <c r="A3168">
        <v>3355</v>
      </c>
      <c r="B3168" t="s">
        <v>3734</v>
      </c>
      <c r="C3168" t="s">
        <v>565</v>
      </c>
      <c r="D3168" s="285">
        <v>0</v>
      </c>
      <c r="E3168" s="286">
        <v>186.2</v>
      </c>
      <c r="F3168" s="286">
        <v>0</v>
      </c>
    </row>
    <row r="3169" spans="1:6">
      <c r="A3169">
        <v>3356</v>
      </c>
      <c r="B3169" t="s">
        <v>3735</v>
      </c>
      <c r="C3169" t="s">
        <v>565</v>
      </c>
      <c r="D3169" s="285">
        <v>0</v>
      </c>
      <c r="E3169" s="286">
        <v>128.1</v>
      </c>
      <c r="F3169" s="286">
        <v>0</v>
      </c>
    </row>
    <row r="3170" spans="1:6">
      <c r="A3170">
        <v>3357</v>
      </c>
      <c r="B3170" t="s">
        <v>3736</v>
      </c>
      <c r="C3170" t="s">
        <v>565</v>
      </c>
      <c r="D3170" s="285">
        <v>9</v>
      </c>
      <c r="E3170" s="286">
        <v>28.88</v>
      </c>
      <c r="F3170" s="286">
        <v>259.92</v>
      </c>
    </row>
    <row r="3171" spans="1:6">
      <c r="A3171">
        <v>3358</v>
      </c>
      <c r="B3171" t="s">
        <v>3737</v>
      </c>
      <c r="C3171" t="s">
        <v>565</v>
      </c>
      <c r="D3171" s="285">
        <v>0</v>
      </c>
      <c r="E3171" s="286">
        <v>9.2609999999999992</v>
      </c>
      <c r="F3171" s="286">
        <v>0</v>
      </c>
    </row>
    <row r="3172" spans="1:6">
      <c r="A3172">
        <v>3359</v>
      </c>
      <c r="B3172" t="s">
        <v>3738</v>
      </c>
      <c r="C3172" t="s">
        <v>565</v>
      </c>
      <c r="D3172" s="285">
        <v>0</v>
      </c>
      <c r="E3172" s="286">
        <v>6.6040000000000001</v>
      </c>
      <c r="F3172" s="286">
        <v>0</v>
      </c>
    </row>
    <row r="3173" spans="1:6">
      <c r="A3173">
        <v>3360</v>
      </c>
      <c r="B3173" t="s">
        <v>3739</v>
      </c>
      <c r="C3173" t="s">
        <v>565</v>
      </c>
      <c r="D3173" s="285">
        <v>0</v>
      </c>
      <c r="E3173" s="286">
        <v>5.99</v>
      </c>
      <c r="F3173" s="286">
        <v>0</v>
      </c>
    </row>
    <row r="3174" spans="1:6">
      <c r="A3174">
        <v>3361</v>
      </c>
      <c r="B3174" t="s">
        <v>3740</v>
      </c>
      <c r="C3174" t="s">
        <v>565</v>
      </c>
      <c r="D3174" s="285">
        <v>0</v>
      </c>
      <c r="E3174" s="286">
        <v>5.99</v>
      </c>
      <c r="F3174" s="286">
        <v>0</v>
      </c>
    </row>
    <row r="3175" spans="1:6">
      <c r="A3175">
        <v>3362</v>
      </c>
      <c r="B3175" t="s">
        <v>3741</v>
      </c>
      <c r="C3175" t="s">
        <v>565</v>
      </c>
      <c r="D3175" s="285">
        <v>0</v>
      </c>
      <c r="E3175" s="286">
        <v>4.3769999999999998</v>
      </c>
      <c r="F3175" s="286">
        <v>0</v>
      </c>
    </row>
    <row r="3176" spans="1:6">
      <c r="A3176">
        <v>3363</v>
      </c>
      <c r="B3176" t="s">
        <v>3742</v>
      </c>
      <c r="C3176" t="s">
        <v>565</v>
      </c>
      <c r="D3176" s="285">
        <v>0</v>
      </c>
      <c r="E3176" s="286">
        <v>5.2220000000000004</v>
      </c>
      <c r="F3176" s="286">
        <v>0</v>
      </c>
    </row>
    <row r="3177" spans="1:6">
      <c r="A3177">
        <v>3364</v>
      </c>
      <c r="B3177" t="s">
        <v>3743</v>
      </c>
      <c r="C3177" t="s">
        <v>565</v>
      </c>
      <c r="D3177" s="285">
        <v>0</v>
      </c>
      <c r="E3177" s="286">
        <v>6.1440000000000001</v>
      </c>
      <c r="F3177" s="286">
        <v>0</v>
      </c>
    </row>
    <row r="3178" spans="1:6">
      <c r="A3178">
        <v>3365</v>
      </c>
      <c r="B3178" t="s">
        <v>3744</v>
      </c>
      <c r="C3178" t="s">
        <v>565</v>
      </c>
      <c r="D3178" s="285">
        <v>0</v>
      </c>
      <c r="E3178" s="286">
        <v>102.33</v>
      </c>
      <c r="F3178" s="286">
        <v>0</v>
      </c>
    </row>
    <row r="3179" spans="1:6">
      <c r="A3179">
        <v>3366</v>
      </c>
      <c r="B3179" t="s">
        <v>3745</v>
      </c>
      <c r="C3179" t="s">
        <v>565</v>
      </c>
      <c r="D3179" s="285">
        <v>0</v>
      </c>
      <c r="E3179" s="286">
        <v>39.590000000000003</v>
      </c>
      <c r="F3179" s="286">
        <v>0</v>
      </c>
    </row>
    <row r="3180" spans="1:6">
      <c r="A3180">
        <v>3367</v>
      </c>
      <c r="B3180" t="s">
        <v>3746</v>
      </c>
      <c r="C3180" t="s">
        <v>565</v>
      </c>
      <c r="D3180" s="285">
        <v>0</v>
      </c>
      <c r="E3180" s="286">
        <v>16.309999999999999</v>
      </c>
      <c r="F3180" s="286">
        <v>0</v>
      </c>
    </row>
    <row r="3181" spans="1:6">
      <c r="A3181">
        <v>3368</v>
      </c>
      <c r="B3181" t="s">
        <v>3747</v>
      </c>
      <c r="C3181" t="s">
        <v>565</v>
      </c>
      <c r="D3181" s="285">
        <v>0</v>
      </c>
      <c r="E3181" s="286">
        <v>105</v>
      </c>
      <c r="F3181" s="286">
        <v>0</v>
      </c>
    </row>
    <row r="3182" spans="1:6">
      <c r="A3182">
        <v>3369</v>
      </c>
      <c r="B3182" t="s">
        <v>3748</v>
      </c>
      <c r="C3182" t="s">
        <v>565</v>
      </c>
      <c r="D3182" s="285">
        <v>0</v>
      </c>
      <c r="E3182" s="286">
        <v>17.21</v>
      </c>
      <c r="F3182" s="286">
        <v>0</v>
      </c>
    </row>
    <row r="3183" spans="1:6">
      <c r="A3183">
        <v>3370</v>
      </c>
      <c r="B3183" t="s">
        <v>3749</v>
      </c>
      <c r="C3183" t="s">
        <v>565</v>
      </c>
      <c r="D3183" s="285">
        <v>9</v>
      </c>
      <c r="E3183" s="286">
        <v>19.59</v>
      </c>
      <c r="F3183" s="286">
        <v>176.31</v>
      </c>
    </row>
    <row r="3184" spans="1:6">
      <c r="A3184">
        <v>3371</v>
      </c>
      <c r="B3184" t="s">
        <v>3750</v>
      </c>
      <c r="C3184" t="s">
        <v>565</v>
      </c>
      <c r="D3184" s="285">
        <v>9</v>
      </c>
      <c r="E3184" s="286">
        <v>8.5500000000000007</v>
      </c>
      <c r="F3184" s="286">
        <v>76.95</v>
      </c>
    </row>
    <row r="3185" spans="1:6">
      <c r="A3185">
        <v>3372</v>
      </c>
      <c r="B3185" t="s">
        <v>3751</v>
      </c>
      <c r="C3185" t="s">
        <v>565</v>
      </c>
      <c r="D3185" s="285">
        <v>36</v>
      </c>
      <c r="E3185" s="286">
        <v>30.16</v>
      </c>
      <c r="F3185" s="286">
        <v>1085.76</v>
      </c>
    </row>
    <row r="3186" spans="1:6">
      <c r="A3186">
        <v>3373</v>
      </c>
      <c r="B3186" t="s">
        <v>3752</v>
      </c>
      <c r="C3186" t="s">
        <v>565</v>
      </c>
      <c r="D3186" s="285">
        <v>0</v>
      </c>
      <c r="E3186" s="286">
        <v>72.45</v>
      </c>
      <c r="F3186" s="286">
        <v>0</v>
      </c>
    </row>
    <row r="3187" spans="1:6">
      <c r="A3187">
        <v>3374</v>
      </c>
      <c r="B3187" t="s">
        <v>3753</v>
      </c>
      <c r="C3187" t="s">
        <v>565</v>
      </c>
      <c r="D3187" s="285">
        <v>0</v>
      </c>
      <c r="E3187" s="286">
        <v>25.45</v>
      </c>
      <c r="F3187" s="286">
        <v>0</v>
      </c>
    </row>
    <row r="3188" spans="1:6">
      <c r="A3188">
        <v>3375</v>
      </c>
      <c r="B3188" t="s">
        <v>3754</v>
      </c>
      <c r="C3188" t="s">
        <v>565</v>
      </c>
      <c r="D3188" s="285">
        <v>0</v>
      </c>
      <c r="E3188" s="286">
        <v>52.99</v>
      </c>
      <c r="F3188" s="286">
        <v>0</v>
      </c>
    </row>
    <row r="3189" spans="1:6">
      <c r="A3189">
        <v>3376</v>
      </c>
      <c r="B3189" t="s">
        <v>3755</v>
      </c>
      <c r="C3189" t="s">
        <v>565</v>
      </c>
      <c r="D3189" s="285">
        <v>0</v>
      </c>
      <c r="E3189" s="286">
        <v>24.64</v>
      </c>
      <c r="F3189" s="286">
        <v>0</v>
      </c>
    </row>
    <row r="3190" spans="1:6">
      <c r="A3190">
        <v>3377</v>
      </c>
      <c r="B3190" t="s">
        <v>3756</v>
      </c>
      <c r="C3190" t="s">
        <v>565</v>
      </c>
      <c r="D3190" s="285">
        <v>3</v>
      </c>
      <c r="E3190" s="286">
        <v>56.45</v>
      </c>
      <c r="F3190" s="286">
        <v>169.35</v>
      </c>
    </row>
    <row r="3191" spans="1:6">
      <c r="A3191">
        <v>3378</v>
      </c>
      <c r="B3191" t="s">
        <v>3757</v>
      </c>
      <c r="C3191" t="s">
        <v>565</v>
      </c>
      <c r="D3191" s="285">
        <v>0</v>
      </c>
      <c r="E3191" s="286">
        <v>14.45</v>
      </c>
      <c r="F3191" s="286">
        <v>0</v>
      </c>
    </row>
    <row r="3192" spans="1:6">
      <c r="A3192">
        <v>3379</v>
      </c>
      <c r="B3192" t="s">
        <v>3758</v>
      </c>
      <c r="C3192" t="s">
        <v>565</v>
      </c>
      <c r="D3192" s="285">
        <v>0</v>
      </c>
      <c r="E3192" s="286">
        <v>25.36</v>
      </c>
      <c r="F3192" s="286">
        <v>0</v>
      </c>
    </row>
    <row r="3193" spans="1:6">
      <c r="A3193">
        <v>3380</v>
      </c>
      <c r="B3193" t="s">
        <v>3759</v>
      </c>
      <c r="C3193" t="s">
        <v>565</v>
      </c>
      <c r="D3193" s="285">
        <v>72</v>
      </c>
      <c r="E3193" s="286">
        <v>4.4169999999999998</v>
      </c>
      <c r="F3193" s="286">
        <v>318.02</v>
      </c>
    </row>
    <row r="3194" spans="1:6">
      <c r="A3194">
        <v>3381</v>
      </c>
      <c r="B3194" t="s">
        <v>3760</v>
      </c>
      <c r="C3194" t="s">
        <v>565</v>
      </c>
      <c r="D3194" s="285">
        <v>0</v>
      </c>
      <c r="E3194" s="286">
        <v>14.9</v>
      </c>
      <c r="F3194" s="286">
        <v>0</v>
      </c>
    </row>
    <row r="3195" spans="1:6">
      <c r="A3195">
        <v>3382</v>
      </c>
      <c r="B3195" t="s">
        <v>3761</v>
      </c>
      <c r="C3195" t="s">
        <v>565</v>
      </c>
      <c r="D3195" s="285">
        <v>0</v>
      </c>
      <c r="E3195" s="286">
        <v>20.3</v>
      </c>
      <c r="F3195" s="286">
        <v>0</v>
      </c>
    </row>
    <row r="3196" spans="1:6">
      <c r="A3196">
        <v>3383</v>
      </c>
      <c r="B3196" t="s">
        <v>3762</v>
      </c>
      <c r="C3196" t="s">
        <v>565</v>
      </c>
      <c r="D3196" s="285">
        <v>0</v>
      </c>
      <c r="E3196" s="286">
        <v>6.53</v>
      </c>
      <c r="F3196" s="286">
        <v>0</v>
      </c>
    </row>
    <row r="3197" spans="1:6">
      <c r="A3197">
        <v>3384</v>
      </c>
      <c r="B3197" t="s">
        <v>3763</v>
      </c>
      <c r="C3197" t="s">
        <v>565</v>
      </c>
      <c r="D3197" s="285">
        <v>0</v>
      </c>
      <c r="E3197" s="286">
        <v>19.7</v>
      </c>
      <c r="F3197" s="286">
        <v>0</v>
      </c>
    </row>
    <row r="3198" spans="1:6">
      <c r="A3198">
        <v>3385</v>
      </c>
      <c r="B3198" t="s">
        <v>3764</v>
      </c>
      <c r="C3198" t="s">
        <v>565</v>
      </c>
      <c r="D3198" s="285">
        <v>0</v>
      </c>
      <c r="E3198" s="286">
        <v>13.45</v>
      </c>
      <c r="F3198" s="286">
        <v>0</v>
      </c>
    </row>
    <row r="3199" spans="1:6">
      <c r="A3199">
        <v>3386</v>
      </c>
      <c r="B3199" t="s">
        <v>3765</v>
      </c>
      <c r="C3199" t="s">
        <v>565</v>
      </c>
      <c r="D3199" s="285">
        <v>3</v>
      </c>
      <c r="E3199" s="286">
        <v>18.41</v>
      </c>
      <c r="F3199" s="286">
        <v>55.23</v>
      </c>
    </row>
    <row r="3200" spans="1:6">
      <c r="A3200">
        <v>3387</v>
      </c>
      <c r="B3200" t="s">
        <v>3766</v>
      </c>
      <c r="C3200" t="s">
        <v>565</v>
      </c>
      <c r="D3200" s="285">
        <v>0</v>
      </c>
      <c r="E3200" s="286">
        <v>15.41</v>
      </c>
      <c r="F3200" s="286">
        <v>0</v>
      </c>
    </row>
    <row r="3201" spans="1:6">
      <c r="A3201">
        <v>3388</v>
      </c>
      <c r="B3201" t="s">
        <v>3767</v>
      </c>
      <c r="C3201" t="s">
        <v>565</v>
      </c>
      <c r="D3201" s="285">
        <v>0</v>
      </c>
      <c r="E3201" s="286">
        <v>33.96</v>
      </c>
      <c r="F3201" s="286">
        <v>0</v>
      </c>
    </row>
    <row r="3202" spans="1:6">
      <c r="A3202">
        <v>3389</v>
      </c>
      <c r="B3202" t="s">
        <v>3768</v>
      </c>
      <c r="C3202" t="s">
        <v>565</v>
      </c>
      <c r="D3202" s="285">
        <v>0</v>
      </c>
      <c r="E3202" s="286">
        <v>4.4080000000000004</v>
      </c>
      <c r="F3202" s="286">
        <v>0</v>
      </c>
    </row>
    <row r="3203" spans="1:6">
      <c r="A3203">
        <v>3390</v>
      </c>
      <c r="B3203" t="s">
        <v>3769</v>
      </c>
      <c r="C3203" t="s">
        <v>565</v>
      </c>
      <c r="D3203" s="285">
        <v>0</v>
      </c>
      <c r="E3203" s="286">
        <v>4.9880000000000004</v>
      </c>
      <c r="F3203" s="286">
        <v>0</v>
      </c>
    </row>
    <row r="3204" spans="1:6">
      <c r="A3204">
        <v>3391</v>
      </c>
      <c r="B3204" t="s">
        <v>3770</v>
      </c>
      <c r="C3204" t="s">
        <v>565</v>
      </c>
      <c r="D3204" s="285">
        <v>0</v>
      </c>
      <c r="E3204" s="286">
        <v>9.2859999999999996</v>
      </c>
      <c r="F3204" s="286">
        <v>0</v>
      </c>
    </row>
    <row r="3205" spans="1:6">
      <c r="A3205">
        <v>3392</v>
      </c>
      <c r="B3205" t="s">
        <v>3771</v>
      </c>
      <c r="C3205" t="s">
        <v>565</v>
      </c>
      <c r="D3205" s="285">
        <v>0</v>
      </c>
      <c r="E3205" s="286">
        <v>83.7</v>
      </c>
      <c r="F3205" s="286">
        <v>0</v>
      </c>
    </row>
    <row r="3206" spans="1:6">
      <c r="A3206">
        <v>3393</v>
      </c>
      <c r="B3206" t="s">
        <v>3772</v>
      </c>
      <c r="C3206" t="s">
        <v>565</v>
      </c>
      <c r="D3206" s="285">
        <v>0</v>
      </c>
      <c r="E3206" s="286">
        <v>6.02</v>
      </c>
      <c r="F3206" s="286">
        <v>0</v>
      </c>
    </row>
    <row r="3207" spans="1:6">
      <c r="A3207">
        <v>3394</v>
      </c>
      <c r="B3207" t="s">
        <v>3773</v>
      </c>
      <c r="C3207" t="s">
        <v>565</v>
      </c>
      <c r="D3207" s="285">
        <v>0</v>
      </c>
      <c r="E3207" s="286">
        <v>19.29</v>
      </c>
      <c r="F3207" s="286">
        <v>0</v>
      </c>
    </row>
    <row r="3208" spans="1:6">
      <c r="A3208">
        <v>3395</v>
      </c>
      <c r="B3208" t="s">
        <v>3774</v>
      </c>
      <c r="C3208" t="s">
        <v>679</v>
      </c>
      <c r="D3208" s="285">
        <v>0</v>
      </c>
      <c r="E3208" s="286">
        <v>16.763000000000002</v>
      </c>
      <c r="F3208" s="286">
        <v>0</v>
      </c>
    </row>
    <row r="3209" spans="1:6">
      <c r="A3209">
        <v>3396</v>
      </c>
      <c r="B3209" t="s">
        <v>3775</v>
      </c>
      <c r="C3209" t="s">
        <v>679</v>
      </c>
      <c r="D3209" s="285">
        <v>0</v>
      </c>
      <c r="E3209" s="286">
        <v>26.17</v>
      </c>
      <c r="F3209" s="286">
        <v>0</v>
      </c>
    </row>
    <row r="3210" spans="1:6">
      <c r="A3210">
        <v>3397</v>
      </c>
      <c r="B3210" t="s">
        <v>3776</v>
      </c>
      <c r="C3210" t="s">
        <v>679</v>
      </c>
      <c r="D3210" s="285">
        <v>0</v>
      </c>
      <c r="E3210" s="286">
        <v>33.44</v>
      </c>
      <c r="F3210" s="286">
        <v>0</v>
      </c>
    </row>
    <row r="3211" spans="1:6">
      <c r="A3211">
        <v>3398</v>
      </c>
      <c r="B3211" t="s">
        <v>3777</v>
      </c>
      <c r="C3211" t="s">
        <v>565</v>
      </c>
      <c r="D3211" s="285">
        <v>0</v>
      </c>
      <c r="E3211" s="286">
        <v>25.41</v>
      </c>
      <c r="F3211" s="286">
        <v>0</v>
      </c>
    </row>
    <row r="3212" spans="1:6">
      <c r="A3212">
        <v>3399</v>
      </c>
      <c r="B3212" t="s">
        <v>3778</v>
      </c>
      <c r="C3212" t="s">
        <v>679</v>
      </c>
      <c r="D3212" s="285">
        <v>0</v>
      </c>
      <c r="E3212" s="286">
        <v>54.27</v>
      </c>
      <c r="F3212" s="286">
        <v>0</v>
      </c>
    </row>
    <row r="3213" spans="1:6">
      <c r="A3213">
        <v>3400</v>
      </c>
      <c r="B3213" t="s">
        <v>3779</v>
      </c>
      <c r="C3213" t="s">
        <v>565</v>
      </c>
      <c r="D3213" s="285">
        <v>0</v>
      </c>
      <c r="E3213" s="286">
        <v>4.93</v>
      </c>
      <c r="F3213" s="286">
        <v>0</v>
      </c>
    </row>
    <row r="3214" spans="1:6">
      <c r="A3214">
        <v>3401</v>
      </c>
      <c r="B3214" t="s">
        <v>3780</v>
      </c>
      <c r="C3214" t="s">
        <v>565</v>
      </c>
      <c r="D3214" s="285">
        <v>0</v>
      </c>
      <c r="E3214" s="286">
        <v>6.41</v>
      </c>
      <c r="F3214" s="286">
        <v>0</v>
      </c>
    </row>
    <row r="3215" spans="1:6">
      <c r="A3215">
        <v>3402</v>
      </c>
      <c r="B3215" t="s">
        <v>3781</v>
      </c>
      <c r="C3215" t="s">
        <v>565</v>
      </c>
      <c r="D3215" s="285">
        <v>0</v>
      </c>
      <c r="E3215" s="286">
        <v>80.72</v>
      </c>
      <c r="F3215" s="286">
        <v>0</v>
      </c>
    </row>
    <row r="3216" spans="1:6">
      <c r="A3216">
        <v>3403</v>
      </c>
      <c r="B3216" t="s">
        <v>3782</v>
      </c>
      <c r="C3216" t="s">
        <v>565</v>
      </c>
      <c r="D3216" s="285">
        <v>0</v>
      </c>
      <c r="E3216" s="286">
        <v>23.97</v>
      </c>
      <c r="F3216" s="286">
        <v>0</v>
      </c>
    </row>
    <row r="3217" spans="1:6">
      <c r="A3217">
        <v>3404</v>
      </c>
      <c r="B3217" t="s">
        <v>3783</v>
      </c>
      <c r="C3217" t="s">
        <v>565</v>
      </c>
      <c r="D3217" s="285">
        <v>0</v>
      </c>
      <c r="E3217" s="286">
        <v>13.99</v>
      </c>
      <c r="F3217" s="286">
        <v>0</v>
      </c>
    </row>
    <row r="3218" spans="1:6">
      <c r="A3218">
        <v>3405</v>
      </c>
      <c r="B3218" t="s">
        <v>3784</v>
      </c>
      <c r="C3218" t="s">
        <v>565</v>
      </c>
      <c r="D3218" s="285">
        <v>0</v>
      </c>
      <c r="E3218" s="286">
        <v>6.48</v>
      </c>
      <c r="F3218" s="286">
        <v>0</v>
      </c>
    </row>
    <row r="3219" spans="1:6">
      <c r="A3219">
        <v>3406</v>
      </c>
      <c r="B3219" t="s">
        <v>3785</v>
      </c>
      <c r="C3219" t="s">
        <v>565</v>
      </c>
      <c r="D3219" s="285">
        <v>6</v>
      </c>
      <c r="E3219" s="286">
        <v>16.260000000000002</v>
      </c>
      <c r="F3219" s="286">
        <v>97.56</v>
      </c>
    </row>
    <row r="3220" spans="1:6">
      <c r="A3220">
        <v>3407</v>
      </c>
      <c r="B3220" t="s">
        <v>3786</v>
      </c>
      <c r="C3220" t="s">
        <v>565</v>
      </c>
      <c r="D3220" s="285">
        <v>0</v>
      </c>
      <c r="E3220" s="286">
        <v>12.25</v>
      </c>
      <c r="F3220" s="286">
        <v>0</v>
      </c>
    </row>
    <row r="3221" spans="1:6">
      <c r="A3221">
        <v>3408</v>
      </c>
      <c r="B3221" t="s">
        <v>3787</v>
      </c>
      <c r="C3221" t="s">
        <v>565</v>
      </c>
      <c r="D3221" s="285">
        <v>0</v>
      </c>
      <c r="E3221" s="286">
        <v>6.26</v>
      </c>
      <c r="F3221" s="286">
        <v>0</v>
      </c>
    </row>
    <row r="3222" spans="1:6">
      <c r="A3222">
        <v>3409</v>
      </c>
      <c r="B3222" t="s">
        <v>3788</v>
      </c>
      <c r="C3222" t="s">
        <v>565</v>
      </c>
      <c r="D3222" s="285">
        <v>0</v>
      </c>
      <c r="E3222" s="286">
        <v>18.86</v>
      </c>
      <c r="F3222" s="286">
        <v>0</v>
      </c>
    </row>
    <row r="3223" spans="1:6">
      <c r="A3223">
        <v>3410</v>
      </c>
      <c r="B3223" t="s">
        <v>3789</v>
      </c>
      <c r="C3223" t="s">
        <v>565</v>
      </c>
      <c r="D3223" s="285">
        <v>0</v>
      </c>
      <c r="E3223" s="286">
        <v>17.082999999999998</v>
      </c>
      <c r="F3223" s="286">
        <v>0</v>
      </c>
    </row>
    <row r="3224" spans="1:6">
      <c r="A3224">
        <v>3411</v>
      </c>
      <c r="B3224" t="s">
        <v>3790</v>
      </c>
      <c r="C3224" t="s">
        <v>565</v>
      </c>
      <c r="D3224" s="285">
        <v>0</v>
      </c>
      <c r="E3224" s="286">
        <v>23.7</v>
      </c>
      <c r="F3224" s="286">
        <v>0</v>
      </c>
    </row>
    <row r="3225" spans="1:6">
      <c r="A3225">
        <v>3412</v>
      </c>
      <c r="B3225" t="s">
        <v>3791</v>
      </c>
      <c r="C3225" t="s">
        <v>565</v>
      </c>
      <c r="D3225" s="285">
        <v>0</v>
      </c>
      <c r="E3225" s="286">
        <v>7.87</v>
      </c>
      <c r="F3225" s="286">
        <v>0</v>
      </c>
    </row>
    <row r="3226" spans="1:6">
      <c r="A3226">
        <v>3413</v>
      </c>
      <c r="B3226" t="s">
        <v>3792</v>
      </c>
      <c r="C3226" t="s">
        <v>565</v>
      </c>
      <c r="D3226" s="285">
        <v>0</v>
      </c>
      <c r="E3226" s="286">
        <v>28.56</v>
      </c>
      <c r="F3226" s="286">
        <v>0</v>
      </c>
    </row>
    <row r="3227" spans="1:6">
      <c r="A3227">
        <v>3414</v>
      </c>
      <c r="B3227" t="s">
        <v>3793</v>
      </c>
      <c r="C3227" t="s">
        <v>565</v>
      </c>
      <c r="D3227" s="285">
        <v>0</v>
      </c>
      <c r="E3227" s="286">
        <v>27.625</v>
      </c>
      <c r="F3227" s="286">
        <v>0</v>
      </c>
    </row>
    <row r="3228" spans="1:6">
      <c r="A3228">
        <v>3415</v>
      </c>
      <c r="B3228" t="s">
        <v>3794</v>
      </c>
      <c r="C3228" t="s">
        <v>565</v>
      </c>
      <c r="D3228" s="285">
        <v>0</v>
      </c>
      <c r="E3228" s="286">
        <v>22.4</v>
      </c>
      <c r="F3228" s="286">
        <v>0</v>
      </c>
    </row>
    <row r="3229" spans="1:6">
      <c r="A3229">
        <v>3416</v>
      </c>
      <c r="B3229" t="s">
        <v>3795</v>
      </c>
      <c r="C3229" t="s">
        <v>565</v>
      </c>
      <c r="D3229" s="285">
        <v>0</v>
      </c>
      <c r="E3229" s="286">
        <v>138.01</v>
      </c>
      <c r="F3229" s="286">
        <v>0</v>
      </c>
    </row>
    <row r="3230" spans="1:6">
      <c r="A3230">
        <v>3417</v>
      </c>
      <c r="B3230" t="s">
        <v>3796</v>
      </c>
      <c r="C3230" t="s">
        <v>565</v>
      </c>
      <c r="D3230" s="285">
        <v>0</v>
      </c>
      <c r="E3230" s="286">
        <v>22.7</v>
      </c>
      <c r="F3230" s="286">
        <v>0</v>
      </c>
    </row>
    <row r="3231" spans="1:6">
      <c r="A3231">
        <v>3418</v>
      </c>
      <c r="B3231" t="s">
        <v>3797</v>
      </c>
      <c r="C3231" t="s">
        <v>565</v>
      </c>
      <c r="D3231" s="285">
        <v>0</v>
      </c>
      <c r="E3231" s="286">
        <v>6.62</v>
      </c>
      <c r="F3231" s="286">
        <v>0</v>
      </c>
    </row>
    <row r="3232" spans="1:6">
      <c r="A3232">
        <v>3419</v>
      </c>
      <c r="B3232" t="s">
        <v>3798</v>
      </c>
      <c r="C3232" t="s">
        <v>565</v>
      </c>
      <c r="D3232" s="285">
        <v>0</v>
      </c>
      <c r="E3232" s="286">
        <v>12.69</v>
      </c>
      <c r="F3232" s="286">
        <v>0</v>
      </c>
    </row>
    <row r="3233" spans="1:6">
      <c r="A3233">
        <v>3420</v>
      </c>
      <c r="B3233" t="s">
        <v>3799</v>
      </c>
      <c r="C3233" t="s">
        <v>565</v>
      </c>
      <c r="D3233" s="285">
        <v>0</v>
      </c>
      <c r="E3233" s="286">
        <v>12.69</v>
      </c>
      <c r="F3233" s="286">
        <v>0</v>
      </c>
    </row>
    <row r="3234" spans="1:6">
      <c r="A3234">
        <v>3421</v>
      </c>
      <c r="B3234" t="s">
        <v>3800</v>
      </c>
      <c r="C3234" t="s">
        <v>565</v>
      </c>
      <c r="D3234" s="285">
        <v>0</v>
      </c>
      <c r="E3234" s="286">
        <v>12.112</v>
      </c>
      <c r="F3234" s="286">
        <v>0</v>
      </c>
    </row>
    <row r="3235" spans="1:6">
      <c r="A3235">
        <v>3422</v>
      </c>
      <c r="B3235" t="s">
        <v>3801</v>
      </c>
      <c r="C3235" t="s">
        <v>565</v>
      </c>
      <c r="D3235" s="285">
        <v>0</v>
      </c>
      <c r="E3235" s="286">
        <v>18.45</v>
      </c>
      <c r="F3235" s="286">
        <v>0</v>
      </c>
    </row>
    <row r="3236" spans="1:6">
      <c r="A3236">
        <v>3423</v>
      </c>
      <c r="B3236" t="s">
        <v>3802</v>
      </c>
      <c r="C3236" t="s">
        <v>565</v>
      </c>
      <c r="D3236" s="285">
        <v>3</v>
      </c>
      <c r="E3236" s="286">
        <v>25.66</v>
      </c>
      <c r="F3236" s="286">
        <v>76.98</v>
      </c>
    </row>
    <row r="3237" spans="1:6">
      <c r="A3237">
        <v>3424</v>
      </c>
      <c r="B3237" t="s">
        <v>3803</v>
      </c>
      <c r="C3237" t="s">
        <v>565</v>
      </c>
      <c r="D3237" s="285">
        <v>0</v>
      </c>
      <c r="E3237" s="286">
        <v>33.81</v>
      </c>
      <c r="F3237" s="286">
        <v>0</v>
      </c>
    </row>
    <row r="3238" spans="1:6">
      <c r="A3238">
        <v>3425</v>
      </c>
      <c r="B3238" t="s">
        <v>3804</v>
      </c>
      <c r="C3238" t="s">
        <v>565</v>
      </c>
      <c r="D3238" s="285">
        <v>0</v>
      </c>
      <c r="E3238" s="286">
        <v>63.89</v>
      </c>
      <c r="F3238" s="286">
        <v>0</v>
      </c>
    </row>
    <row r="3239" spans="1:6">
      <c r="A3239">
        <v>3426</v>
      </c>
      <c r="B3239" t="s">
        <v>3805</v>
      </c>
      <c r="C3239" t="s">
        <v>565</v>
      </c>
      <c r="D3239" s="285">
        <v>6</v>
      </c>
      <c r="E3239" s="286">
        <v>36.51</v>
      </c>
      <c r="F3239" s="286">
        <v>219.06</v>
      </c>
    </row>
    <row r="3240" spans="1:6">
      <c r="A3240">
        <v>3427</v>
      </c>
      <c r="B3240" t="s">
        <v>3806</v>
      </c>
      <c r="C3240" t="s">
        <v>565</v>
      </c>
      <c r="D3240" s="285">
        <v>18</v>
      </c>
      <c r="E3240" s="286">
        <v>9.25</v>
      </c>
      <c r="F3240" s="286">
        <v>166.5</v>
      </c>
    </row>
    <row r="3241" spans="1:6">
      <c r="A3241">
        <v>3428</v>
      </c>
      <c r="B3241" t="s">
        <v>3807</v>
      </c>
      <c r="C3241" t="s">
        <v>565</v>
      </c>
      <c r="D3241" s="285">
        <v>15</v>
      </c>
      <c r="E3241" s="286">
        <v>39</v>
      </c>
      <c r="F3241" s="286">
        <v>585</v>
      </c>
    </row>
    <row r="3242" spans="1:6">
      <c r="A3242">
        <v>3429</v>
      </c>
      <c r="B3242" t="s">
        <v>3808</v>
      </c>
      <c r="C3242" t="s">
        <v>565</v>
      </c>
      <c r="D3242" s="285">
        <v>0</v>
      </c>
      <c r="E3242" s="286">
        <v>14.25</v>
      </c>
      <c r="F3242" s="286">
        <v>0</v>
      </c>
    </row>
    <row r="3243" spans="1:6">
      <c r="A3243">
        <v>3430</v>
      </c>
      <c r="B3243" t="s">
        <v>3809</v>
      </c>
      <c r="C3243" t="s">
        <v>565</v>
      </c>
      <c r="D3243" s="285">
        <v>0</v>
      </c>
      <c r="E3243" s="286">
        <v>28.19</v>
      </c>
      <c r="F3243" s="286">
        <v>0</v>
      </c>
    </row>
    <row r="3244" spans="1:6">
      <c r="A3244">
        <v>3431</v>
      </c>
      <c r="B3244" t="s">
        <v>3810</v>
      </c>
      <c r="C3244" t="s">
        <v>565</v>
      </c>
      <c r="D3244" s="285">
        <v>0</v>
      </c>
      <c r="E3244" s="286">
        <v>9.6310000000000002</v>
      </c>
      <c r="F3244" s="286">
        <v>0</v>
      </c>
    </row>
    <row r="3245" spans="1:6">
      <c r="A3245">
        <v>3432</v>
      </c>
      <c r="B3245" t="s">
        <v>3811</v>
      </c>
      <c r="C3245" t="s">
        <v>565</v>
      </c>
      <c r="D3245" s="285">
        <v>0</v>
      </c>
      <c r="E3245" s="286">
        <v>8.9</v>
      </c>
      <c r="F3245" s="286">
        <v>0</v>
      </c>
    </row>
    <row r="3246" spans="1:6">
      <c r="A3246">
        <v>3433</v>
      </c>
      <c r="B3246" t="s">
        <v>3812</v>
      </c>
      <c r="C3246" t="s">
        <v>565</v>
      </c>
      <c r="D3246" s="285">
        <v>0</v>
      </c>
      <c r="E3246" s="286">
        <v>5.35</v>
      </c>
      <c r="F3246" s="286">
        <v>0</v>
      </c>
    </row>
    <row r="3247" spans="1:6">
      <c r="A3247">
        <v>3434</v>
      </c>
      <c r="B3247" t="s">
        <v>3813</v>
      </c>
      <c r="C3247" t="s">
        <v>565</v>
      </c>
      <c r="D3247" s="285">
        <v>0</v>
      </c>
      <c r="E3247" s="286">
        <v>5.5439999999999996</v>
      </c>
      <c r="F3247" s="286">
        <v>0</v>
      </c>
    </row>
    <row r="3248" spans="1:6">
      <c r="A3248">
        <v>3435</v>
      </c>
      <c r="B3248" t="s">
        <v>3814</v>
      </c>
      <c r="C3248" t="s">
        <v>565</v>
      </c>
      <c r="D3248" s="285">
        <v>0</v>
      </c>
      <c r="E3248" s="286">
        <v>6.3360000000000003</v>
      </c>
      <c r="F3248" s="286">
        <v>0</v>
      </c>
    </row>
    <row r="3249" spans="1:6">
      <c r="A3249">
        <v>3436</v>
      </c>
      <c r="B3249" t="s">
        <v>3815</v>
      </c>
      <c r="C3249" t="s">
        <v>565</v>
      </c>
      <c r="D3249" s="285">
        <v>0</v>
      </c>
      <c r="E3249" s="286">
        <v>5.5</v>
      </c>
      <c r="F3249" s="286">
        <v>0</v>
      </c>
    </row>
    <row r="3250" spans="1:6">
      <c r="A3250">
        <v>3437</v>
      </c>
      <c r="B3250" t="s">
        <v>3816</v>
      </c>
      <c r="C3250" t="s">
        <v>565</v>
      </c>
      <c r="D3250" s="285">
        <v>60</v>
      </c>
      <c r="E3250" s="286">
        <v>4.5</v>
      </c>
      <c r="F3250" s="286">
        <v>270</v>
      </c>
    </row>
    <row r="3251" spans="1:6">
      <c r="A3251">
        <v>3438</v>
      </c>
      <c r="B3251" t="s">
        <v>3817</v>
      </c>
      <c r="C3251" t="s">
        <v>565</v>
      </c>
      <c r="D3251" s="285">
        <v>90</v>
      </c>
      <c r="E3251" s="286">
        <v>4.5</v>
      </c>
      <c r="F3251" s="286">
        <v>405</v>
      </c>
    </row>
    <row r="3252" spans="1:6">
      <c r="A3252">
        <v>3439</v>
      </c>
      <c r="B3252" t="s">
        <v>3818</v>
      </c>
      <c r="C3252" t="s">
        <v>565</v>
      </c>
      <c r="D3252" s="285">
        <v>198</v>
      </c>
      <c r="E3252" s="286">
        <v>4.8730000000000002</v>
      </c>
      <c r="F3252" s="286">
        <v>964.85</v>
      </c>
    </row>
    <row r="3253" spans="1:6">
      <c r="A3253">
        <v>3440</v>
      </c>
      <c r="B3253" t="s">
        <v>3819</v>
      </c>
      <c r="C3253" t="s">
        <v>565</v>
      </c>
      <c r="D3253" s="285">
        <v>0</v>
      </c>
      <c r="E3253" s="286">
        <v>3.1</v>
      </c>
      <c r="F3253" s="286">
        <v>0</v>
      </c>
    </row>
    <row r="3254" spans="1:6">
      <c r="A3254">
        <v>3441</v>
      </c>
      <c r="B3254" t="s">
        <v>3820</v>
      </c>
      <c r="C3254" t="s">
        <v>565</v>
      </c>
      <c r="D3254" s="285">
        <v>42</v>
      </c>
      <c r="E3254" s="286">
        <v>8.7629999999999999</v>
      </c>
      <c r="F3254" s="286">
        <v>368.04</v>
      </c>
    </row>
    <row r="3255" spans="1:6">
      <c r="A3255">
        <v>3442</v>
      </c>
      <c r="B3255" t="s">
        <v>3821</v>
      </c>
      <c r="C3255" t="s">
        <v>565</v>
      </c>
      <c r="D3255" s="285">
        <v>228</v>
      </c>
      <c r="E3255" s="286">
        <v>3.6640000000000001</v>
      </c>
      <c r="F3255" s="286">
        <v>835.39</v>
      </c>
    </row>
    <row r="3256" spans="1:6">
      <c r="A3256">
        <v>3443</v>
      </c>
      <c r="B3256" t="s">
        <v>3822</v>
      </c>
      <c r="C3256" t="s">
        <v>565</v>
      </c>
      <c r="D3256" s="285">
        <v>0</v>
      </c>
      <c r="E3256" s="286">
        <v>6.99</v>
      </c>
      <c r="F3256" s="286">
        <v>0</v>
      </c>
    </row>
    <row r="3257" spans="1:6">
      <c r="A3257">
        <v>3444</v>
      </c>
      <c r="B3257" t="s">
        <v>3823</v>
      </c>
      <c r="C3257" t="s">
        <v>565</v>
      </c>
      <c r="D3257" s="285">
        <v>78</v>
      </c>
      <c r="E3257" s="286">
        <v>7.5529999999999999</v>
      </c>
      <c r="F3257" s="286">
        <v>589.13</v>
      </c>
    </row>
    <row r="3258" spans="1:6">
      <c r="A3258">
        <v>3445</v>
      </c>
      <c r="B3258" t="s">
        <v>3824</v>
      </c>
      <c r="C3258" t="s">
        <v>565</v>
      </c>
      <c r="D3258" s="285">
        <v>0</v>
      </c>
      <c r="E3258" s="286">
        <v>8.41</v>
      </c>
      <c r="F3258" s="286">
        <v>0</v>
      </c>
    </row>
    <row r="3259" spans="1:6">
      <c r="A3259">
        <v>3446</v>
      </c>
      <c r="B3259" t="s">
        <v>3825</v>
      </c>
      <c r="C3259" t="s">
        <v>565</v>
      </c>
      <c r="D3259" s="285">
        <v>0</v>
      </c>
      <c r="E3259" s="286">
        <v>8.9670000000000005</v>
      </c>
      <c r="F3259" s="286">
        <v>0</v>
      </c>
    </row>
    <row r="3260" spans="1:6">
      <c r="A3260">
        <v>3447</v>
      </c>
      <c r="B3260" t="s">
        <v>3826</v>
      </c>
      <c r="C3260" t="s">
        <v>565</v>
      </c>
      <c r="D3260" s="285">
        <v>0</v>
      </c>
      <c r="E3260" s="286">
        <v>1.39</v>
      </c>
      <c r="F3260" s="286">
        <v>0</v>
      </c>
    </row>
    <row r="3261" spans="1:6">
      <c r="A3261">
        <v>3448</v>
      </c>
      <c r="B3261" t="s">
        <v>3827</v>
      </c>
      <c r="C3261" t="s">
        <v>565</v>
      </c>
      <c r="D3261" s="285">
        <v>0</v>
      </c>
      <c r="E3261" s="286">
        <v>9.84</v>
      </c>
      <c r="F3261" s="286">
        <v>0</v>
      </c>
    </row>
    <row r="3262" spans="1:6">
      <c r="A3262">
        <v>3449</v>
      </c>
      <c r="B3262" t="s">
        <v>3828</v>
      </c>
      <c r="C3262" t="s">
        <v>565</v>
      </c>
      <c r="D3262" s="285">
        <v>0</v>
      </c>
      <c r="E3262" s="286">
        <v>3.51</v>
      </c>
      <c r="F3262" s="286">
        <v>0</v>
      </c>
    </row>
    <row r="3263" spans="1:6">
      <c r="A3263">
        <v>3450</v>
      </c>
      <c r="B3263" t="s">
        <v>3829</v>
      </c>
      <c r="C3263" t="s">
        <v>565</v>
      </c>
      <c r="D3263" s="285">
        <v>0</v>
      </c>
      <c r="E3263" s="286">
        <v>8.82</v>
      </c>
      <c r="F3263" s="286">
        <v>0</v>
      </c>
    </row>
    <row r="3264" spans="1:6">
      <c r="A3264">
        <v>3451</v>
      </c>
      <c r="B3264" t="s">
        <v>3830</v>
      </c>
      <c r="C3264" t="s">
        <v>565</v>
      </c>
      <c r="D3264" s="285">
        <v>3</v>
      </c>
      <c r="E3264" s="286">
        <v>23.92</v>
      </c>
      <c r="F3264" s="286">
        <v>71.760000000000005</v>
      </c>
    </row>
    <row r="3265" spans="1:6">
      <c r="A3265">
        <v>3452</v>
      </c>
      <c r="B3265" t="s">
        <v>3831</v>
      </c>
      <c r="C3265" t="s">
        <v>565</v>
      </c>
      <c r="D3265" s="285">
        <v>0</v>
      </c>
      <c r="E3265" s="286">
        <v>22.95</v>
      </c>
      <c r="F3265" s="286">
        <v>0</v>
      </c>
    </row>
    <row r="3266" spans="1:6">
      <c r="A3266">
        <v>3453</v>
      </c>
      <c r="B3266" t="s">
        <v>3832</v>
      </c>
      <c r="C3266" t="s">
        <v>565</v>
      </c>
      <c r="D3266" s="285">
        <v>12</v>
      </c>
      <c r="E3266" s="286">
        <v>3.7770000000000001</v>
      </c>
      <c r="F3266" s="286">
        <v>45.33</v>
      </c>
    </row>
    <row r="3267" spans="1:6">
      <c r="A3267">
        <v>3454</v>
      </c>
      <c r="B3267" t="s">
        <v>3833</v>
      </c>
      <c r="C3267" t="s">
        <v>565</v>
      </c>
      <c r="D3267" s="285">
        <v>0</v>
      </c>
      <c r="E3267" s="286">
        <v>35</v>
      </c>
      <c r="F3267" s="286">
        <v>0</v>
      </c>
    </row>
    <row r="3268" spans="1:6">
      <c r="A3268">
        <v>3455</v>
      </c>
      <c r="B3268" t="s">
        <v>3834</v>
      </c>
      <c r="C3268" t="s">
        <v>565</v>
      </c>
      <c r="D3268" s="285">
        <v>12</v>
      </c>
      <c r="E3268" s="286">
        <v>9</v>
      </c>
      <c r="F3268" s="286">
        <v>108</v>
      </c>
    </row>
    <row r="3269" spans="1:6">
      <c r="A3269">
        <v>3456</v>
      </c>
      <c r="B3269" t="s">
        <v>3835</v>
      </c>
      <c r="C3269" t="s">
        <v>565</v>
      </c>
      <c r="D3269" s="285">
        <v>0</v>
      </c>
      <c r="E3269" s="286">
        <v>25</v>
      </c>
      <c r="F3269" s="286">
        <v>0</v>
      </c>
    </row>
    <row r="3270" spans="1:6">
      <c r="A3270">
        <v>3457</v>
      </c>
      <c r="B3270" t="s">
        <v>3836</v>
      </c>
      <c r="C3270" t="s">
        <v>565</v>
      </c>
      <c r="D3270" s="285">
        <v>0</v>
      </c>
      <c r="E3270" s="286">
        <v>25.88</v>
      </c>
      <c r="F3270" s="286">
        <v>0</v>
      </c>
    </row>
    <row r="3271" spans="1:6">
      <c r="A3271">
        <v>3458</v>
      </c>
      <c r="B3271" t="s">
        <v>3837</v>
      </c>
      <c r="C3271" t="s">
        <v>565</v>
      </c>
      <c r="D3271" s="285">
        <v>0</v>
      </c>
      <c r="E3271" s="286">
        <v>45.88</v>
      </c>
      <c r="F3271" s="286">
        <v>0</v>
      </c>
    </row>
    <row r="3272" spans="1:6">
      <c r="A3272">
        <v>3459</v>
      </c>
      <c r="B3272" t="s">
        <v>3838</v>
      </c>
      <c r="C3272" t="s">
        <v>565</v>
      </c>
      <c r="D3272" s="285">
        <v>0</v>
      </c>
      <c r="E3272" s="286">
        <v>26.21</v>
      </c>
      <c r="F3272" s="286">
        <v>0</v>
      </c>
    </row>
    <row r="3273" spans="1:6">
      <c r="A3273">
        <v>3460</v>
      </c>
      <c r="B3273" t="s">
        <v>3839</v>
      </c>
      <c r="C3273" t="s">
        <v>565</v>
      </c>
      <c r="D3273" s="285">
        <v>0</v>
      </c>
      <c r="E3273" s="286">
        <v>27.83</v>
      </c>
      <c r="F3273" s="286">
        <v>0</v>
      </c>
    </row>
    <row r="3274" spans="1:6">
      <c r="A3274">
        <v>3461</v>
      </c>
      <c r="B3274" t="s">
        <v>3840</v>
      </c>
      <c r="C3274" t="s">
        <v>565</v>
      </c>
      <c r="D3274" s="285">
        <v>0</v>
      </c>
      <c r="E3274" s="286">
        <v>23.280999999999999</v>
      </c>
      <c r="F3274" s="286">
        <v>0</v>
      </c>
    </row>
    <row r="3275" spans="1:6">
      <c r="A3275">
        <v>3462</v>
      </c>
      <c r="B3275" t="s">
        <v>3841</v>
      </c>
      <c r="C3275" t="s">
        <v>565</v>
      </c>
      <c r="D3275" s="285">
        <v>0</v>
      </c>
      <c r="E3275" s="286">
        <v>22.45</v>
      </c>
      <c r="F3275" s="286">
        <v>0</v>
      </c>
    </row>
    <row r="3276" spans="1:6">
      <c r="A3276">
        <v>3463</v>
      </c>
      <c r="B3276" t="s">
        <v>3842</v>
      </c>
      <c r="C3276" t="s">
        <v>565</v>
      </c>
      <c r="D3276" s="285">
        <v>3</v>
      </c>
      <c r="E3276" s="286">
        <v>37.369999999999997</v>
      </c>
      <c r="F3276" s="286">
        <v>112.11</v>
      </c>
    </row>
    <row r="3277" spans="1:6">
      <c r="A3277">
        <v>3464</v>
      </c>
      <c r="B3277" t="s">
        <v>3843</v>
      </c>
      <c r="C3277" t="s">
        <v>565</v>
      </c>
      <c r="D3277" s="285">
        <v>0</v>
      </c>
      <c r="E3277" s="286">
        <v>31.66</v>
      </c>
      <c r="F3277" s="286">
        <v>0</v>
      </c>
    </row>
    <row r="3278" spans="1:6">
      <c r="A3278">
        <v>3465</v>
      </c>
      <c r="B3278" t="s">
        <v>3844</v>
      </c>
      <c r="C3278" t="s">
        <v>565</v>
      </c>
      <c r="D3278" s="285">
        <v>0</v>
      </c>
      <c r="E3278" s="286">
        <v>14.58</v>
      </c>
      <c r="F3278" s="286">
        <v>0</v>
      </c>
    </row>
    <row r="3279" spans="1:6">
      <c r="A3279">
        <v>3466</v>
      </c>
      <c r="B3279" t="s">
        <v>3845</v>
      </c>
      <c r="C3279" t="s">
        <v>565</v>
      </c>
      <c r="D3279" s="285">
        <v>9</v>
      </c>
      <c r="E3279" s="286">
        <v>14.58</v>
      </c>
      <c r="F3279" s="286">
        <v>131.22</v>
      </c>
    </row>
    <row r="3280" spans="1:6">
      <c r="A3280">
        <v>3467</v>
      </c>
      <c r="B3280" t="s">
        <v>3846</v>
      </c>
      <c r="C3280" t="s">
        <v>565</v>
      </c>
      <c r="D3280" s="285">
        <v>3</v>
      </c>
      <c r="E3280" s="286">
        <v>16.05</v>
      </c>
      <c r="F3280" s="286">
        <v>48.15</v>
      </c>
    </row>
    <row r="3281" spans="1:6">
      <c r="A3281">
        <v>3468</v>
      </c>
      <c r="B3281" t="s">
        <v>3847</v>
      </c>
      <c r="C3281" t="s">
        <v>565</v>
      </c>
      <c r="D3281" s="285">
        <v>0</v>
      </c>
      <c r="E3281" s="286">
        <v>19.399999999999999</v>
      </c>
      <c r="F3281" s="286">
        <v>0</v>
      </c>
    </row>
    <row r="3282" spans="1:6">
      <c r="A3282">
        <v>3469</v>
      </c>
      <c r="B3282" t="s">
        <v>3848</v>
      </c>
      <c r="C3282" t="s">
        <v>565</v>
      </c>
      <c r="D3282" s="285">
        <v>0</v>
      </c>
      <c r="E3282" s="286">
        <v>19.63</v>
      </c>
      <c r="F3282" s="286">
        <v>0</v>
      </c>
    </row>
    <row r="3283" spans="1:6">
      <c r="A3283">
        <v>3470</v>
      </c>
      <c r="B3283" t="s">
        <v>3849</v>
      </c>
      <c r="C3283" t="s">
        <v>565</v>
      </c>
      <c r="D3283" s="285">
        <v>0</v>
      </c>
      <c r="E3283" s="286">
        <v>13.15</v>
      </c>
      <c r="F3283" s="286">
        <v>0</v>
      </c>
    </row>
    <row r="3284" spans="1:6">
      <c r="A3284">
        <v>3471</v>
      </c>
      <c r="B3284" t="s">
        <v>3850</v>
      </c>
      <c r="C3284" t="s">
        <v>565</v>
      </c>
      <c r="D3284" s="285">
        <v>3</v>
      </c>
      <c r="E3284" s="286">
        <v>24.46</v>
      </c>
      <c r="F3284" s="286">
        <v>73.38</v>
      </c>
    </row>
    <row r="3285" spans="1:6">
      <c r="A3285">
        <v>3472</v>
      </c>
      <c r="B3285" t="s">
        <v>3851</v>
      </c>
      <c r="C3285" t="s">
        <v>565</v>
      </c>
      <c r="D3285" s="285">
        <v>0</v>
      </c>
      <c r="E3285" s="286">
        <v>13.2</v>
      </c>
      <c r="F3285" s="286">
        <v>0</v>
      </c>
    </row>
    <row r="3286" spans="1:6">
      <c r="A3286">
        <v>3473</v>
      </c>
      <c r="B3286" t="s">
        <v>3852</v>
      </c>
      <c r="C3286" t="s">
        <v>565</v>
      </c>
      <c r="D3286" s="285">
        <v>0</v>
      </c>
      <c r="E3286" s="286">
        <v>9.3699999999999992</v>
      </c>
      <c r="F3286" s="286">
        <v>0</v>
      </c>
    </row>
    <row r="3287" spans="1:6">
      <c r="A3287">
        <v>3474</v>
      </c>
      <c r="B3287" t="s">
        <v>3853</v>
      </c>
      <c r="C3287" t="s">
        <v>565</v>
      </c>
      <c r="D3287" s="285">
        <v>0</v>
      </c>
      <c r="E3287" s="286">
        <v>25.04</v>
      </c>
      <c r="F3287" s="286">
        <v>0</v>
      </c>
    </row>
    <row r="3288" spans="1:6">
      <c r="A3288">
        <v>3475</v>
      </c>
      <c r="B3288" t="s">
        <v>3854</v>
      </c>
      <c r="C3288" t="s">
        <v>565</v>
      </c>
      <c r="D3288" s="285">
        <v>15</v>
      </c>
      <c r="E3288" s="286">
        <v>24.04</v>
      </c>
      <c r="F3288" s="286">
        <v>360.6</v>
      </c>
    </row>
    <row r="3289" spans="1:6">
      <c r="A3289">
        <v>3476</v>
      </c>
      <c r="B3289" t="s">
        <v>3855</v>
      </c>
      <c r="C3289" t="s">
        <v>565</v>
      </c>
      <c r="D3289" s="285">
        <v>0</v>
      </c>
      <c r="E3289" s="286">
        <v>29.9</v>
      </c>
      <c r="F3289" s="286">
        <v>0</v>
      </c>
    </row>
    <row r="3290" spans="1:6">
      <c r="A3290">
        <v>3477</v>
      </c>
      <c r="B3290" t="s">
        <v>3856</v>
      </c>
      <c r="C3290" t="s">
        <v>565</v>
      </c>
      <c r="D3290" s="285">
        <v>0</v>
      </c>
      <c r="E3290" s="286">
        <v>20.9</v>
      </c>
      <c r="F3290" s="286">
        <v>0</v>
      </c>
    </row>
    <row r="3291" spans="1:6">
      <c r="A3291">
        <v>3478</v>
      </c>
      <c r="B3291" t="s">
        <v>3857</v>
      </c>
      <c r="C3291" t="s">
        <v>565</v>
      </c>
      <c r="D3291" s="285">
        <v>0</v>
      </c>
      <c r="E3291" s="286">
        <v>27.07</v>
      </c>
      <c r="F3291" s="286">
        <v>0</v>
      </c>
    </row>
    <row r="3292" spans="1:6">
      <c r="A3292">
        <v>3479</v>
      </c>
      <c r="B3292" t="s">
        <v>3858</v>
      </c>
      <c r="C3292" t="s">
        <v>565</v>
      </c>
      <c r="D3292" s="285">
        <v>0</v>
      </c>
      <c r="E3292" s="286">
        <v>14.86</v>
      </c>
      <c r="F3292" s="286">
        <v>0</v>
      </c>
    </row>
    <row r="3293" spans="1:6">
      <c r="A3293">
        <v>3480</v>
      </c>
      <c r="B3293" t="s">
        <v>3859</v>
      </c>
      <c r="C3293" t="s">
        <v>565</v>
      </c>
      <c r="D3293" s="285">
        <v>0</v>
      </c>
      <c r="E3293" s="286">
        <v>23.2</v>
      </c>
      <c r="F3293" s="286">
        <v>0</v>
      </c>
    </row>
    <row r="3294" spans="1:6">
      <c r="A3294">
        <v>3481</v>
      </c>
      <c r="B3294" t="s">
        <v>3860</v>
      </c>
      <c r="C3294" t="s">
        <v>565</v>
      </c>
      <c r="D3294" s="285">
        <v>0</v>
      </c>
      <c r="E3294" s="286">
        <v>11.62</v>
      </c>
      <c r="F3294" s="286">
        <v>0</v>
      </c>
    </row>
    <row r="3295" spans="1:6">
      <c r="A3295">
        <v>3482</v>
      </c>
      <c r="B3295" t="s">
        <v>3861</v>
      </c>
      <c r="C3295" t="s">
        <v>565</v>
      </c>
      <c r="D3295" s="285">
        <v>0</v>
      </c>
      <c r="E3295" s="286">
        <v>20.5</v>
      </c>
      <c r="F3295" s="286">
        <v>0</v>
      </c>
    </row>
    <row r="3296" spans="1:6">
      <c r="A3296">
        <v>3483</v>
      </c>
      <c r="B3296" t="s">
        <v>3862</v>
      </c>
      <c r="C3296" t="s">
        <v>565</v>
      </c>
      <c r="D3296" s="285">
        <v>0</v>
      </c>
      <c r="E3296" s="286">
        <v>16.41</v>
      </c>
      <c r="F3296" s="286">
        <v>0</v>
      </c>
    </row>
    <row r="3297" spans="1:6">
      <c r="A3297">
        <v>3485</v>
      </c>
      <c r="B3297" t="s">
        <v>3863</v>
      </c>
      <c r="C3297" t="s">
        <v>565</v>
      </c>
      <c r="D3297" s="285">
        <v>0</v>
      </c>
      <c r="E3297" s="286">
        <v>29.29</v>
      </c>
      <c r="F3297" s="286">
        <v>0</v>
      </c>
    </row>
    <row r="3298" spans="1:6">
      <c r="A3298">
        <v>3486</v>
      </c>
      <c r="B3298" t="s">
        <v>3864</v>
      </c>
      <c r="C3298" t="s">
        <v>565</v>
      </c>
      <c r="D3298" s="285">
        <v>0</v>
      </c>
      <c r="E3298" s="286">
        <v>6.83</v>
      </c>
      <c r="F3298" s="286">
        <v>0</v>
      </c>
    </row>
    <row r="3299" spans="1:6">
      <c r="A3299">
        <v>3487</v>
      </c>
      <c r="B3299" t="s">
        <v>3865</v>
      </c>
      <c r="C3299" t="s">
        <v>565</v>
      </c>
      <c r="D3299" s="285">
        <v>6</v>
      </c>
      <c r="E3299" s="286">
        <v>9.9700000000000006</v>
      </c>
      <c r="F3299" s="286">
        <v>59.82</v>
      </c>
    </row>
    <row r="3300" spans="1:6">
      <c r="A3300">
        <v>3488</v>
      </c>
      <c r="B3300" t="s">
        <v>3866</v>
      </c>
      <c r="C3300" t="s">
        <v>565</v>
      </c>
      <c r="D3300" s="285">
        <v>0</v>
      </c>
      <c r="E3300" s="286">
        <v>15.37</v>
      </c>
      <c r="F3300" s="286">
        <v>0</v>
      </c>
    </row>
    <row r="3301" spans="1:6">
      <c r="A3301">
        <v>3489</v>
      </c>
      <c r="B3301" t="s">
        <v>3867</v>
      </c>
      <c r="C3301" t="s">
        <v>565</v>
      </c>
      <c r="D3301" s="285">
        <v>0</v>
      </c>
      <c r="E3301" s="286">
        <v>50.34</v>
      </c>
      <c r="F3301" s="286">
        <v>0</v>
      </c>
    </row>
    <row r="3302" spans="1:6">
      <c r="A3302">
        <v>3490</v>
      </c>
      <c r="B3302" t="s">
        <v>3868</v>
      </c>
      <c r="C3302" t="s">
        <v>565</v>
      </c>
      <c r="D3302" s="285">
        <v>0</v>
      </c>
      <c r="E3302" s="286">
        <v>7.45</v>
      </c>
      <c r="F3302" s="286">
        <v>0</v>
      </c>
    </row>
    <row r="3303" spans="1:6">
      <c r="A3303">
        <v>3491</v>
      </c>
      <c r="B3303" t="s">
        <v>3869</v>
      </c>
      <c r="C3303" t="s">
        <v>565</v>
      </c>
      <c r="D3303" s="285">
        <v>0</v>
      </c>
      <c r="E3303" s="286">
        <v>20.04</v>
      </c>
      <c r="F3303" s="286">
        <v>0</v>
      </c>
    </row>
    <row r="3304" spans="1:6">
      <c r="A3304">
        <v>3492</v>
      </c>
      <c r="B3304" t="s">
        <v>3870</v>
      </c>
      <c r="C3304" t="s">
        <v>565</v>
      </c>
      <c r="D3304" s="285">
        <v>0</v>
      </c>
      <c r="E3304" s="286">
        <v>39.9</v>
      </c>
      <c r="F3304" s="286">
        <v>0</v>
      </c>
    </row>
    <row r="3305" spans="1:6">
      <c r="A3305">
        <v>3493</v>
      </c>
      <c r="B3305" t="s">
        <v>3871</v>
      </c>
      <c r="C3305" t="s">
        <v>565</v>
      </c>
      <c r="D3305" s="285">
        <v>0</v>
      </c>
      <c r="E3305" s="286">
        <v>16.2</v>
      </c>
      <c r="F3305" s="286">
        <v>0</v>
      </c>
    </row>
    <row r="3306" spans="1:6">
      <c r="A3306">
        <v>3494</v>
      </c>
      <c r="B3306" t="s">
        <v>3872</v>
      </c>
      <c r="C3306" t="s">
        <v>565</v>
      </c>
      <c r="D3306" s="285">
        <v>0</v>
      </c>
      <c r="E3306" s="286">
        <v>48.75</v>
      </c>
      <c r="F3306" s="286">
        <v>0</v>
      </c>
    </row>
    <row r="3307" spans="1:6">
      <c r="A3307">
        <v>3495</v>
      </c>
      <c r="B3307" t="s">
        <v>3873</v>
      </c>
      <c r="C3307" t="s">
        <v>565</v>
      </c>
      <c r="D3307" s="285">
        <v>0</v>
      </c>
      <c r="E3307" s="286">
        <v>8.01</v>
      </c>
      <c r="F3307" s="286">
        <v>0</v>
      </c>
    </row>
    <row r="3308" spans="1:6">
      <c r="A3308">
        <v>3496</v>
      </c>
      <c r="B3308" t="s">
        <v>3874</v>
      </c>
      <c r="C3308" t="s">
        <v>565</v>
      </c>
      <c r="D3308" s="285">
        <v>0</v>
      </c>
      <c r="E3308" s="286">
        <v>23.1</v>
      </c>
      <c r="F3308" s="286">
        <v>0</v>
      </c>
    </row>
    <row r="3309" spans="1:6">
      <c r="A3309">
        <v>3497</v>
      </c>
      <c r="B3309" t="s">
        <v>3875</v>
      </c>
      <c r="C3309" t="s">
        <v>565</v>
      </c>
      <c r="D3309" s="285">
        <v>0</v>
      </c>
      <c r="E3309" s="286">
        <v>15.94</v>
      </c>
      <c r="F3309" s="286">
        <v>0</v>
      </c>
    </row>
    <row r="3310" spans="1:6">
      <c r="A3310">
        <v>3498</v>
      </c>
      <c r="B3310" t="s">
        <v>3876</v>
      </c>
      <c r="C3310" t="s">
        <v>565</v>
      </c>
      <c r="D3310" s="285">
        <v>0</v>
      </c>
      <c r="E3310" s="286">
        <v>21.257999999999999</v>
      </c>
      <c r="F3310" s="286">
        <v>0</v>
      </c>
    </row>
    <row r="3311" spans="1:6">
      <c r="A3311">
        <v>3499</v>
      </c>
      <c r="B3311" t="s">
        <v>3877</v>
      </c>
      <c r="C3311" t="s">
        <v>565</v>
      </c>
      <c r="D3311" s="285">
        <v>6</v>
      </c>
      <c r="E3311" s="286">
        <v>14.7</v>
      </c>
      <c r="F3311" s="286">
        <v>88.2</v>
      </c>
    </row>
    <row r="3312" spans="1:6">
      <c r="A3312">
        <v>3500</v>
      </c>
      <c r="B3312" t="s">
        <v>3878</v>
      </c>
      <c r="C3312" t="s">
        <v>565</v>
      </c>
      <c r="D3312" s="285">
        <v>0</v>
      </c>
      <c r="E3312" s="286">
        <v>22.41</v>
      </c>
      <c r="F3312" s="286">
        <v>0</v>
      </c>
    </row>
    <row r="3313" spans="1:6">
      <c r="A3313">
        <v>3501</v>
      </c>
      <c r="B3313" t="s">
        <v>3879</v>
      </c>
      <c r="C3313" t="s">
        <v>565</v>
      </c>
      <c r="D3313" s="285">
        <v>0</v>
      </c>
      <c r="E3313" s="286">
        <v>23.41</v>
      </c>
      <c r="F3313" s="286">
        <v>0</v>
      </c>
    </row>
    <row r="3314" spans="1:6">
      <c r="A3314">
        <v>3502</v>
      </c>
      <c r="B3314" t="s">
        <v>3880</v>
      </c>
      <c r="C3314" t="s">
        <v>565</v>
      </c>
      <c r="D3314" s="285">
        <v>9</v>
      </c>
      <c r="E3314" s="286">
        <v>36.58</v>
      </c>
      <c r="F3314" s="286">
        <v>329.22</v>
      </c>
    </row>
    <row r="3315" spans="1:6">
      <c r="A3315">
        <v>3503</v>
      </c>
      <c r="B3315" t="s">
        <v>3881</v>
      </c>
      <c r="C3315" t="s">
        <v>565</v>
      </c>
      <c r="D3315" s="285">
        <v>0</v>
      </c>
      <c r="E3315" s="286">
        <v>8.3330000000000002</v>
      </c>
      <c r="F3315" s="286">
        <v>0</v>
      </c>
    </row>
    <row r="3316" spans="1:6">
      <c r="A3316">
        <v>3504</v>
      </c>
      <c r="B3316" t="s">
        <v>3882</v>
      </c>
      <c r="C3316" t="s">
        <v>565</v>
      </c>
      <c r="D3316" s="285">
        <v>0</v>
      </c>
      <c r="E3316" s="286">
        <v>19.11</v>
      </c>
      <c r="F3316" s="286">
        <v>0</v>
      </c>
    </row>
    <row r="3317" spans="1:6">
      <c r="A3317">
        <v>3506</v>
      </c>
      <c r="B3317" t="s">
        <v>3883</v>
      </c>
      <c r="C3317" t="s">
        <v>565</v>
      </c>
      <c r="D3317" s="285">
        <v>0</v>
      </c>
      <c r="E3317" s="286">
        <v>25</v>
      </c>
      <c r="F3317" s="286">
        <v>0</v>
      </c>
    </row>
    <row r="3318" spans="1:6">
      <c r="A3318">
        <v>3507</v>
      </c>
      <c r="B3318" t="s">
        <v>3884</v>
      </c>
      <c r="C3318" t="s">
        <v>565</v>
      </c>
      <c r="D3318" s="285">
        <v>0</v>
      </c>
      <c r="E3318" s="286">
        <v>4</v>
      </c>
      <c r="F3318" s="286">
        <v>0</v>
      </c>
    </row>
    <row r="3319" spans="1:6">
      <c r="A3319">
        <v>3508</v>
      </c>
      <c r="B3319" t="s">
        <v>3885</v>
      </c>
      <c r="C3319" t="s">
        <v>565</v>
      </c>
      <c r="D3319" s="285">
        <v>0</v>
      </c>
      <c r="E3319" s="286">
        <v>9</v>
      </c>
      <c r="F3319" s="286">
        <v>0</v>
      </c>
    </row>
    <row r="3320" spans="1:6">
      <c r="A3320">
        <v>3509</v>
      </c>
      <c r="B3320" t="s">
        <v>3886</v>
      </c>
      <c r="C3320" t="s">
        <v>565</v>
      </c>
      <c r="D3320" s="285">
        <v>0</v>
      </c>
      <c r="E3320" s="286">
        <v>5.8</v>
      </c>
      <c r="F3320" s="286">
        <v>0</v>
      </c>
    </row>
    <row r="3321" spans="1:6">
      <c r="A3321">
        <v>3510</v>
      </c>
      <c r="B3321" t="s">
        <v>3887</v>
      </c>
      <c r="C3321" t="s">
        <v>565</v>
      </c>
      <c r="D3321" s="285">
        <v>0</v>
      </c>
      <c r="E3321" s="286">
        <v>6</v>
      </c>
      <c r="F3321" s="286">
        <v>0</v>
      </c>
    </row>
    <row r="3322" spans="1:6">
      <c r="A3322">
        <v>3511</v>
      </c>
      <c r="B3322" t="s">
        <v>3888</v>
      </c>
      <c r="C3322" t="s">
        <v>565</v>
      </c>
      <c r="D3322" s="285">
        <v>0</v>
      </c>
      <c r="E3322" s="286">
        <v>18</v>
      </c>
      <c r="F3322" s="286">
        <v>0</v>
      </c>
    </row>
    <row r="3323" spans="1:6">
      <c r="A3323">
        <v>3512</v>
      </c>
      <c r="B3323" t="s">
        <v>3889</v>
      </c>
      <c r="C3323" t="s">
        <v>565</v>
      </c>
      <c r="D3323" s="285">
        <v>0</v>
      </c>
      <c r="E3323" s="286">
        <v>8</v>
      </c>
      <c r="F3323" s="286">
        <v>0</v>
      </c>
    </row>
    <row r="3324" spans="1:6">
      <c r="A3324">
        <v>3513</v>
      </c>
      <c r="B3324" t="s">
        <v>3890</v>
      </c>
      <c r="C3324" t="s">
        <v>565</v>
      </c>
      <c r="D3324" s="285">
        <v>0</v>
      </c>
      <c r="E3324" s="286">
        <v>13.2</v>
      </c>
      <c r="F3324" s="286">
        <v>0</v>
      </c>
    </row>
    <row r="3325" spans="1:6">
      <c r="A3325">
        <v>3514</v>
      </c>
      <c r="B3325" t="s">
        <v>3891</v>
      </c>
      <c r="C3325" t="s">
        <v>565</v>
      </c>
      <c r="D3325" s="285">
        <v>0</v>
      </c>
      <c r="E3325" s="286">
        <v>4.51</v>
      </c>
      <c r="F3325" s="286">
        <v>0</v>
      </c>
    </row>
    <row r="3326" spans="1:6">
      <c r="A3326">
        <v>3515</v>
      </c>
      <c r="B3326" t="s">
        <v>3892</v>
      </c>
      <c r="C3326" t="s">
        <v>565</v>
      </c>
      <c r="D3326" s="285">
        <v>9</v>
      </c>
      <c r="E3326" s="286">
        <v>3.5289999999999999</v>
      </c>
      <c r="F3326" s="286">
        <v>31.76</v>
      </c>
    </row>
    <row r="3327" spans="1:6">
      <c r="A3327">
        <v>3516</v>
      </c>
      <c r="B3327" t="s">
        <v>3893</v>
      </c>
      <c r="C3327" t="s">
        <v>565</v>
      </c>
      <c r="D3327" s="285">
        <v>0</v>
      </c>
      <c r="E3327" s="286">
        <v>9.82</v>
      </c>
      <c r="F3327" s="286">
        <v>0</v>
      </c>
    </row>
    <row r="3328" spans="1:6">
      <c r="A3328">
        <v>3517</v>
      </c>
      <c r="B3328" t="s">
        <v>3894</v>
      </c>
      <c r="C3328" t="s">
        <v>565</v>
      </c>
      <c r="D3328" s="285">
        <v>0</v>
      </c>
      <c r="E3328" s="286">
        <v>6.66</v>
      </c>
      <c r="F3328" s="286">
        <v>0</v>
      </c>
    </row>
    <row r="3329" spans="1:6">
      <c r="A3329">
        <v>3518</v>
      </c>
      <c r="B3329" t="s">
        <v>3895</v>
      </c>
      <c r="C3329" t="s">
        <v>565</v>
      </c>
      <c r="D3329" s="285">
        <v>0</v>
      </c>
      <c r="E3329" s="286">
        <v>11.64</v>
      </c>
      <c r="F3329" s="286">
        <v>0</v>
      </c>
    </row>
    <row r="3330" spans="1:6">
      <c r="A3330">
        <v>3519</v>
      </c>
      <c r="B3330" t="s">
        <v>3896</v>
      </c>
      <c r="C3330" t="s">
        <v>565</v>
      </c>
      <c r="D3330" s="285">
        <v>0</v>
      </c>
      <c r="E3330" s="286">
        <v>4.8600000000000003</v>
      </c>
      <c r="F3330" s="286">
        <v>0</v>
      </c>
    </row>
    <row r="3331" spans="1:6">
      <c r="A3331">
        <v>3520</v>
      </c>
      <c r="B3331" t="s">
        <v>3897</v>
      </c>
      <c r="C3331" t="s">
        <v>565</v>
      </c>
      <c r="D3331" s="285">
        <v>0</v>
      </c>
      <c r="E3331" s="286">
        <v>3</v>
      </c>
      <c r="F3331" s="286">
        <v>0</v>
      </c>
    </row>
    <row r="3332" spans="1:6">
      <c r="A3332">
        <v>3521</v>
      </c>
      <c r="B3332" t="s">
        <v>3898</v>
      </c>
      <c r="C3332" t="s">
        <v>565</v>
      </c>
      <c r="D3332" s="285">
        <v>0</v>
      </c>
      <c r="E3332" s="286">
        <v>4.4000000000000004</v>
      </c>
      <c r="F3332" s="286">
        <v>0</v>
      </c>
    </row>
    <row r="3333" spans="1:6">
      <c r="A3333">
        <v>3522</v>
      </c>
      <c r="B3333" t="s">
        <v>3899</v>
      </c>
      <c r="C3333" t="s">
        <v>565</v>
      </c>
      <c r="D3333" s="285">
        <v>0</v>
      </c>
      <c r="E3333" s="286">
        <v>3.87</v>
      </c>
      <c r="F3333" s="286">
        <v>0</v>
      </c>
    </row>
    <row r="3334" spans="1:6">
      <c r="A3334">
        <v>3523</v>
      </c>
      <c r="B3334" t="s">
        <v>3900</v>
      </c>
      <c r="C3334" t="s">
        <v>565</v>
      </c>
      <c r="D3334" s="285">
        <v>0</v>
      </c>
      <c r="E3334" s="286">
        <v>6.35</v>
      </c>
      <c r="F3334" s="286">
        <v>0</v>
      </c>
    </row>
    <row r="3335" spans="1:6">
      <c r="A3335">
        <v>3524</v>
      </c>
      <c r="B3335" t="s">
        <v>3901</v>
      </c>
      <c r="C3335" t="s">
        <v>565</v>
      </c>
      <c r="D3335" s="285">
        <v>0</v>
      </c>
      <c r="E3335" s="286">
        <v>20</v>
      </c>
      <c r="F3335" s="286">
        <v>0</v>
      </c>
    </row>
    <row r="3336" spans="1:6">
      <c r="A3336">
        <v>3525</v>
      </c>
      <c r="B3336" t="s">
        <v>3902</v>
      </c>
      <c r="C3336" t="s">
        <v>565</v>
      </c>
      <c r="D3336" s="285">
        <v>0</v>
      </c>
      <c r="E3336" s="286">
        <v>7.3</v>
      </c>
      <c r="F3336" s="286">
        <v>0</v>
      </c>
    </row>
    <row r="3337" spans="1:6">
      <c r="A3337">
        <v>3526</v>
      </c>
      <c r="B3337" t="s">
        <v>3903</v>
      </c>
      <c r="C3337" t="s">
        <v>565</v>
      </c>
      <c r="D3337" s="285">
        <v>0</v>
      </c>
      <c r="E3337" s="286">
        <v>8.0719999999999992</v>
      </c>
      <c r="F3337" s="286">
        <v>0</v>
      </c>
    </row>
    <row r="3338" spans="1:6">
      <c r="A3338">
        <v>3527</v>
      </c>
      <c r="B3338" t="s">
        <v>3904</v>
      </c>
      <c r="C3338" t="s">
        <v>565</v>
      </c>
      <c r="D3338" s="285">
        <v>0</v>
      </c>
      <c r="E3338" s="286">
        <v>12.3</v>
      </c>
      <c r="F3338" s="286">
        <v>0</v>
      </c>
    </row>
    <row r="3339" spans="1:6">
      <c r="A3339">
        <v>3528</v>
      </c>
      <c r="B3339" t="s">
        <v>3905</v>
      </c>
      <c r="C3339" t="s">
        <v>565</v>
      </c>
      <c r="D3339" s="285">
        <v>0</v>
      </c>
      <c r="E3339" s="286">
        <v>14.59</v>
      </c>
      <c r="F3339" s="286">
        <v>0</v>
      </c>
    </row>
    <row r="3340" spans="1:6">
      <c r="A3340">
        <v>3529</v>
      </c>
      <c r="B3340" t="s">
        <v>3906</v>
      </c>
      <c r="C3340" t="s">
        <v>565</v>
      </c>
      <c r="D3340" s="285">
        <v>0</v>
      </c>
      <c r="E3340" s="286">
        <v>4</v>
      </c>
      <c r="F3340" s="286">
        <v>0</v>
      </c>
    </row>
    <row r="3341" spans="1:6">
      <c r="A3341">
        <v>3530</v>
      </c>
      <c r="B3341" t="s">
        <v>3907</v>
      </c>
      <c r="C3341" t="s">
        <v>565</v>
      </c>
      <c r="D3341" s="285">
        <v>0</v>
      </c>
      <c r="E3341" s="286">
        <v>50</v>
      </c>
      <c r="F3341" s="286">
        <v>0</v>
      </c>
    </row>
    <row r="3342" spans="1:6">
      <c r="A3342">
        <v>3531</v>
      </c>
      <c r="B3342" t="s">
        <v>3908</v>
      </c>
      <c r="C3342" t="s">
        <v>565</v>
      </c>
      <c r="D3342" s="285">
        <v>0</v>
      </c>
      <c r="E3342" s="286">
        <v>80</v>
      </c>
      <c r="F3342" s="286">
        <v>0</v>
      </c>
    </row>
    <row r="3343" spans="1:6">
      <c r="A3343">
        <v>3532</v>
      </c>
      <c r="B3343" t="s">
        <v>3909</v>
      </c>
      <c r="C3343" t="s">
        <v>565</v>
      </c>
      <c r="D3343" s="285">
        <v>0</v>
      </c>
      <c r="E3343" s="286">
        <v>27.637</v>
      </c>
      <c r="F3343" s="286">
        <v>0</v>
      </c>
    </row>
    <row r="3344" spans="1:6">
      <c r="A3344">
        <v>3533</v>
      </c>
      <c r="B3344" t="s">
        <v>3910</v>
      </c>
      <c r="C3344" t="s">
        <v>565</v>
      </c>
      <c r="D3344" s="285">
        <v>0</v>
      </c>
      <c r="E3344" s="286">
        <v>5.71</v>
      </c>
      <c r="F3344" s="286">
        <v>0</v>
      </c>
    </row>
    <row r="3345" spans="1:6">
      <c r="A3345">
        <v>3534</v>
      </c>
      <c r="B3345" t="s">
        <v>3911</v>
      </c>
      <c r="C3345" t="s">
        <v>565</v>
      </c>
      <c r="D3345" s="285">
        <v>0</v>
      </c>
      <c r="E3345" s="286">
        <v>25</v>
      </c>
      <c r="F3345" s="286">
        <v>0</v>
      </c>
    </row>
    <row r="3346" spans="1:6">
      <c r="A3346">
        <v>3536</v>
      </c>
      <c r="B3346" t="s">
        <v>3912</v>
      </c>
      <c r="C3346" t="s">
        <v>565</v>
      </c>
      <c r="D3346" s="285">
        <v>0</v>
      </c>
      <c r="E3346" s="286">
        <v>28.8</v>
      </c>
      <c r="F3346" s="286">
        <v>0</v>
      </c>
    </row>
    <row r="3347" spans="1:6">
      <c r="A3347">
        <v>3537</v>
      </c>
      <c r="B3347" t="s">
        <v>3913</v>
      </c>
      <c r="C3347" t="s">
        <v>565</v>
      </c>
      <c r="D3347" s="285">
        <v>0</v>
      </c>
      <c r="E3347" s="286">
        <v>16.07</v>
      </c>
      <c r="F3347" s="286">
        <v>0</v>
      </c>
    </row>
    <row r="3348" spans="1:6">
      <c r="A3348">
        <v>3538</v>
      </c>
      <c r="B3348" t="s">
        <v>3914</v>
      </c>
      <c r="C3348" t="s">
        <v>565</v>
      </c>
      <c r="D3348" s="285">
        <v>0</v>
      </c>
      <c r="E3348" s="286">
        <v>16.07</v>
      </c>
      <c r="F3348" s="286">
        <v>0</v>
      </c>
    </row>
    <row r="3349" spans="1:6">
      <c r="A3349">
        <v>3539</v>
      </c>
      <c r="B3349" t="s">
        <v>3915</v>
      </c>
      <c r="C3349" t="s">
        <v>565</v>
      </c>
      <c r="D3349" s="285">
        <v>0</v>
      </c>
      <c r="E3349" s="286">
        <v>25</v>
      </c>
      <c r="F3349" s="286">
        <v>0</v>
      </c>
    </row>
    <row r="3350" spans="1:6">
      <c r="A3350">
        <v>3540</v>
      </c>
      <c r="B3350" t="s">
        <v>3916</v>
      </c>
      <c r="C3350" t="s">
        <v>565</v>
      </c>
      <c r="D3350" s="285">
        <v>0</v>
      </c>
      <c r="E3350" s="286">
        <v>9.84</v>
      </c>
      <c r="F3350" s="286">
        <v>0</v>
      </c>
    </row>
    <row r="3351" spans="1:6">
      <c r="A3351">
        <v>3541</v>
      </c>
      <c r="B3351" t="s">
        <v>3917</v>
      </c>
      <c r="C3351" t="s">
        <v>565</v>
      </c>
      <c r="D3351" s="285">
        <v>0</v>
      </c>
      <c r="E3351" s="286">
        <v>11.45</v>
      </c>
      <c r="F3351" s="286">
        <v>0</v>
      </c>
    </row>
    <row r="3352" spans="1:6">
      <c r="A3352">
        <v>3542</v>
      </c>
      <c r="B3352" t="s">
        <v>3918</v>
      </c>
      <c r="C3352" t="s">
        <v>565</v>
      </c>
      <c r="D3352" s="285">
        <v>9</v>
      </c>
      <c r="E3352" s="286">
        <v>8.3000000000000007</v>
      </c>
      <c r="F3352" s="286">
        <v>74.7</v>
      </c>
    </row>
    <row r="3353" spans="1:6">
      <c r="A3353">
        <v>3543</v>
      </c>
      <c r="B3353" t="s">
        <v>3919</v>
      </c>
      <c r="C3353" t="s">
        <v>565</v>
      </c>
      <c r="D3353" s="285">
        <v>0</v>
      </c>
      <c r="E3353" s="286">
        <v>5</v>
      </c>
      <c r="F3353" s="286">
        <v>0</v>
      </c>
    </row>
    <row r="3354" spans="1:6">
      <c r="A3354">
        <v>3544</v>
      </c>
      <c r="B3354" t="s">
        <v>3920</v>
      </c>
      <c r="C3354" t="s">
        <v>565</v>
      </c>
      <c r="D3354" s="285">
        <v>0</v>
      </c>
      <c r="E3354" s="286">
        <v>7.95</v>
      </c>
      <c r="F3354" s="286">
        <v>0</v>
      </c>
    </row>
    <row r="3355" spans="1:6">
      <c r="A3355">
        <v>3545</v>
      </c>
      <c r="B3355" t="s">
        <v>3921</v>
      </c>
      <c r="C3355" t="s">
        <v>565</v>
      </c>
      <c r="D3355" s="285">
        <v>15</v>
      </c>
      <c r="E3355" s="286">
        <v>12.5</v>
      </c>
      <c r="F3355" s="286">
        <v>187.5</v>
      </c>
    </row>
    <row r="3356" spans="1:6">
      <c r="A3356">
        <v>3546</v>
      </c>
      <c r="B3356" t="s">
        <v>3922</v>
      </c>
      <c r="C3356" t="s">
        <v>565</v>
      </c>
      <c r="D3356" s="285">
        <v>0</v>
      </c>
      <c r="E3356" s="286">
        <v>15.7</v>
      </c>
      <c r="F3356" s="286">
        <v>0</v>
      </c>
    </row>
    <row r="3357" spans="1:6">
      <c r="A3357">
        <v>3547</v>
      </c>
      <c r="B3357" t="s">
        <v>3923</v>
      </c>
      <c r="C3357" t="s">
        <v>565</v>
      </c>
      <c r="D3357" s="285">
        <v>30</v>
      </c>
      <c r="E3357" s="286">
        <v>7.1310000000000002</v>
      </c>
      <c r="F3357" s="286">
        <v>213.93</v>
      </c>
    </row>
    <row r="3358" spans="1:6">
      <c r="A3358">
        <v>3548</v>
      </c>
      <c r="B3358" t="s">
        <v>3924</v>
      </c>
      <c r="C3358" t="s">
        <v>565</v>
      </c>
      <c r="D3358" s="285">
        <v>36</v>
      </c>
      <c r="E3358" s="286">
        <v>74.69</v>
      </c>
      <c r="F3358" s="286">
        <v>2688.84</v>
      </c>
    </row>
    <row r="3359" spans="1:6">
      <c r="A3359">
        <v>3549</v>
      </c>
      <c r="B3359" t="s">
        <v>3925</v>
      </c>
      <c r="C3359" t="s">
        <v>565</v>
      </c>
      <c r="D3359" s="285">
        <v>0</v>
      </c>
      <c r="E3359" s="286">
        <v>40</v>
      </c>
      <c r="F3359" s="286">
        <v>0</v>
      </c>
    </row>
    <row r="3360" spans="1:6">
      <c r="A3360">
        <v>3550</v>
      </c>
      <c r="B3360" t="s">
        <v>3926</v>
      </c>
      <c r="C3360" t="s">
        <v>565</v>
      </c>
      <c r="D3360" s="285">
        <v>0</v>
      </c>
      <c r="E3360" s="286">
        <v>41.39</v>
      </c>
      <c r="F3360" s="286">
        <v>0</v>
      </c>
    </row>
    <row r="3361" spans="1:6">
      <c r="A3361">
        <v>3551</v>
      </c>
      <c r="B3361" t="s">
        <v>3927</v>
      </c>
      <c r="C3361" t="s">
        <v>565</v>
      </c>
      <c r="D3361" s="285">
        <v>0</v>
      </c>
      <c r="E3361" s="286">
        <v>11.57</v>
      </c>
      <c r="F3361" s="286">
        <v>0</v>
      </c>
    </row>
    <row r="3362" spans="1:6">
      <c r="A3362">
        <v>3552</v>
      </c>
      <c r="B3362" t="s">
        <v>3928</v>
      </c>
      <c r="C3362" t="s">
        <v>565</v>
      </c>
      <c r="D3362" s="285">
        <v>0</v>
      </c>
      <c r="E3362" s="286">
        <v>24.68</v>
      </c>
      <c r="F3362" s="286">
        <v>0</v>
      </c>
    </row>
    <row r="3363" spans="1:6">
      <c r="A3363">
        <v>3553</v>
      </c>
      <c r="B3363" t="s">
        <v>3929</v>
      </c>
      <c r="C3363" t="s">
        <v>565</v>
      </c>
      <c r="D3363" s="285">
        <v>0</v>
      </c>
      <c r="E3363" s="286">
        <v>6.117</v>
      </c>
      <c r="F3363" s="286">
        <v>0</v>
      </c>
    </row>
    <row r="3364" spans="1:6">
      <c r="A3364">
        <v>3554</v>
      </c>
      <c r="B3364" t="s">
        <v>3930</v>
      </c>
      <c r="C3364" t="s">
        <v>565</v>
      </c>
      <c r="D3364" s="285">
        <v>0</v>
      </c>
      <c r="E3364" s="286">
        <v>35.14</v>
      </c>
      <c r="F3364" s="286">
        <v>0</v>
      </c>
    </row>
    <row r="3365" spans="1:6">
      <c r="A3365">
        <v>3555</v>
      </c>
      <c r="B3365" t="s">
        <v>3931</v>
      </c>
      <c r="C3365" t="s">
        <v>565</v>
      </c>
      <c r="D3365" s="285">
        <v>0</v>
      </c>
      <c r="E3365" s="286">
        <v>18.39</v>
      </c>
      <c r="F3365" s="286">
        <v>0</v>
      </c>
    </row>
    <row r="3366" spans="1:6">
      <c r="A3366">
        <v>3556</v>
      </c>
      <c r="B3366" t="s">
        <v>3932</v>
      </c>
      <c r="C3366" t="s">
        <v>565</v>
      </c>
      <c r="D3366" s="285">
        <v>0</v>
      </c>
      <c r="E3366" s="286">
        <v>39.1</v>
      </c>
      <c r="F3366" s="286">
        <v>0</v>
      </c>
    </row>
    <row r="3367" spans="1:6">
      <c r="A3367">
        <v>3557</v>
      </c>
      <c r="B3367" t="s">
        <v>3933</v>
      </c>
      <c r="C3367" t="s">
        <v>565</v>
      </c>
      <c r="D3367" s="285">
        <v>0</v>
      </c>
      <c r="E3367" s="286">
        <v>7.58</v>
      </c>
      <c r="F3367" s="286">
        <v>0</v>
      </c>
    </row>
    <row r="3368" spans="1:6">
      <c r="A3368">
        <v>3558</v>
      </c>
      <c r="B3368" t="s">
        <v>3934</v>
      </c>
      <c r="C3368" t="s">
        <v>565</v>
      </c>
      <c r="D3368" s="285">
        <v>0</v>
      </c>
      <c r="E3368" s="286">
        <v>36.619999999999997</v>
      </c>
      <c r="F3368" s="286">
        <v>0</v>
      </c>
    </row>
    <row r="3369" spans="1:6">
      <c r="A3369">
        <v>3559</v>
      </c>
      <c r="B3369" t="s">
        <v>3935</v>
      </c>
      <c r="C3369" t="s">
        <v>565</v>
      </c>
      <c r="D3369" s="285">
        <v>0</v>
      </c>
      <c r="E3369" s="286">
        <v>80</v>
      </c>
      <c r="F3369" s="286">
        <v>0</v>
      </c>
    </row>
    <row r="3370" spans="1:6">
      <c r="A3370">
        <v>3560</v>
      </c>
      <c r="B3370" t="s">
        <v>3936</v>
      </c>
      <c r="C3370" t="s">
        <v>565</v>
      </c>
      <c r="D3370" s="285">
        <v>0</v>
      </c>
      <c r="E3370" s="286">
        <v>80</v>
      </c>
      <c r="F3370" s="286">
        <v>0</v>
      </c>
    </row>
    <row r="3371" spans="1:6">
      <c r="A3371">
        <v>3561</v>
      </c>
      <c r="B3371" t="s">
        <v>3937</v>
      </c>
      <c r="C3371" t="s">
        <v>565</v>
      </c>
      <c r="D3371" s="285">
        <v>0</v>
      </c>
      <c r="E3371" s="286">
        <v>90</v>
      </c>
      <c r="F3371" s="286">
        <v>0</v>
      </c>
    </row>
    <row r="3372" spans="1:6">
      <c r="A3372">
        <v>3562</v>
      </c>
      <c r="B3372" t="s">
        <v>3938</v>
      </c>
      <c r="C3372" t="s">
        <v>565</v>
      </c>
      <c r="D3372" s="285">
        <v>0</v>
      </c>
      <c r="E3372" s="286">
        <v>90</v>
      </c>
      <c r="F3372" s="286">
        <v>0</v>
      </c>
    </row>
    <row r="3373" spans="1:6">
      <c r="A3373">
        <v>3563</v>
      </c>
      <c r="B3373" t="s">
        <v>3939</v>
      </c>
      <c r="C3373" t="s">
        <v>565</v>
      </c>
      <c r="D3373" s="285">
        <v>0</v>
      </c>
      <c r="E3373" s="286">
        <v>120</v>
      </c>
      <c r="F3373" s="286">
        <v>0</v>
      </c>
    </row>
    <row r="3374" spans="1:6">
      <c r="A3374">
        <v>3564</v>
      </c>
      <c r="B3374" t="s">
        <v>3940</v>
      </c>
      <c r="C3374" t="s">
        <v>565</v>
      </c>
      <c r="D3374" s="285">
        <v>0</v>
      </c>
      <c r="E3374" s="286">
        <v>11.82</v>
      </c>
      <c r="F3374" s="286">
        <v>0</v>
      </c>
    </row>
    <row r="3375" spans="1:6">
      <c r="A3375">
        <v>3565</v>
      </c>
      <c r="B3375" t="s">
        <v>3941</v>
      </c>
      <c r="C3375" t="s">
        <v>565</v>
      </c>
      <c r="D3375" s="285">
        <v>0</v>
      </c>
      <c r="E3375" s="286">
        <v>4.5049999999999999</v>
      </c>
      <c r="F3375" s="286">
        <v>0</v>
      </c>
    </row>
    <row r="3376" spans="1:6">
      <c r="A3376">
        <v>3566</v>
      </c>
      <c r="B3376" t="s">
        <v>3942</v>
      </c>
      <c r="C3376" t="s">
        <v>565</v>
      </c>
      <c r="D3376" s="285">
        <v>0</v>
      </c>
      <c r="E3376" s="286">
        <v>12.553000000000001</v>
      </c>
      <c r="F3376" s="286">
        <v>0</v>
      </c>
    </row>
    <row r="3377" spans="1:6">
      <c r="A3377">
        <v>3567</v>
      </c>
      <c r="B3377" t="s">
        <v>3943</v>
      </c>
      <c r="C3377" t="s">
        <v>565</v>
      </c>
      <c r="D3377" s="285">
        <v>0</v>
      </c>
      <c r="E3377" s="286">
        <v>5.95</v>
      </c>
      <c r="F3377" s="286">
        <v>0</v>
      </c>
    </row>
    <row r="3378" spans="1:6">
      <c r="A3378">
        <v>3568</v>
      </c>
      <c r="B3378" t="s">
        <v>3944</v>
      </c>
      <c r="C3378" t="s">
        <v>565</v>
      </c>
      <c r="D3378" s="285">
        <v>0</v>
      </c>
      <c r="E3378" s="286">
        <v>9.1999999999999993</v>
      </c>
      <c r="F3378" s="286">
        <v>0</v>
      </c>
    </row>
    <row r="3379" spans="1:6">
      <c r="A3379">
        <v>3569</v>
      </c>
      <c r="B3379" t="s">
        <v>3945</v>
      </c>
      <c r="C3379" t="s">
        <v>565</v>
      </c>
      <c r="D3379" s="285">
        <v>0</v>
      </c>
      <c r="E3379" s="286">
        <v>10.33</v>
      </c>
      <c r="F3379" s="286">
        <v>0</v>
      </c>
    </row>
    <row r="3380" spans="1:6">
      <c r="A3380">
        <v>3570</v>
      </c>
      <c r="B3380" t="s">
        <v>3946</v>
      </c>
      <c r="C3380" t="s">
        <v>565</v>
      </c>
      <c r="D3380" s="285">
        <v>0</v>
      </c>
      <c r="E3380" s="286">
        <v>4.5</v>
      </c>
      <c r="F3380" s="286">
        <v>0</v>
      </c>
    </row>
    <row r="3381" spans="1:6">
      <c r="A3381">
        <v>3571</v>
      </c>
      <c r="B3381" t="s">
        <v>3947</v>
      </c>
      <c r="C3381" t="s">
        <v>565</v>
      </c>
      <c r="D3381" s="285">
        <v>0</v>
      </c>
      <c r="E3381" s="286">
        <v>4.09</v>
      </c>
      <c r="F3381" s="286">
        <v>0</v>
      </c>
    </row>
    <row r="3382" spans="1:6">
      <c r="A3382">
        <v>3572</v>
      </c>
      <c r="B3382" t="s">
        <v>3948</v>
      </c>
      <c r="C3382" t="s">
        <v>565</v>
      </c>
      <c r="D3382" s="285">
        <v>0</v>
      </c>
      <c r="E3382" s="286">
        <v>5.24</v>
      </c>
      <c r="F3382" s="286">
        <v>0</v>
      </c>
    </row>
    <row r="3383" spans="1:6">
      <c r="A3383">
        <v>3573</v>
      </c>
      <c r="B3383" t="s">
        <v>3949</v>
      </c>
      <c r="C3383" t="s">
        <v>565</v>
      </c>
      <c r="D3383" s="285">
        <v>0</v>
      </c>
      <c r="E3383" s="286">
        <v>9.85</v>
      </c>
      <c r="F3383" s="286">
        <v>0</v>
      </c>
    </row>
    <row r="3384" spans="1:6">
      <c r="A3384">
        <v>3574</v>
      </c>
      <c r="B3384" t="s">
        <v>3950</v>
      </c>
      <c r="C3384" t="s">
        <v>565</v>
      </c>
      <c r="D3384" s="285">
        <v>0</v>
      </c>
      <c r="E3384" s="286">
        <v>22.45</v>
      </c>
      <c r="F3384" s="286">
        <v>0</v>
      </c>
    </row>
    <row r="3385" spans="1:6">
      <c r="A3385">
        <v>3575</v>
      </c>
      <c r="B3385" t="s">
        <v>3951</v>
      </c>
      <c r="C3385" t="s">
        <v>565</v>
      </c>
      <c r="D3385" s="285">
        <v>0</v>
      </c>
      <c r="E3385" s="286">
        <v>9.82</v>
      </c>
      <c r="F3385" s="286">
        <v>0</v>
      </c>
    </row>
    <row r="3386" spans="1:6">
      <c r="A3386">
        <v>3576</v>
      </c>
      <c r="B3386" t="s">
        <v>3952</v>
      </c>
      <c r="C3386" t="s">
        <v>565</v>
      </c>
      <c r="D3386" s="285">
        <v>0</v>
      </c>
      <c r="E3386" s="286">
        <v>18.600000000000001</v>
      </c>
      <c r="F3386" s="286">
        <v>0</v>
      </c>
    </row>
    <row r="3387" spans="1:6">
      <c r="A3387">
        <v>3577</v>
      </c>
      <c r="B3387" t="s">
        <v>3953</v>
      </c>
      <c r="C3387" t="s">
        <v>565</v>
      </c>
      <c r="D3387" s="285">
        <v>0</v>
      </c>
      <c r="E3387" s="286">
        <v>5.13</v>
      </c>
      <c r="F3387" s="286">
        <v>0</v>
      </c>
    </row>
    <row r="3388" spans="1:6">
      <c r="A3388">
        <v>3578</v>
      </c>
      <c r="B3388" t="s">
        <v>3954</v>
      </c>
      <c r="C3388" t="s">
        <v>565</v>
      </c>
      <c r="D3388" s="285">
        <v>0</v>
      </c>
      <c r="E3388" s="286">
        <v>12.95</v>
      </c>
      <c r="F3388" s="286">
        <v>0</v>
      </c>
    </row>
    <row r="3389" spans="1:6">
      <c r="A3389">
        <v>3579</v>
      </c>
      <c r="B3389" t="s">
        <v>3955</v>
      </c>
      <c r="C3389" t="s">
        <v>565</v>
      </c>
      <c r="D3389" s="285">
        <v>0</v>
      </c>
      <c r="E3389" s="286">
        <v>8.8930000000000007</v>
      </c>
      <c r="F3389" s="286">
        <v>0</v>
      </c>
    </row>
    <row r="3390" spans="1:6">
      <c r="A3390">
        <v>3580</v>
      </c>
      <c r="B3390" t="s">
        <v>3956</v>
      </c>
      <c r="C3390" t="s">
        <v>565</v>
      </c>
      <c r="D3390" s="285">
        <v>0</v>
      </c>
      <c r="E3390" s="286">
        <v>19.8</v>
      </c>
      <c r="F3390" s="286">
        <v>0</v>
      </c>
    </row>
    <row r="3391" spans="1:6">
      <c r="A3391">
        <v>3581</v>
      </c>
      <c r="B3391" t="s">
        <v>3957</v>
      </c>
      <c r="C3391" t="s">
        <v>565</v>
      </c>
      <c r="D3391" s="285">
        <v>0</v>
      </c>
      <c r="E3391" s="286">
        <v>11.1</v>
      </c>
      <c r="F3391" s="286">
        <v>0</v>
      </c>
    </row>
    <row r="3392" spans="1:6">
      <c r="A3392">
        <v>3582</v>
      </c>
      <c r="B3392" t="s">
        <v>3958</v>
      </c>
      <c r="C3392" t="s">
        <v>565</v>
      </c>
      <c r="D3392" s="285">
        <v>0</v>
      </c>
      <c r="E3392" s="286">
        <v>22.966000000000001</v>
      </c>
      <c r="F3392" s="286">
        <v>0</v>
      </c>
    </row>
    <row r="3393" spans="1:6">
      <c r="A3393">
        <v>3583</v>
      </c>
      <c r="B3393" t="s">
        <v>3959</v>
      </c>
      <c r="C3393" t="s">
        <v>565</v>
      </c>
      <c r="D3393" s="285">
        <v>0</v>
      </c>
      <c r="E3393" s="286">
        <v>40</v>
      </c>
      <c r="F3393" s="286">
        <v>0</v>
      </c>
    </row>
    <row r="3394" spans="1:6">
      <c r="A3394">
        <v>3584</v>
      </c>
      <c r="B3394" t="s">
        <v>3960</v>
      </c>
      <c r="C3394" t="s">
        <v>565</v>
      </c>
      <c r="D3394" s="285">
        <v>0</v>
      </c>
      <c r="E3394" s="286">
        <v>20</v>
      </c>
      <c r="F3394" s="286">
        <v>0</v>
      </c>
    </row>
    <row r="3395" spans="1:6">
      <c r="A3395">
        <v>3585</v>
      </c>
      <c r="B3395" t="s">
        <v>3961</v>
      </c>
      <c r="C3395" t="s">
        <v>565</v>
      </c>
      <c r="D3395" s="285">
        <v>0</v>
      </c>
      <c r="E3395" s="286">
        <v>17</v>
      </c>
      <c r="F3395" s="286">
        <v>0</v>
      </c>
    </row>
    <row r="3396" spans="1:6">
      <c r="A3396">
        <v>3586</v>
      </c>
      <c r="B3396" t="s">
        <v>3962</v>
      </c>
      <c r="C3396" t="s">
        <v>565</v>
      </c>
      <c r="D3396" s="285">
        <v>0</v>
      </c>
      <c r="E3396" s="286">
        <v>16.5</v>
      </c>
      <c r="F3396" s="286">
        <v>0</v>
      </c>
    </row>
    <row r="3397" spans="1:6">
      <c r="A3397">
        <v>3587</v>
      </c>
      <c r="B3397" t="s">
        <v>3963</v>
      </c>
      <c r="C3397" t="s">
        <v>565</v>
      </c>
      <c r="D3397" s="285">
        <v>0</v>
      </c>
      <c r="E3397" s="286">
        <v>24.92</v>
      </c>
      <c r="F3397" s="286">
        <v>0</v>
      </c>
    </row>
    <row r="3398" spans="1:6">
      <c r="A3398">
        <v>3588</v>
      </c>
      <c r="B3398" t="s">
        <v>3964</v>
      </c>
      <c r="C3398" t="s">
        <v>565</v>
      </c>
      <c r="D3398" s="285">
        <v>0</v>
      </c>
      <c r="E3398" s="286">
        <v>7</v>
      </c>
      <c r="F3398" s="286">
        <v>0</v>
      </c>
    </row>
    <row r="3399" spans="1:6">
      <c r="A3399">
        <v>3589</v>
      </c>
      <c r="B3399" t="s">
        <v>3965</v>
      </c>
      <c r="C3399" t="s">
        <v>565</v>
      </c>
      <c r="D3399" s="285">
        <v>0</v>
      </c>
      <c r="E3399" s="286">
        <v>9.92</v>
      </c>
      <c r="F3399" s="286">
        <v>0</v>
      </c>
    </row>
    <row r="3400" spans="1:6">
      <c r="A3400">
        <v>3590</v>
      </c>
      <c r="B3400" t="s">
        <v>3966</v>
      </c>
      <c r="C3400" t="s">
        <v>565</v>
      </c>
      <c r="D3400" s="285">
        <v>0</v>
      </c>
      <c r="E3400" s="286">
        <v>3.2330000000000001</v>
      </c>
      <c r="F3400" s="286">
        <v>0</v>
      </c>
    </row>
    <row r="3401" spans="1:6">
      <c r="A3401">
        <v>3591</v>
      </c>
      <c r="B3401" t="s">
        <v>3967</v>
      </c>
      <c r="C3401" t="s">
        <v>565</v>
      </c>
      <c r="D3401" s="285">
        <v>0</v>
      </c>
      <c r="E3401" s="286">
        <v>16.96</v>
      </c>
      <c r="F3401" s="286">
        <v>0</v>
      </c>
    </row>
    <row r="3402" spans="1:6">
      <c r="A3402">
        <v>3592</v>
      </c>
      <c r="B3402" t="s">
        <v>3968</v>
      </c>
      <c r="C3402" t="s">
        <v>565</v>
      </c>
      <c r="D3402" s="285">
        <v>0</v>
      </c>
      <c r="E3402" s="286">
        <v>15.69</v>
      </c>
      <c r="F3402" s="286">
        <v>0</v>
      </c>
    </row>
    <row r="3403" spans="1:6">
      <c r="A3403">
        <v>3593</v>
      </c>
      <c r="B3403" t="s">
        <v>3969</v>
      </c>
      <c r="C3403" t="s">
        <v>565</v>
      </c>
      <c r="D3403" s="285">
        <v>0</v>
      </c>
      <c r="E3403" s="286">
        <v>35</v>
      </c>
      <c r="F3403" s="286">
        <v>0</v>
      </c>
    </row>
    <row r="3404" spans="1:6">
      <c r="A3404">
        <v>3594</v>
      </c>
      <c r="B3404" t="s">
        <v>3970</v>
      </c>
      <c r="C3404" t="s">
        <v>565</v>
      </c>
      <c r="D3404" s="285">
        <v>0</v>
      </c>
      <c r="E3404" s="286">
        <v>11.5</v>
      </c>
      <c r="F3404" s="286">
        <v>0</v>
      </c>
    </row>
    <row r="3405" spans="1:6">
      <c r="A3405">
        <v>3595</v>
      </c>
      <c r="B3405" t="s">
        <v>3971</v>
      </c>
      <c r="C3405" t="s">
        <v>565</v>
      </c>
      <c r="D3405" s="285">
        <v>0</v>
      </c>
      <c r="E3405" s="286">
        <v>6.07</v>
      </c>
      <c r="F3405" s="286">
        <v>0</v>
      </c>
    </row>
    <row r="3406" spans="1:6">
      <c r="A3406">
        <v>3596</v>
      </c>
      <c r="B3406" t="s">
        <v>3972</v>
      </c>
      <c r="C3406" t="s">
        <v>565</v>
      </c>
      <c r="D3406" s="285">
        <v>0</v>
      </c>
      <c r="E3406" s="286">
        <v>15</v>
      </c>
      <c r="F3406" s="286">
        <v>0</v>
      </c>
    </row>
    <row r="3407" spans="1:6">
      <c r="A3407">
        <v>3597</v>
      </c>
      <c r="B3407" t="s">
        <v>3973</v>
      </c>
      <c r="C3407" t="s">
        <v>565</v>
      </c>
      <c r="D3407" s="285">
        <v>0</v>
      </c>
      <c r="E3407" s="286">
        <v>5.96</v>
      </c>
      <c r="F3407" s="286">
        <v>0</v>
      </c>
    </row>
    <row r="3408" spans="1:6">
      <c r="A3408">
        <v>3598</v>
      </c>
      <c r="B3408" t="s">
        <v>3974</v>
      </c>
      <c r="C3408" t="s">
        <v>565</v>
      </c>
      <c r="D3408" s="285">
        <v>0</v>
      </c>
      <c r="E3408" s="286">
        <v>6.07</v>
      </c>
      <c r="F3408" s="286">
        <v>0</v>
      </c>
    </row>
    <row r="3409" spans="1:6">
      <c r="A3409">
        <v>3599</v>
      </c>
      <c r="B3409" t="s">
        <v>3975</v>
      </c>
      <c r="C3409" t="s">
        <v>565</v>
      </c>
      <c r="D3409" s="285">
        <v>0</v>
      </c>
      <c r="E3409" s="286">
        <v>7.71</v>
      </c>
      <c r="F3409" s="286">
        <v>0</v>
      </c>
    </row>
    <row r="3410" spans="1:6">
      <c r="A3410">
        <v>3600</v>
      </c>
      <c r="B3410" t="s">
        <v>3976</v>
      </c>
      <c r="C3410" t="s">
        <v>565</v>
      </c>
      <c r="D3410" s="285">
        <v>0</v>
      </c>
      <c r="E3410" s="286">
        <v>7.6</v>
      </c>
      <c r="F3410" s="286">
        <v>0</v>
      </c>
    </row>
    <row r="3411" spans="1:6">
      <c r="A3411">
        <v>3601</v>
      </c>
      <c r="B3411" t="s">
        <v>3977</v>
      </c>
      <c r="C3411" t="s">
        <v>565</v>
      </c>
      <c r="D3411" s="285">
        <v>0</v>
      </c>
      <c r="E3411" s="286">
        <v>4</v>
      </c>
      <c r="F3411" s="286">
        <v>0</v>
      </c>
    </row>
    <row r="3412" spans="1:6">
      <c r="A3412">
        <v>3602</v>
      </c>
      <c r="B3412" t="s">
        <v>3978</v>
      </c>
      <c r="C3412" t="s">
        <v>565</v>
      </c>
      <c r="D3412" s="285">
        <v>0</v>
      </c>
      <c r="E3412" s="286">
        <v>5.2</v>
      </c>
      <c r="F3412" s="286">
        <v>0</v>
      </c>
    </row>
    <row r="3413" spans="1:6">
      <c r="A3413">
        <v>3603</v>
      </c>
      <c r="B3413" t="s">
        <v>3979</v>
      </c>
      <c r="C3413" t="s">
        <v>565</v>
      </c>
      <c r="D3413" s="285">
        <v>0</v>
      </c>
      <c r="E3413" s="286">
        <v>18.97</v>
      </c>
      <c r="F3413" s="286">
        <v>0</v>
      </c>
    </row>
    <row r="3414" spans="1:6">
      <c r="A3414">
        <v>3604</v>
      </c>
      <c r="B3414" t="s">
        <v>3980</v>
      </c>
      <c r="C3414" t="s">
        <v>565</v>
      </c>
      <c r="D3414" s="285">
        <v>0</v>
      </c>
      <c r="E3414" s="286">
        <v>5.63</v>
      </c>
      <c r="F3414" s="286">
        <v>0</v>
      </c>
    </row>
    <row r="3415" spans="1:6">
      <c r="A3415">
        <v>3605</v>
      </c>
      <c r="B3415" t="s">
        <v>3981</v>
      </c>
      <c r="C3415" t="s">
        <v>565</v>
      </c>
      <c r="D3415" s="285">
        <v>9</v>
      </c>
      <c r="E3415" s="286">
        <v>21.786000000000001</v>
      </c>
      <c r="F3415" s="286">
        <v>196.07</v>
      </c>
    </row>
    <row r="3416" spans="1:6">
      <c r="A3416">
        <v>3606</v>
      </c>
      <c r="B3416" t="s">
        <v>3982</v>
      </c>
      <c r="C3416" t="s">
        <v>565</v>
      </c>
      <c r="D3416" s="285">
        <v>0</v>
      </c>
      <c r="E3416" s="286">
        <v>20</v>
      </c>
      <c r="F3416" s="286">
        <v>0</v>
      </c>
    </row>
    <row r="3417" spans="1:6">
      <c r="A3417">
        <v>3607</v>
      </c>
      <c r="B3417" t="s">
        <v>3983</v>
      </c>
      <c r="C3417" t="s">
        <v>565</v>
      </c>
      <c r="D3417" s="285">
        <v>0</v>
      </c>
      <c r="E3417" s="286">
        <v>7.38</v>
      </c>
      <c r="F3417" s="286">
        <v>0</v>
      </c>
    </row>
    <row r="3418" spans="1:6">
      <c r="A3418">
        <v>3608</v>
      </c>
      <c r="B3418" t="s">
        <v>3984</v>
      </c>
      <c r="C3418" t="s">
        <v>565</v>
      </c>
      <c r="D3418" s="285">
        <v>0</v>
      </c>
      <c r="E3418" s="286">
        <v>13.48</v>
      </c>
      <c r="F3418" s="286">
        <v>0</v>
      </c>
    </row>
    <row r="3419" spans="1:6">
      <c r="A3419">
        <v>3609</v>
      </c>
      <c r="B3419" t="s">
        <v>3985</v>
      </c>
      <c r="C3419" t="s">
        <v>565</v>
      </c>
      <c r="D3419" s="285">
        <v>0</v>
      </c>
      <c r="E3419" s="286">
        <v>7.28</v>
      </c>
      <c r="F3419" s="286">
        <v>0</v>
      </c>
    </row>
    <row r="3420" spans="1:6">
      <c r="A3420">
        <v>3610</v>
      </c>
      <c r="B3420" t="s">
        <v>3986</v>
      </c>
      <c r="C3420" t="s">
        <v>565</v>
      </c>
      <c r="D3420" s="285">
        <v>0</v>
      </c>
      <c r="E3420" s="286">
        <v>16.8</v>
      </c>
      <c r="F3420" s="286">
        <v>0</v>
      </c>
    </row>
    <row r="3421" spans="1:6">
      <c r="A3421">
        <v>3611</v>
      </c>
      <c r="B3421" t="s">
        <v>3987</v>
      </c>
      <c r="C3421" t="s">
        <v>565</v>
      </c>
      <c r="D3421" s="285">
        <v>24</v>
      </c>
      <c r="E3421" s="286">
        <v>10.6</v>
      </c>
      <c r="F3421" s="286">
        <v>254.4</v>
      </c>
    </row>
    <row r="3422" spans="1:6">
      <c r="A3422">
        <v>3612</v>
      </c>
      <c r="B3422" t="s">
        <v>3988</v>
      </c>
      <c r="C3422" t="s">
        <v>565</v>
      </c>
      <c r="D3422" s="285">
        <v>78</v>
      </c>
      <c r="E3422" s="286">
        <v>11.8</v>
      </c>
      <c r="F3422" s="286">
        <v>920.4</v>
      </c>
    </row>
    <row r="3423" spans="1:6">
      <c r="A3423">
        <v>3613</v>
      </c>
      <c r="B3423" t="s">
        <v>3989</v>
      </c>
      <c r="C3423" t="s">
        <v>565</v>
      </c>
      <c r="D3423" s="285">
        <v>10</v>
      </c>
      <c r="E3423" s="286">
        <v>21.5</v>
      </c>
      <c r="F3423" s="286">
        <v>215</v>
      </c>
    </row>
    <row r="3424" spans="1:6">
      <c r="A3424">
        <v>3614</v>
      </c>
      <c r="B3424" t="s">
        <v>3990</v>
      </c>
      <c r="C3424" t="s">
        <v>565</v>
      </c>
      <c r="D3424" s="285">
        <v>0</v>
      </c>
      <c r="E3424" s="286">
        <v>11.75</v>
      </c>
      <c r="F3424" s="286">
        <v>0</v>
      </c>
    </row>
    <row r="3425" spans="1:6">
      <c r="A3425">
        <v>3615</v>
      </c>
      <c r="B3425" t="s">
        <v>3991</v>
      </c>
      <c r="C3425" t="s">
        <v>565</v>
      </c>
      <c r="D3425" s="285">
        <v>0</v>
      </c>
      <c r="E3425" s="286">
        <v>7</v>
      </c>
      <c r="F3425" s="286">
        <v>0</v>
      </c>
    </row>
    <row r="3426" spans="1:6">
      <c r="A3426">
        <v>3616</v>
      </c>
      <c r="B3426" t="s">
        <v>3992</v>
      </c>
      <c r="C3426" t="s">
        <v>565</v>
      </c>
      <c r="D3426" s="285">
        <v>0</v>
      </c>
      <c r="E3426" s="286">
        <v>5.32</v>
      </c>
      <c r="F3426" s="286">
        <v>0</v>
      </c>
    </row>
    <row r="3427" spans="1:6">
      <c r="A3427">
        <v>3617</v>
      </c>
      <c r="B3427" t="s">
        <v>3993</v>
      </c>
      <c r="C3427" t="s">
        <v>565</v>
      </c>
      <c r="D3427" s="285">
        <v>0</v>
      </c>
      <c r="E3427" s="286">
        <v>21.12</v>
      </c>
      <c r="F3427" s="286">
        <v>0</v>
      </c>
    </row>
    <row r="3428" spans="1:6">
      <c r="A3428">
        <v>3618</v>
      </c>
      <c r="B3428" t="s">
        <v>3994</v>
      </c>
      <c r="C3428" t="s">
        <v>565</v>
      </c>
      <c r="D3428" s="285">
        <v>0</v>
      </c>
      <c r="E3428" s="286">
        <v>12.7</v>
      </c>
      <c r="F3428" s="286">
        <v>0</v>
      </c>
    </row>
    <row r="3429" spans="1:6">
      <c r="A3429">
        <v>3619</v>
      </c>
      <c r="B3429" t="s">
        <v>3995</v>
      </c>
      <c r="C3429" t="s">
        <v>565</v>
      </c>
      <c r="D3429" s="285">
        <v>0</v>
      </c>
      <c r="E3429" s="286">
        <v>10.55</v>
      </c>
      <c r="F3429" s="286">
        <v>0</v>
      </c>
    </row>
    <row r="3430" spans="1:6">
      <c r="A3430">
        <v>3620</v>
      </c>
      <c r="B3430" t="s">
        <v>3996</v>
      </c>
      <c r="C3430" t="s">
        <v>565</v>
      </c>
      <c r="D3430" s="285">
        <v>0</v>
      </c>
      <c r="E3430" s="286">
        <v>15</v>
      </c>
      <c r="F3430" s="286">
        <v>0</v>
      </c>
    </row>
    <row r="3431" spans="1:6">
      <c r="A3431">
        <v>3621</v>
      </c>
      <c r="B3431" t="s">
        <v>3997</v>
      </c>
      <c r="C3431" t="s">
        <v>565</v>
      </c>
      <c r="D3431" s="285">
        <v>0</v>
      </c>
      <c r="E3431" s="286">
        <v>7.4980000000000002</v>
      </c>
      <c r="F3431" s="286">
        <v>0</v>
      </c>
    </row>
    <row r="3432" spans="1:6">
      <c r="A3432">
        <v>3622</v>
      </c>
      <c r="B3432" t="s">
        <v>3998</v>
      </c>
      <c r="C3432" t="s">
        <v>565</v>
      </c>
      <c r="D3432" s="285">
        <v>0</v>
      </c>
      <c r="E3432" s="286">
        <v>5.64</v>
      </c>
      <c r="F3432" s="286">
        <v>0</v>
      </c>
    </row>
    <row r="3433" spans="1:6">
      <c r="A3433">
        <v>3623</v>
      </c>
      <c r="B3433" t="s">
        <v>3999</v>
      </c>
      <c r="C3433" t="s">
        <v>565</v>
      </c>
      <c r="D3433" s="285">
        <v>0</v>
      </c>
      <c r="E3433" s="286">
        <v>8.89</v>
      </c>
      <c r="F3433" s="286">
        <v>0</v>
      </c>
    </row>
    <row r="3434" spans="1:6">
      <c r="A3434">
        <v>3624</v>
      </c>
      <c r="B3434" t="s">
        <v>4000</v>
      </c>
      <c r="C3434" t="s">
        <v>565</v>
      </c>
      <c r="D3434" s="285">
        <v>0</v>
      </c>
      <c r="E3434" s="286">
        <v>2.56</v>
      </c>
      <c r="F3434" s="286">
        <v>0</v>
      </c>
    </row>
    <row r="3435" spans="1:6">
      <c r="A3435">
        <v>3625</v>
      </c>
      <c r="B3435" t="s">
        <v>4001</v>
      </c>
      <c r="C3435" t="s">
        <v>679</v>
      </c>
      <c r="D3435" s="285">
        <v>0</v>
      </c>
      <c r="E3435" s="286">
        <v>4.1900000000000004</v>
      </c>
      <c r="F3435" s="286">
        <v>0</v>
      </c>
    </row>
    <row r="3436" spans="1:6">
      <c r="A3436">
        <v>3626</v>
      </c>
      <c r="B3436" t="s">
        <v>4002</v>
      </c>
      <c r="C3436" t="s">
        <v>565</v>
      </c>
      <c r="D3436" s="285">
        <v>12</v>
      </c>
      <c r="E3436" s="286">
        <v>12.82</v>
      </c>
      <c r="F3436" s="286">
        <v>153.84</v>
      </c>
    </row>
    <row r="3437" spans="1:6">
      <c r="A3437">
        <v>3627</v>
      </c>
      <c r="B3437" t="s">
        <v>4003</v>
      </c>
      <c r="C3437" t="s">
        <v>565</v>
      </c>
      <c r="D3437" s="285">
        <v>6</v>
      </c>
      <c r="E3437" s="286">
        <v>24.72</v>
      </c>
      <c r="F3437" s="286">
        <v>148.32</v>
      </c>
    </row>
    <row r="3438" spans="1:6">
      <c r="A3438">
        <v>3628</v>
      </c>
      <c r="B3438" t="s">
        <v>4004</v>
      </c>
      <c r="C3438" t="s">
        <v>565</v>
      </c>
      <c r="D3438" s="285">
        <v>0</v>
      </c>
      <c r="E3438" s="286">
        <v>6</v>
      </c>
      <c r="F3438" s="286">
        <v>0</v>
      </c>
    </row>
    <row r="3439" spans="1:6">
      <c r="A3439">
        <v>3629</v>
      </c>
      <c r="B3439" t="s">
        <v>4005</v>
      </c>
      <c r="C3439" t="s">
        <v>565</v>
      </c>
      <c r="D3439" s="285">
        <v>0</v>
      </c>
      <c r="E3439" s="286">
        <v>18.63</v>
      </c>
      <c r="F3439" s="286">
        <v>0</v>
      </c>
    </row>
    <row r="3440" spans="1:6">
      <c r="A3440">
        <v>3630</v>
      </c>
      <c r="B3440" t="s">
        <v>4006</v>
      </c>
      <c r="C3440" t="s">
        <v>565</v>
      </c>
      <c r="D3440" s="285">
        <v>0</v>
      </c>
      <c r="E3440" s="286">
        <v>573.77</v>
      </c>
      <c r="F3440" s="286">
        <v>0</v>
      </c>
    </row>
    <row r="3441" spans="1:6">
      <c r="A3441">
        <v>3631</v>
      </c>
      <c r="B3441" t="s">
        <v>4007</v>
      </c>
      <c r="C3441" t="s">
        <v>565</v>
      </c>
      <c r="D3441" s="285">
        <v>0</v>
      </c>
      <c r="E3441" s="286">
        <v>11.8</v>
      </c>
      <c r="F3441" s="286">
        <v>0</v>
      </c>
    </row>
    <row r="3442" spans="1:6">
      <c r="A3442">
        <v>3632</v>
      </c>
      <c r="B3442" t="s">
        <v>4008</v>
      </c>
      <c r="C3442" t="s">
        <v>565</v>
      </c>
      <c r="D3442" s="285">
        <v>0</v>
      </c>
      <c r="E3442" s="286">
        <v>20.66</v>
      </c>
      <c r="F3442" s="286">
        <v>0</v>
      </c>
    </row>
    <row r="3443" spans="1:6">
      <c r="A3443">
        <v>3633</v>
      </c>
      <c r="B3443" t="s">
        <v>4009</v>
      </c>
      <c r="C3443" t="s">
        <v>565</v>
      </c>
      <c r="D3443" s="285">
        <v>0</v>
      </c>
      <c r="E3443" s="286">
        <v>14.25</v>
      </c>
      <c r="F3443" s="286">
        <v>0</v>
      </c>
    </row>
    <row r="3444" spans="1:6">
      <c r="A3444">
        <v>3634</v>
      </c>
      <c r="B3444" t="s">
        <v>4010</v>
      </c>
      <c r="C3444" t="s">
        <v>565</v>
      </c>
      <c r="D3444" s="285">
        <v>0</v>
      </c>
      <c r="E3444" s="286">
        <v>16</v>
      </c>
      <c r="F3444" s="286">
        <v>0</v>
      </c>
    </row>
    <row r="3445" spans="1:6">
      <c r="A3445">
        <v>3635</v>
      </c>
      <c r="B3445" t="s">
        <v>4011</v>
      </c>
      <c r="C3445" t="s">
        <v>565</v>
      </c>
      <c r="D3445" s="285">
        <v>0</v>
      </c>
      <c r="E3445" s="286">
        <v>38.64</v>
      </c>
      <c r="F3445" s="286">
        <v>0</v>
      </c>
    </row>
    <row r="3446" spans="1:6">
      <c r="A3446">
        <v>3636</v>
      </c>
      <c r="B3446" t="s">
        <v>4012</v>
      </c>
      <c r="C3446" t="s">
        <v>565</v>
      </c>
      <c r="D3446" s="285">
        <v>0</v>
      </c>
      <c r="E3446" s="286">
        <v>11.84</v>
      </c>
      <c r="F3446" s="286">
        <v>0</v>
      </c>
    </row>
    <row r="3447" spans="1:6">
      <c r="A3447">
        <v>3637</v>
      </c>
      <c r="B3447" t="s">
        <v>4013</v>
      </c>
      <c r="C3447" t="s">
        <v>565</v>
      </c>
      <c r="D3447" s="285">
        <v>0</v>
      </c>
      <c r="E3447" s="286">
        <v>9.26</v>
      </c>
      <c r="F3447" s="286">
        <v>0</v>
      </c>
    </row>
    <row r="3448" spans="1:6">
      <c r="A3448">
        <v>3638</v>
      </c>
      <c r="B3448" t="s">
        <v>4014</v>
      </c>
      <c r="C3448" t="s">
        <v>565</v>
      </c>
      <c r="D3448" s="285">
        <v>0</v>
      </c>
      <c r="E3448" s="286">
        <v>45.57</v>
      </c>
      <c r="F3448" s="286">
        <v>0</v>
      </c>
    </row>
    <row r="3449" spans="1:6">
      <c r="A3449">
        <v>3639</v>
      </c>
      <c r="B3449" t="s">
        <v>4015</v>
      </c>
      <c r="C3449" t="s">
        <v>565</v>
      </c>
      <c r="D3449" s="285">
        <v>0</v>
      </c>
      <c r="E3449" s="286">
        <v>17.75</v>
      </c>
      <c r="F3449" s="286">
        <v>0</v>
      </c>
    </row>
    <row r="3450" spans="1:6">
      <c r="A3450">
        <v>3640</v>
      </c>
      <c r="B3450" t="s">
        <v>4016</v>
      </c>
      <c r="C3450" t="s">
        <v>565</v>
      </c>
      <c r="D3450" s="285">
        <v>69</v>
      </c>
      <c r="E3450" s="286">
        <v>36</v>
      </c>
      <c r="F3450" s="286">
        <v>2484</v>
      </c>
    </row>
    <row r="3451" spans="1:6">
      <c r="A3451">
        <v>3641</v>
      </c>
      <c r="B3451" t="s">
        <v>4017</v>
      </c>
      <c r="C3451" t="s">
        <v>565</v>
      </c>
      <c r="D3451" s="285">
        <v>0</v>
      </c>
      <c r="E3451" s="286">
        <v>12.9</v>
      </c>
      <c r="F3451" s="286">
        <v>0</v>
      </c>
    </row>
    <row r="3452" spans="1:6">
      <c r="A3452">
        <v>3642</v>
      </c>
      <c r="B3452" t="s">
        <v>4018</v>
      </c>
      <c r="C3452" t="s">
        <v>565</v>
      </c>
      <c r="D3452" s="285">
        <v>0</v>
      </c>
      <c r="E3452" s="286">
        <v>3.47</v>
      </c>
      <c r="F3452" s="286">
        <v>0</v>
      </c>
    </row>
    <row r="3453" spans="1:6">
      <c r="A3453">
        <v>3643</v>
      </c>
      <c r="B3453" t="s">
        <v>4019</v>
      </c>
      <c r="C3453" t="s">
        <v>565</v>
      </c>
      <c r="D3453" s="285">
        <v>0</v>
      </c>
      <c r="E3453" s="286">
        <v>9.5</v>
      </c>
      <c r="F3453" s="286">
        <v>0</v>
      </c>
    </row>
    <row r="3454" spans="1:6">
      <c r="A3454">
        <v>3644</v>
      </c>
      <c r="B3454" t="s">
        <v>4020</v>
      </c>
      <c r="C3454" t="s">
        <v>565</v>
      </c>
      <c r="D3454" s="285">
        <v>24</v>
      </c>
      <c r="E3454" s="286">
        <v>9.98</v>
      </c>
      <c r="F3454" s="286">
        <v>239.52</v>
      </c>
    </row>
    <row r="3455" spans="1:6">
      <c r="A3455">
        <v>3645</v>
      </c>
      <c r="B3455" t="s">
        <v>4021</v>
      </c>
      <c r="C3455" t="s">
        <v>565</v>
      </c>
      <c r="D3455" s="285">
        <v>0</v>
      </c>
      <c r="E3455" s="286">
        <v>8.5500000000000007</v>
      </c>
      <c r="F3455" s="286">
        <v>0</v>
      </c>
    </row>
    <row r="3456" spans="1:6">
      <c r="A3456">
        <v>3646</v>
      </c>
      <c r="B3456" t="s">
        <v>4022</v>
      </c>
      <c r="C3456" t="s">
        <v>565</v>
      </c>
      <c r="D3456" s="285">
        <v>0</v>
      </c>
      <c r="E3456" s="286">
        <v>9.5</v>
      </c>
      <c r="F3456" s="286">
        <v>0</v>
      </c>
    </row>
    <row r="3457" spans="1:6">
      <c r="A3457">
        <v>3647</v>
      </c>
      <c r="B3457" t="s">
        <v>4023</v>
      </c>
      <c r="C3457" t="s">
        <v>565</v>
      </c>
      <c r="D3457" s="285">
        <v>0</v>
      </c>
      <c r="E3457" s="286">
        <v>9.5</v>
      </c>
      <c r="F3457" s="286">
        <v>0</v>
      </c>
    </row>
    <row r="3458" spans="1:6">
      <c r="A3458">
        <v>3648</v>
      </c>
      <c r="B3458" t="s">
        <v>4024</v>
      </c>
      <c r="C3458" t="s">
        <v>565</v>
      </c>
      <c r="D3458" s="285">
        <v>0</v>
      </c>
      <c r="E3458" s="286">
        <v>3.875</v>
      </c>
      <c r="F3458" s="286">
        <v>0</v>
      </c>
    </row>
    <row r="3459" spans="1:6">
      <c r="A3459">
        <v>3649</v>
      </c>
      <c r="B3459" t="s">
        <v>4025</v>
      </c>
      <c r="C3459" t="s">
        <v>565</v>
      </c>
      <c r="D3459" s="285">
        <v>0</v>
      </c>
      <c r="E3459" s="286">
        <v>27.95</v>
      </c>
      <c r="F3459" s="286">
        <v>0</v>
      </c>
    </row>
    <row r="3460" spans="1:6">
      <c r="A3460">
        <v>3650</v>
      </c>
      <c r="B3460" t="s">
        <v>4026</v>
      </c>
      <c r="C3460" t="s">
        <v>565</v>
      </c>
      <c r="D3460" s="285">
        <v>0</v>
      </c>
      <c r="E3460" s="286">
        <v>21.594999999999999</v>
      </c>
      <c r="F3460" s="286">
        <v>0</v>
      </c>
    </row>
    <row r="3461" spans="1:6">
      <c r="A3461">
        <v>3651</v>
      </c>
      <c r="B3461" t="s">
        <v>4027</v>
      </c>
      <c r="C3461" t="s">
        <v>565</v>
      </c>
      <c r="D3461" s="285">
        <v>6</v>
      </c>
      <c r="E3461" s="286">
        <v>29.16</v>
      </c>
      <c r="F3461" s="286">
        <v>174.96</v>
      </c>
    </row>
    <row r="3462" spans="1:6">
      <c r="A3462">
        <v>3652</v>
      </c>
      <c r="B3462" t="s">
        <v>4028</v>
      </c>
      <c r="C3462" t="s">
        <v>565</v>
      </c>
      <c r="D3462" s="285">
        <v>0</v>
      </c>
      <c r="E3462" s="286">
        <v>12.31</v>
      </c>
      <c r="F3462" s="286">
        <v>0</v>
      </c>
    </row>
    <row r="3463" spans="1:6">
      <c r="A3463">
        <v>3653</v>
      </c>
      <c r="B3463" t="s">
        <v>4029</v>
      </c>
      <c r="C3463" t="s">
        <v>565</v>
      </c>
      <c r="D3463" s="285">
        <v>0</v>
      </c>
      <c r="E3463" s="286">
        <v>24.07</v>
      </c>
      <c r="F3463" s="286">
        <v>0</v>
      </c>
    </row>
    <row r="3464" spans="1:6">
      <c r="A3464">
        <v>3654</v>
      </c>
      <c r="B3464" t="s">
        <v>4030</v>
      </c>
      <c r="C3464" t="s">
        <v>565</v>
      </c>
      <c r="D3464" s="285">
        <v>0</v>
      </c>
      <c r="E3464" s="286">
        <v>29.396000000000001</v>
      </c>
      <c r="F3464" s="286">
        <v>0</v>
      </c>
    </row>
    <row r="3465" spans="1:6">
      <c r="A3465">
        <v>3655</v>
      </c>
      <c r="B3465" t="s">
        <v>4031</v>
      </c>
      <c r="C3465" t="s">
        <v>565</v>
      </c>
      <c r="D3465" s="285">
        <v>0</v>
      </c>
      <c r="E3465" s="286">
        <v>33.32</v>
      </c>
      <c r="F3465" s="286">
        <v>0</v>
      </c>
    </row>
    <row r="3466" spans="1:6">
      <c r="A3466">
        <v>3656</v>
      </c>
      <c r="B3466" t="s">
        <v>4032</v>
      </c>
      <c r="C3466" t="s">
        <v>565</v>
      </c>
      <c r="D3466" s="285">
        <v>0</v>
      </c>
      <c r="E3466" s="286">
        <v>23.344999999999999</v>
      </c>
      <c r="F3466" s="286">
        <v>0</v>
      </c>
    </row>
    <row r="3467" spans="1:6">
      <c r="A3467">
        <v>3657</v>
      </c>
      <c r="B3467" t="s">
        <v>4033</v>
      </c>
      <c r="C3467" t="s">
        <v>565</v>
      </c>
      <c r="D3467" s="285">
        <v>0</v>
      </c>
      <c r="E3467" s="286">
        <v>49.66</v>
      </c>
      <c r="F3467" s="286">
        <v>0</v>
      </c>
    </row>
    <row r="3468" spans="1:6">
      <c r="A3468">
        <v>3658</v>
      </c>
      <c r="B3468" t="s">
        <v>4034</v>
      </c>
      <c r="C3468" t="s">
        <v>565</v>
      </c>
      <c r="D3468" s="285">
        <v>18</v>
      </c>
      <c r="E3468" s="286">
        <v>6.1</v>
      </c>
      <c r="F3468" s="286">
        <v>109.81</v>
      </c>
    </row>
    <row r="3469" spans="1:6">
      <c r="A3469">
        <v>3659</v>
      </c>
      <c r="B3469" t="s">
        <v>4035</v>
      </c>
      <c r="C3469" t="s">
        <v>565</v>
      </c>
      <c r="D3469" s="285">
        <v>24</v>
      </c>
      <c r="E3469" s="286">
        <v>7.0170000000000003</v>
      </c>
      <c r="F3469" s="286">
        <v>168.41</v>
      </c>
    </row>
    <row r="3470" spans="1:6">
      <c r="A3470">
        <v>3660</v>
      </c>
      <c r="B3470" t="s">
        <v>4036</v>
      </c>
      <c r="C3470" t="s">
        <v>565</v>
      </c>
      <c r="D3470" s="285">
        <v>0</v>
      </c>
      <c r="E3470" s="286">
        <v>4.5599999999999996</v>
      </c>
      <c r="F3470" s="286">
        <v>0</v>
      </c>
    </row>
    <row r="3471" spans="1:6">
      <c r="A3471">
        <v>3661</v>
      </c>
      <c r="B3471" t="s">
        <v>4037</v>
      </c>
      <c r="C3471" t="s">
        <v>565</v>
      </c>
      <c r="D3471" s="285">
        <v>0</v>
      </c>
      <c r="E3471" s="286">
        <v>7.016</v>
      </c>
      <c r="F3471" s="286">
        <v>0</v>
      </c>
    </row>
    <row r="3472" spans="1:6">
      <c r="A3472">
        <v>3662</v>
      </c>
      <c r="B3472" t="s">
        <v>4038</v>
      </c>
      <c r="C3472" t="s">
        <v>565</v>
      </c>
      <c r="D3472" s="285">
        <v>12</v>
      </c>
      <c r="E3472" s="286">
        <v>7.01</v>
      </c>
      <c r="F3472" s="286">
        <v>84.12</v>
      </c>
    </row>
    <row r="3473" spans="1:6">
      <c r="A3473">
        <v>3663</v>
      </c>
      <c r="B3473" t="s">
        <v>4039</v>
      </c>
      <c r="C3473" t="s">
        <v>565</v>
      </c>
      <c r="D3473" s="285">
        <v>0</v>
      </c>
      <c r="E3473" s="286">
        <v>9.5340000000000007</v>
      </c>
      <c r="F3473" s="286">
        <v>0</v>
      </c>
    </row>
    <row r="3474" spans="1:6">
      <c r="A3474">
        <v>3664</v>
      </c>
      <c r="B3474" t="s">
        <v>4040</v>
      </c>
      <c r="C3474" t="s">
        <v>565</v>
      </c>
      <c r="D3474" s="285">
        <v>30</v>
      </c>
      <c r="E3474" s="286">
        <v>9.18</v>
      </c>
      <c r="F3474" s="286">
        <v>275.39999999999998</v>
      </c>
    </row>
    <row r="3475" spans="1:6">
      <c r="A3475">
        <v>3665</v>
      </c>
      <c r="B3475" t="s">
        <v>4041</v>
      </c>
      <c r="C3475" t="s">
        <v>565</v>
      </c>
      <c r="D3475" s="285">
        <v>0</v>
      </c>
      <c r="E3475" s="286">
        <v>14.25</v>
      </c>
      <c r="F3475" s="286">
        <v>0</v>
      </c>
    </row>
    <row r="3476" spans="1:6">
      <c r="A3476">
        <v>3666</v>
      </c>
      <c r="B3476" t="s">
        <v>4042</v>
      </c>
      <c r="C3476" t="s">
        <v>565</v>
      </c>
      <c r="D3476" s="285">
        <v>0</v>
      </c>
      <c r="E3476" s="286">
        <v>16.149999999999999</v>
      </c>
      <c r="F3476" s="286">
        <v>0</v>
      </c>
    </row>
    <row r="3477" spans="1:6">
      <c r="A3477">
        <v>3667</v>
      </c>
      <c r="B3477" t="s">
        <v>4043</v>
      </c>
      <c r="C3477" t="s">
        <v>565</v>
      </c>
      <c r="D3477" s="285">
        <v>0</v>
      </c>
      <c r="E3477" s="286">
        <v>24</v>
      </c>
      <c r="F3477" s="286">
        <v>0</v>
      </c>
    </row>
    <row r="3478" spans="1:6">
      <c r="A3478">
        <v>3668</v>
      </c>
      <c r="B3478" t="s">
        <v>4044</v>
      </c>
      <c r="C3478" t="s">
        <v>565</v>
      </c>
      <c r="D3478" s="285">
        <v>0</v>
      </c>
      <c r="E3478" s="286">
        <v>51.2</v>
      </c>
      <c r="F3478" s="286">
        <v>0</v>
      </c>
    </row>
    <row r="3479" spans="1:6">
      <c r="A3479">
        <v>3669</v>
      </c>
      <c r="B3479" t="s">
        <v>4045</v>
      </c>
      <c r="C3479" t="s">
        <v>565</v>
      </c>
      <c r="D3479" s="285">
        <v>0</v>
      </c>
      <c r="E3479" s="286">
        <v>0.88</v>
      </c>
      <c r="F3479" s="286">
        <v>0</v>
      </c>
    </row>
    <row r="3480" spans="1:6">
      <c r="A3480">
        <v>3670</v>
      </c>
      <c r="B3480" t="s">
        <v>4046</v>
      </c>
      <c r="C3480" t="s">
        <v>565</v>
      </c>
      <c r="D3480" s="285">
        <v>0</v>
      </c>
      <c r="E3480" s="286">
        <v>1.4359999999999999</v>
      </c>
      <c r="F3480" s="286">
        <v>0</v>
      </c>
    </row>
    <row r="3481" spans="1:6">
      <c r="A3481">
        <v>3671</v>
      </c>
      <c r="B3481" t="s">
        <v>4047</v>
      </c>
      <c r="C3481" t="s">
        <v>565</v>
      </c>
      <c r="D3481" s="285">
        <v>0</v>
      </c>
      <c r="E3481" s="286">
        <v>11.36</v>
      </c>
      <c r="F3481" s="286">
        <v>0</v>
      </c>
    </row>
    <row r="3482" spans="1:6">
      <c r="A3482">
        <v>3672</v>
      </c>
      <c r="B3482" t="s">
        <v>4048</v>
      </c>
      <c r="C3482" t="s">
        <v>565</v>
      </c>
      <c r="D3482" s="285">
        <v>36</v>
      </c>
      <c r="E3482" s="286">
        <v>6.26</v>
      </c>
      <c r="F3482" s="286">
        <v>225.36</v>
      </c>
    </row>
    <row r="3483" spans="1:6">
      <c r="A3483">
        <v>3673</v>
      </c>
      <c r="B3483" t="s">
        <v>4049</v>
      </c>
      <c r="C3483" t="s">
        <v>565</v>
      </c>
      <c r="D3483" s="285">
        <v>0</v>
      </c>
      <c r="E3483" s="286">
        <v>2.5059999999999998</v>
      </c>
      <c r="F3483" s="286">
        <v>0</v>
      </c>
    </row>
    <row r="3484" spans="1:6">
      <c r="A3484">
        <v>3674</v>
      </c>
      <c r="B3484" t="s">
        <v>4050</v>
      </c>
      <c r="C3484" t="s">
        <v>565</v>
      </c>
      <c r="D3484" s="285">
        <v>0</v>
      </c>
      <c r="E3484" s="286">
        <v>6.24</v>
      </c>
      <c r="F3484" s="286">
        <v>0</v>
      </c>
    </row>
    <row r="3485" spans="1:6">
      <c r="A3485">
        <v>3675</v>
      </c>
      <c r="B3485" t="s">
        <v>4051</v>
      </c>
      <c r="C3485" t="s">
        <v>565</v>
      </c>
      <c r="D3485" s="285">
        <v>0</v>
      </c>
      <c r="E3485" s="286">
        <v>5.8070000000000004</v>
      </c>
      <c r="F3485" s="286">
        <v>0</v>
      </c>
    </row>
    <row r="3486" spans="1:6">
      <c r="A3486">
        <v>3676</v>
      </c>
      <c r="B3486" t="s">
        <v>4052</v>
      </c>
      <c r="C3486" t="s">
        <v>565</v>
      </c>
      <c r="D3486" s="285">
        <v>0</v>
      </c>
      <c r="E3486" s="286">
        <v>197.79</v>
      </c>
      <c r="F3486" s="286">
        <v>0</v>
      </c>
    </row>
    <row r="3487" spans="1:6">
      <c r="A3487">
        <v>3677</v>
      </c>
      <c r="B3487" t="s">
        <v>4053</v>
      </c>
      <c r="C3487" t="s">
        <v>565</v>
      </c>
      <c r="D3487" s="285">
        <v>0</v>
      </c>
      <c r="E3487" s="286">
        <v>1499.91</v>
      </c>
      <c r="F3487" s="286">
        <v>0</v>
      </c>
    </row>
    <row r="3488" spans="1:6">
      <c r="A3488">
        <v>3678</v>
      </c>
      <c r="B3488" t="s">
        <v>4054</v>
      </c>
      <c r="C3488" t="s">
        <v>565</v>
      </c>
      <c r="D3488" s="285">
        <v>0</v>
      </c>
      <c r="E3488" s="286">
        <v>234.95</v>
      </c>
      <c r="F3488" s="286">
        <v>0</v>
      </c>
    </row>
    <row r="3489" spans="1:6">
      <c r="A3489">
        <v>3679</v>
      </c>
      <c r="B3489" t="s">
        <v>4055</v>
      </c>
      <c r="C3489" t="s">
        <v>565</v>
      </c>
      <c r="D3489" s="285">
        <v>0</v>
      </c>
      <c r="E3489" s="286">
        <v>303.51</v>
      </c>
      <c r="F3489" s="286">
        <v>0</v>
      </c>
    </row>
    <row r="3490" spans="1:6">
      <c r="A3490">
        <v>3680</v>
      </c>
      <c r="B3490" t="s">
        <v>4056</v>
      </c>
      <c r="C3490" t="s">
        <v>565</v>
      </c>
      <c r="D3490" s="285">
        <v>0</v>
      </c>
      <c r="E3490" s="286">
        <v>36.33</v>
      </c>
      <c r="F3490" s="286">
        <v>0</v>
      </c>
    </row>
    <row r="3491" spans="1:6">
      <c r="A3491">
        <v>3681</v>
      </c>
      <c r="B3491" t="s">
        <v>4057</v>
      </c>
      <c r="C3491" t="s">
        <v>565</v>
      </c>
      <c r="D3491" s="285">
        <v>44</v>
      </c>
      <c r="E3491" s="286">
        <v>2.2400000000000002</v>
      </c>
      <c r="F3491" s="286">
        <v>98.56</v>
      </c>
    </row>
    <row r="3492" spans="1:6">
      <c r="A3492">
        <v>3682</v>
      </c>
      <c r="B3492" t="s">
        <v>4058</v>
      </c>
      <c r="C3492" t="s">
        <v>565</v>
      </c>
      <c r="D3492" s="285">
        <v>0</v>
      </c>
      <c r="E3492" s="286">
        <v>15.295</v>
      </c>
      <c r="F3492" s="286">
        <v>0</v>
      </c>
    </row>
    <row r="3493" spans="1:6">
      <c r="A3493">
        <v>3683</v>
      </c>
      <c r="B3493" t="s">
        <v>4059</v>
      </c>
      <c r="C3493" t="s">
        <v>565</v>
      </c>
      <c r="D3493" s="285">
        <v>0</v>
      </c>
      <c r="E3493" s="286">
        <v>13.28</v>
      </c>
      <c r="F3493" s="286">
        <v>0</v>
      </c>
    </row>
    <row r="3494" spans="1:6">
      <c r="A3494">
        <v>3684</v>
      </c>
      <c r="B3494" t="s">
        <v>4060</v>
      </c>
      <c r="C3494" t="s">
        <v>565</v>
      </c>
      <c r="D3494" s="285">
        <v>0</v>
      </c>
      <c r="E3494" s="286">
        <v>7.6</v>
      </c>
      <c r="F3494" s="286">
        <v>0</v>
      </c>
    </row>
    <row r="3495" spans="1:6">
      <c r="A3495">
        <v>3685</v>
      </c>
      <c r="B3495" t="s">
        <v>4061</v>
      </c>
      <c r="C3495" t="s">
        <v>565</v>
      </c>
      <c r="D3495" s="285">
        <v>0</v>
      </c>
      <c r="E3495" s="286">
        <v>9.1999999999999993</v>
      </c>
      <c r="F3495" s="286">
        <v>0</v>
      </c>
    </row>
    <row r="3496" spans="1:6">
      <c r="A3496">
        <v>3686</v>
      </c>
      <c r="B3496" t="s">
        <v>4062</v>
      </c>
      <c r="C3496" t="s">
        <v>565</v>
      </c>
      <c r="D3496" s="285">
        <v>0</v>
      </c>
      <c r="E3496" s="286">
        <v>14.1</v>
      </c>
      <c r="F3496" s="286">
        <v>0</v>
      </c>
    </row>
    <row r="3497" spans="1:6">
      <c r="A3497">
        <v>3687</v>
      </c>
      <c r="B3497" t="s">
        <v>4063</v>
      </c>
      <c r="C3497" t="s">
        <v>565</v>
      </c>
      <c r="D3497" s="285">
        <v>18</v>
      </c>
      <c r="E3497" s="286">
        <v>5.67</v>
      </c>
      <c r="F3497" s="286">
        <v>102.06</v>
      </c>
    </row>
    <row r="3498" spans="1:6">
      <c r="A3498">
        <v>3688</v>
      </c>
      <c r="B3498" t="s">
        <v>4064</v>
      </c>
      <c r="C3498" t="s">
        <v>565</v>
      </c>
      <c r="D3498" s="285">
        <v>0</v>
      </c>
      <c r="E3498" s="286">
        <v>23.5</v>
      </c>
      <c r="F3498" s="286">
        <v>0</v>
      </c>
    </row>
    <row r="3499" spans="1:6">
      <c r="A3499">
        <v>3689</v>
      </c>
      <c r="B3499" t="s">
        <v>4065</v>
      </c>
      <c r="C3499" t="s">
        <v>565</v>
      </c>
      <c r="D3499" s="285">
        <v>18</v>
      </c>
      <c r="E3499" s="286">
        <v>7.1660000000000004</v>
      </c>
      <c r="F3499" s="286">
        <v>128.97999999999999</v>
      </c>
    </row>
    <row r="3500" spans="1:6">
      <c r="A3500">
        <v>3690</v>
      </c>
      <c r="B3500" t="s">
        <v>4066</v>
      </c>
      <c r="C3500" t="s">
        <v>565</v>
      </c>
      <c r="D3500" s="285">
        <v>0</v>
      </c>
      <c r="E3500" s="286">
        <v>10.34</v>
      </c>
      <c r="F3500" s="286">
        <v>0</v>
      </c>
    </row>
    <row r="3501" spans="1:6">
      <c r="A3501">
        <v>3691</v>
      </c>
      <c r="B3501" t="s">
        <v>4067</v>
      </c>
      <c r="C3501" t="s">
        <v>565</v>
      </c>
      <c r="D3501" s="285">
        <v>0</v>
      </c>
      <c r="E3501" s="286">
        <v>8.5500000000000007</v>
      </c>
      <c r="F3501" s="286">
        <v>0</v>
      </c>
    </row>
    <row r="3502" spans="1:6">
      <c r="A3502">
        <v>3692</v>
      </c>
      <c r="B3502" t="s">
        <v>4068</v>
      </c>
      <c r="C3502" t="s">
        <v>565</v>
      </c>
      <c r="D3502" s="285">
        <v>0</v>
      </c>
      <c r="E3502" s="286">
        <v>9.4049999999999994</v>
      </c>
      <c r="F3502" s="286">
        <v>0</v>
      </c>
    </row>
    <row r="3503" spans="1:6">
      <c r="A3503">
        <v>3693</v>
      </c>
      <c r="B3503" t="s">
        <v>4069</v>
      </c>
      <c r="C3503" t="s">
        <v>565</v>
      </c>
      <c r="D3503" s="285">
        <v>0</v>
      </c>
      <c r="E3503" s="286">
        <v>8.5500000000000007</v>
      </c>
      <c r="F3503" s="286">
        <v>0</v>
      </c>
    </row>
    <row r="3504" spans="1:6">
      <c r="A3504">
        <v>3694</v>
      </c>
      <c r="B3504" t="s">
        <v>4070</v>
      </c>
      <c r="C3504" t="s">
        <v>565</v>
      </c>
      <c r="D3504" s="285">
        <v>0</v>
      </c>
      <c r="E3504" s="286">
        <v>9.2149999999999999</v>
      </c>
      <c r="F3504" s="286">
        <v>0</v>
      </c>
    </row>
    <row r="3505" spans="1:6">
      <c r="A3505">
        <v>3695</v>
      </c>
      <c r="B3505" t="s">
        <v>4071</v>
      </c>
      <c r="C3505" t="s">
        <v>565</v>
      </c>
      <c r="D3505" s="285">
        <v>498</v>
      </c>
      <c r="E3505" s="286">
        <v>3.84</v>
      </c>
      <c r="F3505" s="286">
        <v>1912.32</v>
      </c>
    </row>
    <row r="3506" spans="1:6">
      <c r="A3506">
        <v>3696</v>
      </c>
      <c r="B3506" t="s">
        <v>4072</v>
      </c>
      <c r="C3506" t="s">
        <v>565</v>
      </c>
      <c r="D3506" s="285">
        <v>0</v>
      </c>
      <c r="E3506" s="286">
        <v>8.25</v>
      </c>
      <c r="F3506" s="286">
        <v>0</v>
      </c>
    </row>
    <row r="3507" spans="1:6">
      <c r="A3507">
        <v>3697</v>
      </c>
      <c r="B3507" t="s">
        <v>4073</v>
      </c>
      <c r="C3507" t="s">
        <v>565</v>
      </c>
      <c r="D3507" s="285">
        <v>0</v>
      </c>
      <c r="E3507" s="286">
        <v>9.5</v>
      </c>
      <c r="F3507" s="286">
        <v>0</v>
      </c>
    </row>
    <row r="3508" spans="1:6">
      <c r="A3508">
        <v>3698</v>
      </c>
      <c r="B3508" t="s">
        <v>4074</v>
      </c>
      <c r="C3508" t="s">
        <v>565</v>
      </c>
      <c r="D3508" s="285">
        <v>0</v>
      </c>
      <c r="E3508" s="286">
        <v>14.44</v>
      </c>
      <c r="F3508" s="286">
        <v>0</v>
      </c>
    </row>
    <row r="3509" spans="1:6">
      <c r="A3509">
        <v>3699</v>
      </c>
      <c r="B3509" t="s">
        <v>4075</v>
      </c>
      <c r="C3509" t="s">
        <v>565</v>
      </c>
      <c r="D3509" s="285">
        <v>0</v>
      </c>
      <c r="E3509" s="286">
        <v>8.5500000000000007</v>
      </c>
      <c r="F3509" s="286">
        <v>0</v>
      </c>
    </row>
    <row r="3510" spans="1:6">
      <c r="A3510">
        <v>3700</v>
      </c>
      <c r="B3510" t="s">
        <v>4076</v>
      </c>
      <c r="C3510" t="s">
        <v>565</v>
      </c>
      <c r="D3510" s="285">
        <v>0</v>
      </c>
      <c r="E3510" s="286">
        <v>8.1539999999999999</v>
      </c>
      <c r="F3510" s="286">
        <v>0</v>
      </c>
    </row>
    <row r="3511" spans="1:6">
      <c r="A3511">
        <v>3701</v>
      </c>
      <c r="B3511" t="s">
        <v>4077</v>
      </c>
      <c r="C3511" t="s">
        <v>565</v>
      </c>
      <c r="D3511" s="285">
        <v>0</v>
      </c>
      <c r="E3511" s="286">
        <v>27.141999999999999</v>
      </c>
      <c r="F3511" s="286">
        <v>0</v>
      </c>
    </row>
    <row r="3512" spans="1:6">
      <c r="A3512">
        <v>3702</v>
      </c>
      <c r="B3512" t="s">
        <v>4078</v>
      </c>
      <c r="C3512" t="s">
        <v>565</v>
      </c>
      <c r="D3512" s="285">
        <v>0</v>
      </c>
      <c r="E3512" s="286">
        <v>12.49</v>
      </c>
      <c r="F3512" s="286">
        <v>0</v>
      </c>
    </row>
    <row r="3513" spans="1:6">
      <c r="A3513">
        <v>3703</v>
      </c>
      <c r="B3513" t="s">
        <v>4079</v>
      </c>
      <c r="C3513" t="s">
        <v>565</v>
      </c>
      <c r="D3513" s="285">
        <v>12</v>
      </c>
      <c r="E3513" s="286">
        <v>45</v>
      </c>
      <c r="F3513" s="286">
        <v>540</v>
      </c>
    </row>
    <row r="3514" spans="1:6">
      <c r="A3514">
        <v>3704</v>
      </c>
      <c r="B3514" t="s">
        <v>4080</v>
      </c>
      <c r="C3514" t="s">
        <v>565</v>
      </c>
      <c r="D3514" s="285">
        <v>0</v>
      </c>
      <c r="E3514" s="286">
        <v>140.65</v>
      </c>
      <c r="F3514" s="286">
        <v>0</v>
      </c>
    </row>
    <row r="3515" spans="1:6">
      <c r="A3515">
        <v>3705</v>
      </c>
      <c r="B3515" t="s">
        <v>4081</v>
      </c>
      <c r="C3515" t="s">
        <v>565</v>
      </c>
      <c r="D3515" s="285">
        <v>0</v>
      </c>
      <c r="E3515" s="286">
        <v>116.4</v>
      </c>
      <c r="F3515" s="286">
        <v>0</v>
      </c>
    </row>
    <row r="3516" spans="1:6">
      <c r="A3516">
        <v>3706</v>
      </c>
      <c r="B3516" t="s">
        <v>4082</v>
      </c>
      <c r="C3516" t="s">
        <v>565</v>
      </c>
      <c r="D3516" s="285">
        <v>0</v>
      </c>
      <c r="E3516" s="286">
        <v>290</v>
      </c>
      <c r="F3516" s="286">
        <v>0</v>
      </c>
    </row>
    <row r="3517" spans="1:6">
      <c r="A3517">
        <v>3707</v>
      </c>
      <c r="B3517" t="s">
        <v>4083</v>
      </c>
      <c r="C3517" t="s">
        <v>565</v>
      </c>
      <c r="D3517" s="285">
        <v>0</v>
      </c>
      <c r="E3517" s="286">
        <v>290</v>
      </c>
      <c r="F3517" s="286">
        <v>0</v>
      </c>
    </row>
    <row r="3518" spans="1:6">
      <c r="A3518">
        <v>3708</v>
      </c>
      <c r="B3518" t="s">
        <v>4084</v>
      </c>
      <c r="C3518" t="s">
        <v>565</v>
      </c>
      <c r="D3518" s="285">
        <v>0</v>
      </c>
      <c r="E3518" s="286">
        <v>290</v>
      </c>
      <c r="F3518" s="286">
        <v>0</v>
      </c>
    </row>
    <row r="3519" spans="1:6">
      <c r="A3519">
        <v>3709</v>
      </c>
      <c r="B3519" t="s">
        <v>4085</v>
      </c>
      <c r="C3519" t="s">
        <v>565</v>
      </c>
      <c r="D3519" s="285">
        <v>0</v>
      </c>
      <c r="E3519" s="286">
        <v>13.965</v>
      </c>
      <c r="F3519" s="286">
        <v>0</v>
      </c>
    </row>
    <row r="3520" spans="1:6">
      <c r="A3520">
        <v>3710</v>
      </c>
      <c r="B3520" t="s">
        <v>4086</v>
      </c>
      <c r="C3520" t="s">
        <v>565</v>
      </c>
      <c r="D3520" s="285">
        <v>0</v>
      </c>
      <c r="E3520" s="286">
        <v>1.1180000000000001</v>
      </c>
      <c r="F3520" s="286">
        <v>0</v>
      </c>
    </row>
    <row r="3521" spans="1:6">
      <c r="A3521">
        <v>3711</v>
      </c>
      <c r="B3521" t="s">
        <v>4087</v>
      </c>
      <c r="C3521" t="s">
        <v>565</v>
      </c>
      <c r="D3521" s="285">
        <v>0</v>
      </c>
      <c r="E3521" s="286">
        <v>8.74</v>
      </c>
      <c r="F3521" s="286">
        <v>0</v>
      </c>
    </row>
    <row r="3522" spans="1:6">
      <c r="A3522">
        <v>3712</v>
      </c>
      <c r="B3522" t="s">
        <v>4088</v>
      </c>
      <c r="C3522" t="s">
        <v>565</v>
      </c>
      <c r="D3522" s="285">
        <v>0</v>
      </c>
      <c r="E3522" s="286">
        <v>12.135999999999999</v>
      </c>
      <c r="F3522" s="286">
        <v>0</v>
      </c>
    </row>
    <row r="3523" spans="1:6">
      <c r="A3523">
        <v>3713</v>
      </c>
      <c r="B3523" t="s">
        <v>4089</v>
      </c>
      <c r="C3523" t="s">
        <v>565</v>
      </c>
      <c r="D3523" s="285">
        <v>0</v>
      </c>
      <c r="E3523" s="286">
        <v>11.5</v>
      </c>
      <c r="F3523" s="286">
        <v>0</v>
      </c>
    </row>
    <row r="3524" spans="1:6">
      <c r="A3524">
        <v>3714</v>
      </c>
      <c r="B3524" t="s">
        <v>4090</v>
      </c>
      <c r="C3524" t="s">
        <v>565</v>
      </c>
      <c r="D3524" s="285">
        <v>12</v>
      </c>
      <c r="E3524" s="286">
        <v>10.547000000000001</v>
      </c>
      <c r="F3524" s="286">
        <v>126.56</v>
      </c>
    </row>
    <row r="3525" spans="1:6">
      <c r="A3525">
        <v>3715</v>
      </c>
      <c r="B3525" t="s">
        <v>4091</v>
      </c>
      <c r="C3525" t="s">
        <v>565</v>
      </c>
      <c r="D3525" s="285">
        <v>0</v>
      </c>
      <c r="E3525" s="286">
        <v>9.8279999999999994</v>
      </c>
      <c r="F3525" s="286">
        <v>0</v>
      </c>
    </row>
    <row r="3526" spans="1:6">
      <c r="A3526">
        <v>3716</v>
      </c>
      <c r="B3526" t="s">
        <v>4092</v>
      </c>
      <c r="C3526" t="s">
        <v>565</v>
      </c>
      <c r="D3526" s="285">
        <v>6</v>
      </c>
      <c r="E3526" s="286">
        <v>13.18</v>
      </c>
      <c r="F3526" s="286">
        <v>79.08</v>
      </c>
    </row>
    <row r="3527" spans="1:6">
      <c r="A3527">
        <v>3717</v>
      </c>
      <c r="B3527" t="s">
        <v>4093</v>
      </c>
      <c r="C3527" t="s">
        <v>565</v>
      </c>
      <c r="D3527" s="285">
        <v>0</v>
      </c>
      <c r="E3527" s="286">
        <v>24.96</v>
      </c>
      <c r="F3527" s="286">
        <v>0</v>
      </c>
    </row>
    <row r="3528" spans="1:6">
      <c r="A3528">
        <v>3718</v>
      </c>
      <c r="B3528" t="s">
        <v>4094</v>
      </c>
      <c r="C3528" t="s">
        <v>565</v>
      </c>
      <c r="D3528" s="285">
        <v>30</v>
      </c>
      <c r="E3528" s="286">
        <v>3.93</v>
      </c>
      <c r="F3528" s="286">
        <v>117.9</v>
      </c>
    </row>
    <row r="3529" spans="1:6">
      <c r="A3529">
        <v>3719</v>
      </c>
      <c r="B3529" t="s">
        <v>4095</v>
      </c>
      <c r="C3529" t="s">
        <v>565</v>
      </c>
      <c r="D3529" s="285">
        <v>0</v>
      </c>
      <c r="E3529" s="286">
        <v>0</v>
      </c>
      <c r="F3529" s="286">
        <v>0</v>
      </c>
    </row>
    <row r="3530" spans="1:6">
      <c r="A3530">
        <v>3720</v>
      </c>
      <c r="B3530" t="s">
        <v>4096</v>
      </c>
      <c r="C3530" t="s">
        <v>565</v>
      </c>
      <c r="D3530" s="285">
        <v>0</v>
      </c>
      <c r="E3530" s="286">
        <v>4.87</v>
      </c>
      <c r="F3530" s="286">
        <v>0</v>
      </c>
    </row>
    <row r="3531" spans="1:6">
      <c r="A3531">
        <v>3721</v>
      </c>
      <c r="B3531" t="s">
        <v>4097</v>
      </c>
      <c r="C3531" t="s">
        <v>565</v>
      </c>
      <c r="D3531" s="285">
        <v>0</v>
      </c>
      <c r="E3531" s="286">
        <v>0</v>
      </c>
      <c r="F3531" s="286">
        <v>0</v>
      </c>
    </row>
    <row r="3532" spans="1:6">
      <c r="A3532">
        <v>3722</v>
      </c>
      <c r="B3532" t="s">
        <v>4098</v>
      </c>
      <c r="C3532" t="s">
        <v>565</v>
      </c>
      <c r="D3532" s="285">
        <v>0</v>
      </c>
      <c r="E3532" s="286">
        <v>14.824</v>
      </c>
      <c r="F3532" s="286">
        <v>0</v>
      </c>
    </row>
    <row r="3533" spans="1:6">
      <c r="A3533">
        <v>3723</v>
      </c>
      <c r="B3533" t="s">
        <v>4099</v>
      </c>
      <c r="C3533" t="s">
        <v>565</v>
      </c>
      <c r="D3533" s="285">
        <v>0</v>
      </c>
      <c r="E3533" s="286">
        <v>0</v>
      </c>
      <c r="F3533" s="286">
        <v>0</v>
      </c>
    </row>
    <row r="3534" spans="1:6">
      <c r="A3534">
        <v>3724</v>
      </c>
      <c r="B3534" t="s">
        <v>4100</v>
      </c>
      <c r="C3534" t="s">
        <v>565</v>
      </c>
      <c r="D3534" s="285">
        <v>0</v>
      </c>
      <c r="E3534" s="286">
        <v>3.87</v>
      </c>
      <c r="F3534" s="286">
        <v>0</v>
      </c>
    </row>
    <row r="3535" spans="1:6">
      <c r="A3535">
        <v>3725</v>
      </c>
      <c r="B3535" t="s">
        <v>4101</v>
      </c>
      <c r="C3535" t="s">
        <v>565</v>
      </c>
      <c r="D3535" s="285">
        <v>0</v>
      </c>
      <c r="E3535" s="286">
        <v>4.84</v>
      </c>
      <c r="F3535" s="286">
        <v>0</v>
      </c>
    </row>
    <row r="3536" spans="1:6">
      <c r="A3536">
        <v>3726</v>
      </c>
      <c r="B3536" t="s">
        <v>4102</v>
      </c>
      <c r="C3536" t="s">
        <v>565</v>
      </c>
      <c r="D3536" s="285">
        <v>0</v>
      </c>
      <c r="E3536" s="286">
        <v>10.66</v>
      </c>
      <c r="F3536" s="286">
        <v>0</v>
      </c>
    </row>
    <row r="3537" spans="1:6">
      <c r="A3537">
        <v>3727</v>
      </c>
      <c r="B3537" t="s">
        <v>4103</v>
      </c>
      <c r="C3537" t="s">
        <v>565</v>
      </c>
      <c r="D3537" s="285">
        <v>0</v>
      </c>
      <c r="E3537" s="286">
        <v>33</v>
      </c>
      <c r="F3537" s="286">
        <v>0</v>
      </c>
    </row>
    <row r="3538" spans="1:6">
      <c r="A3538">
        <v>3728</v>
      </c>
      <c r="B3538" t="s">
        <v>4104</v>
      </c>
      <c r="C3538" t="s">
        <v>565</v>
      </c>
      <c r="D3538" s="285">
        <v>0</v>
      </c>
      <c r="E3538" s="286">
        <v>4.7</v>
      </c>
      <c r="F3538" s="286">
        <v>0</v>
      </c>
    </row>
    <row r="3539" spans="1:6">
      <c r="A3539">
        <v>3729</v>
      </c>
      <c r="B3539" t="s">
        <v>4105</v>
      </c>
      <c r="C3539" t="s">
        <v>565</v>
      </c>
      <c r="D3539" s="285">
        <v>0</v>
      </c>
      <c r="E3539" s="286">
        <v>118</v>
      </c>
      <c r="F3539" s="286">
        <v>0</v>
      </c>
    </row>
    <row r="3540" spans="1:6">
      <c r="A3540">
        <v>3730</v>
      </c>
      <c r="B3540" t="s">
        <v>4106</v>
      </c>
      <c r="C3540" t="s">
        <v>565</v>
      </c>
      <c r="D3540" s="285">
        <v>0</v>
      </c>
      <c r="E3540" s="286">
        <v>23.5</v>
      </c>
      <c r="F3540" s="286">
        <v>0</v>
      </c>
    </row>
    <row r="3541" spans="1:6">
      <c r="A3541">
        <v>3731</v>
      </c>
      <c r="B3541" t="s">
        <v>4107</v>
      </c>
      <c r="C3541" t="s">
        <v>565</v>
      </c>
      <c r="D3541" s="285">
        <v>0</v>
      </c>
      <c r="E3541" s="286">
        <v>41.31</v>
      </c>
      <c r="F3541" s="286">
        <v>0</v>
      </c>
    </row>
    <row r="3542" spans="1:6">
      <c r="A3542">
        <v>3732</v>
      </c>
      <c r="B3542" t="s">
        <v>4108</v>
      </c>
      <c r="C3542" t="s">
        <v>565</v>
      </c>
      <c r="D3542" s="285">
        <v>-6</v>
      </c>
      <c r="E3542" s="286">
        <v>4.0999999999999996</v>
      </c>
      <c r="F3542" s="286">
        <v>-24.6</v>
      </c>
    </row>
    <row r="3543" spans="1:6">
      <c r="A3543">
        <v>3733</v>
      </c>
      <c r="B3543" t="s">
        <v>4109</v>
      </c>
      <c r="C3543" t="s">
        <v>565</v>
      </c>
      <c r="D3543" s="285">
        <v>0</v>
      </c>
      <c r="E3543" s="286">
        <v>58.9</v>
      </c>
      <c r="F3543" s="286">
        <v>0</v>
      </c>
    </row>
    <row r="3544" spans="1:6">
      <c r="A3544">
        <v>3734</v>
      </c>
      <c r="B3544" t="s">
        <v>4110</v>
      </c>
      <c r="C3544" t="s">
        <v>565</v>
      </c>
      <c r="D3544" s="285">
        <v>18</v>
      </c>
      <c r="E3544" s="286">
        <v>25.725000000000001</v>
      </c>
      <c r="F3544" s="286">
        <v>463.06</v>
      </c>
    </row>
    <row r="3545" spans="1:6">
      <c r="A3545">
        <v>3735</v>
      </c>
      <c r="B3545" t="s">
        <v>4111</v>
      </c>
      <c r="C3545" t="s">
        <v>565</v>
      </c>
      <c r="D3545" s="285">
        <v>0</v>
      </c>
      <c r="E3545" s="286">
        <v>2.4119999999999999</v>
      </c>
      <c r="F3545" s="286">
        <v>0</v>
      </c>
    </row>
    <row r="3546" spans="1:6">
      <c r="A3546">
        <v>3736</v>
      </c>
      <c r="B3546" t="s">
        <v>4112</v>
      </c>
      <c r="C3546" t="s">
        <v>565</v>
      </c>
      <c r="D3546" s="285">
        <v>0</v>
      </c>
      <c r="E3546" s="286">
        <v>2.0609999999999999</v>
      </c>
      <c r="F3546" s="286">
        <v>0</v>
      </c>
    </row>
    <row r="3547" spans="1:6">
      <c r="A3547">
        <v>3737</v>
      </c>
      <c r="B3547" t="s">
        <v>4113</v>
      </c>
      <c r="C3547" t="s">
        <v>565</v>
      </c>
      <c r="D3547" s="285">
        <v>12</v>
      </c>
      <c r="E3547" s="286">
        <v>14.81</v>
      </c>
      <c r="F3547" s="286">
        <v>177.72</v>
      </c>
    </row>
    <row r="3548" spans="1:6">
      <c r="A3548">
        <v>3738</v>
      </c>
      <c r="B3548" t="s">
        <v>4114</v>
      </c>
      <c r="C3548" t="s">
        <v>565</v>
      </c>
      <c r="D3548" s="285">
        <v>0</v>
      </c>
      <c r="E3548" s="286">
        <v>5.8730000000000002</v>
      </c>
      <c r="F3548" s="286">
        <v>0</v>
      </c>
    </row>
    <row r="3549" spans="1:6">
      <c r="A3549">
        <v>3739</v>
      </c>
      <c r="B3549" t="s">
        <v>4115</v>
      </c>
      <c r="C3549" t="s">
        <v>565</v>
      </c>
      <c r="D3549" s="285">
        <v>0</v>
      </c>
      <c r="E3549" s="286">
        <v>5.5810000000000004</v>
      </c>
      <c r="F3549" s="286">
        <v>0</v>
      </c>
    </row>
    <row r="3550" spans="1:6">
      <c r="A3550">
        <v>3740</v>
      </c>
      <c r="B3550" t="s">
        <v>4116</v>
      </c>
      <c r="C3550" t="s">
        <v>679</v>
      </c>
      <c r="D3550" s="285">
        <v>0</v>
      </c>
      <c r="E3550" s="286">
        <v>4.556</v>
      </c>
      <c r="F3550" s="286">
        <v>0</v>
      </c>
    </row>
    <row r="3551" spans="1:6">
      <c r="A3551">
        <v>3741</v>
      </c>
      <c r="B3551" t="s">
        <v>4117</v>
      </c>
      <c r="C3551" t="s">
        <v>679</v>
      </c>
      <c r="D3551" s="285">
        <v>0</v>
      </c>
      <c r="E3551" s="286">
        <v>3.2</v>
      </c>
      <c r="F3551" s="286">
        <v>0</v>
      </c>
    </row>
    <row r="3552" spans="1:6">
      <c r="A3552">
        <v>3742</v>
      </c>
      <c r="B3552" t="s">
        <v>4118</v>
      </c>
      <c r="C3552" t="s">
        <v>679</v>
      </c>
      <c r="D3552" s="285">
        <v>0</v>
      </c>
      <c r="E3552" s="286">
        <v>6</v>
      </c>
      <c r="F3552" s="286">
        <v>0</v>
      </c>
    </row>
    <row r="3553" spans="1:6">
      <c r="A3553">
        <v>3743</v>
      </c>
      <c r="B3553" t="s">
        <v>4119</v>
      </c>
      <c r="C3553" t="s">
        <v>565</v>
      </c>
      <c r="D3553" s="285">
        <v>0</v>
      </c>
      <c r="E3553" s="286">
        <v>35.659999999999997</v>
      </c>
      <c r="F3553" s="286">
        <v>0</v>
      </c>
    </row>
    <row r="3554" spans="1:6">
      <c r="A3554">
        <v>3744</v>
      </c>
      <c r="B3554" t="s">
        <v>4120</v>
      </c>
      <c r="C3554" t="s">
        <v>565</v>
      </c>
      <c r="D3554" s="285">
        <v>0</v>
      </c>
      <c r="E3554" s="286">
        <v>64.39</v>
      </c>
      <c r="F3554" s="286">
        <v>0</v>
      </c>
    </row>
    <row r="3555" spans="1:6">
      <c r="A3555">
        <v>3745</v>
      </c>
      <c r="B3555" t="s">
        <v>4121</v>
      </c>
      <c r="C3555" t="s">
        <v>565</v>
      </c>
      <c r="D3555" s="285">
        <v>0</v>
      </c>
      <c r="E3555" s="286">
        <v>59.125</v>
      </c>
      <c r="F3555" s="286">
        <v>0</v>
      </c>
    </row>
    <row r="3556" spans="1:6">
      <c r="A3556">
        <v>3746</v>
      </c>
      <c r="B3556" t="s">
        <v>4122</v>
      </c>
      <c r="C3556" t="s">
        <v>565</v>
      </c>
      <c r="D3556" s="285">
        <v>0</v>
      </c>
      <c r="E3556" s="286">
        <v>101.52</v>
      </c>
      <c r="F3556" s="286">
        <v>0</v>
      </c>
    </row>
    <row r="3557" spans="1:6">
      <c r="A3557">
        <v>3747</v>
      </c>
      <c r="B3557" t="s">
        <v>4123</v>
      </c>
      <c r="C3557" t="s">
        <v>565</v>
      </c>
      <c r="D3557" s="285">
        <v>0</v>
      </c>
      <c r="E3557" s="286">
        <v>178.2</v>
      </c>
      <c r="F3557" s="286">
        <v>0</v>
      </c>
    </row>
    <row r="3558" spans="1:6">
      <c r="A3558">
        <v>3748</v>
      </c>
      <c r="B3558" t="s">
        <v>4124</v>
      </c>
      <c r="C3558" t="s">
        <v>565</v>
      </c>
      <c r="D3558" s="285">
        <v>0</v>
      </c>
      <c r="E3558" s="286">
        <v>87.49</v>
      </c>
      <c r="F3558" s="286">
        <v>0</v>
      </c>
    </row>
    <row r="3559" spans="1:6">
      <c r="A3559">
        <v>3749</v>
      </c>
      <c r="B3559" t="s">
        <v>4125</v>
      </c>
      <c r="C3559" t="s">
        <v>679</v>
      </c>
      <c r="D3559" s="285">
        <v>0</v>
      </c>
      <c r="E3559" s="286">
        <v>84.48</v>
      </c>
      <c r="F3559" s="286">
        <v>0</v>
      </c>
    </row>
    <row r="3560" spans="1:6">
      <c r="A3560">
        <v>3750</v>
      </c>
      <c r="B3560" t="s">
        <v>4126</v>
      </c>
      <c r="C3560" t="s">
        <v>679</v>
      </c>
      <c r="D3560" s="285">
        <v>0</v>
      </c>
      <c r="E3560" s="286">
        <v>37.44</v>
      </c>
      <c r="F3560" s="286">
        <v>0</v>
      </c>
    </row>
    <row r="3561" spans="1:6">
      <c r="A3561">
        <v>3751</v>
      </c>
      <c r="B3561" t="s">
        <v>4127</v>
      </c>
      <c r="C3561" t="s">
        <v>679</v>
      </c>
      <c r="D3561" s="285">
        <v>0</v>
      </c>
      <c r="E3561" s="286">
        <v>128.63999999999999</v>
      </c>
      <c r="F3561" s="286">
        <v>0</v>
      </c>
    </row>
    <row r="3562" spans="1:6">
      <c r="A3562">
        <v>3752</v>
      </c>
      <c r="B3562" t="s">
        <v>4128</v>
      </c>
      <c r="C3562" t="s">
        <v>679</v>
      </c>
      <c r="D3562" s="285">
        <v>0</v>
      </c>
      <c r="E3562" s="286">
        <v>71.91</v>
      </c>
      <c r="F3562" s="286">
        <v>0</v>
      </c>
    </row>
    <row r="3563" spans="1:6">
      <c r="A3563">
        <v>3753</v>
      </c>
      <c r="B3563" t="s">
        <v>4129</v>
      </c>
      <c r="C3563" t="s">
        <v>679</v>
      </c>
      <c r="D3563" s="285">
        <v>0</v>
      </c>
      <c r="E3563" s="286">
        <v>19.881</v>
      </c>
      <c r="F3563" s="286">
        <v>0</v>
      </c>
    </row>
    <row r="3564" spans="1:6">
      <c r="A3564">
        <v>3754</v>
      </c>
      <c r="B3564" t="s">
        <v>4130</v>
      </c>
      <c r="C3564" t="s">
        <v>679</v>
      </c>
      <c r="D3564" s="285">
        <v>0</v>
      </c>
      <c r="E3564" s="286">
        <v>25.43</v>
      </c>
      <c r="F3564" s="286">
        <v>0</v>
      </c>
    </row>
    <row r="3565" spans="1:6">
      <c r="A3565">
        <v>3755</v>
      </c>
      <c r="B3565" t="s">
        <v>4131</v>
      </c>
      <c r="C3565" t="s">
        <v>679</v>
      </c>
      <c r="D3565" s="285">
        <v>0</v>
      </c>
      <c r="E3565" s="286">
        <v>13.11</v>
      </c>
      <c r="F3565" s="286">
        <v>0</v>
      </c>
    </row>
    <row r="3566" spans="1:6">
      <c r="A3566">
        <v>3756</v>
      </c>
      <c r="B3566" t="s">
        <v>4132</v>
      </c>
      <c r="C3566" t="s">
        <v>679</v>
      </c>
      <c r="D3566" s="285">
        <v>0</v>
      </c>
      <c r="E3566" s="286">
        <v>19.956</v>
      </c>
      <c r="F3566" s="286">
        <v>0</v>
      </c>
    </row>
    <row r="3567" spans="1:6">
      <c r="A3567">
        <v>3757</v>
      </c>
      <c r="B3567" t="s">
        <v>4133</v>
      </c>
      <c r="C3567" t="s">
        <v>679</v>
      </c>
      <c r="D3567" s="285">
        <v>0</v>
      </c>
      <c r="E3567" s="286">
        <v>32.57</v>
      </c>
      <c r="F3567" s="286">
        <v>0</v>
      </c>
    </row>
    <row r="3568" spans="1:6">
      <c r="A3568">
        <v>3758</v>
      </c>
      <c r="B3568" t="s">
        <v>4134</v>
      </c>
      <c r="C3568" t="s">
        <v>565</v>
      </c>
      <c r="D3568" s="285">
        <v>0</v>
      </c>
      <c r="E3568" s="286">
        <v>12.275</v>
      </c>
      <c r="F3568" s="286">
        <v>0</v>
      </c>
    </row>
    <row r="3569" spans="1:6">
      <c r="A3569">
        <v>3759</v>
      </c>
      <c r="B3569" t="s">
        <v>4135</v>
      </c>
      <c r="C3569" t="s">
        <v>565</v>
      </c>
      <c r="D3569" s="285">
        <v>36</v>
      </c>
      <c r="E3569" s="286">
        <v>6.13</v>
      </c>
      <c r="F3569" s="286">
        <v>220.68</v>
      </c>
    </row>
    <row r="3570" spans="1:6">
      <c r="A3570">
        <v>3760</v>
      </c>
      <c r="B3570" t="s">
        <v>4136</v>
      </c>
      <c r="C3570" t="s">
        <v>565</v>
      </c>
      <c r="D3570" s="285">
        <v>0</v>
      </c>
      <c r="E3570" s="286">
        <v>33.47</v>
      </c>
      <c r="F3570" s="286">
        <v>0</v>
      </c>
    </row>
    <row r="3571" spans="1:6">
      <c r="A3571">
        <v>3761</v>
      </c>
      <c r="B3571" t="s">
        <v>4137</v>
      </c>
      <c r="C3571" t="s">
        <v>565</v>
      </c>
      <c r="D3571" s="285">
        <v>3</v>
      </c>
      <c r="E3571" s="286">
        <v>39.130000000000003</v>
      </c>
      <c r="F3571" s="286">
        <v>117.39</v>
      </c>
    </row>
    <row r="3572" spans="1:6">
      <c r="A3572">
        <v>3762</v>
      </c>
      <c r="B3572" t="s">
        <v>4138</v>
      </c>
      <c r="C3572" t="s">
        <v>565</v>
      </c>
      <c r="D3572" s="285">
        <v>0</v>
      </c>
      <c r="E3572" s="286">
        <v>44.35</v>
      </c>
      <c r="F3572" s="286">
        <v>0</v>
      </c>
    </row>
    <row r="3573" spans="1:6">
      <c r="A3573">
        <v>3763</v>
      </c>
      <c r="B3573" t="s">
        <v>4139</v>
      </c>
      <c r="C3573" t="s">
        <v>565</v>
      </c>
      <c r="D3573" s="285">
        <v>0</v>
      </c>
      <c r="E3573" s="286">
        <v>281.08999999999997</v>
      </c>
      <c r="F3573" s="286">
        <v>0</v>
      </c>
    </row>
    <row r="3574" spans="1:6">
      <c r="A3574">
        <v>3764</v>
      </c>
      <c r="B3574" t="s">
        <v>4140</v>
      </c>
      <c r="C3574" t="s">
        <v>565</v>
      </c>
      <c r="D3574" s="285">
        <v>0</v>
      </c>
      <c r="E3574" s="286">
        <v>12.48</v>
      </c>
      <c r="F3574" s="286">
        <v>0</v>
      </c>
    </row>
    <row r="3575" spans="1:6">
      <c r="A3575">
        <v>3765</v>
      </c>
      <c r="B3575" t="s">
        <v>4141</v>
      </c>
      <c r="C3575" t="s">
        <v>565</v>
      </c>
      <c r="D3575" s="285">
        <v>0</v>
      </c>
      <c r="E3575" s="286">
        <v>2.3679999999999999</v>
      </c>
      <c r="F3575" s="286">
        <v>0</v>
      </c>
    </row>
    <row r="3576" spans="1:6">
      <c r="A3576">
        <v>3766</v>
      </c>
      <c r="B3576" t="s">
        <v>4142</v>
      </c>
      <c r="C3576" t="s">
        <v>565</v>
      </c>
      <c r="D3576" s="285">
        <v>48</v>
      </c>
      <c r="E3576" s="286">
        <v>19.95</v>
      </c>
      <c r="F3576" s="286">
        <v>957.6</v>
      </c>
    </row>
    <row r="3577" spans="1:6">
      <c r="A3577">
        <v>3768</v>
      </c>
      <c r="B3577" t="s">
        <v>4143</v>
      </c>
      <c r="C3577" t="s">
        <v>565</v>
      </c>
      <c r="D3577" s="285">
        <v>24</v>
      </c>
      <c r="E3577" s="286">
        <v>11.9</v>
      </c>
      <c r="F3577" s="286">
        <v>285.60000000000002</v>
      </c>
    </row>
    <row r="3578" spans="1:6">
      <c r="A3578">
        <v>3769</v>
      </c>
      <c r="B3578" t="s">
        <v>4144</v>
      </c>
      <c r="C3578" t="s">
        <v>565</v>
      </c>
      <c r="D3578" s="285">
        <v>0</v>
      </c>
      <c r="E3578" s="286">
        <v>17.8</v>
      </c>
      <c r="F3578" s="286">
        <v>0</v>
      </c>
    </row>
    <row r="3579" spans="1:6">
      <c r="A3579">
        <v>3770</v>
      </c>
      <c r="B3579" t="s">
        <v>4145</v>
      </c>
      <c r="C3579" t="s">
        <v>565</v>
      </c>
      <c r="D3579" s="285">
        <v>0</v>
      </c>
      <c r="E3579" s="286">
        <v>14.67</v>
      </c>
      <c r="F3579" s="286">
        <v>0</v>
      </c>
    </row>
    <row r="3580" spans="1:6">
      <c r="A3580">
        <v>3771</v>
      </c>
      <c r="B3580" t="s">
        <v>4146</v>
      </c>
      <c r="C3580" t="s">
        <v>565</v>
      </c>
      <c r="D3580" s="285">
        <v>0</v>
      </c>
      <c r="E3580" s="286">
        <v>22.76</v>
      </c>
      <c r="F3580" s="286">
        <v>0</v>
      </c>
    </row>
    <row r="3581" spans="1:6">
      <c r="A3581">
        <v>3772</v>
      </c>
      <c r="B3581" t="s">
        <v>4147</v>
      </c>
      <c r="C3581" t="s">
        <v>565</v>
      </c>
      <c r="D3581" s="285">
        <v>0</v>
      </c>
      <c r="E3581" s="286">
        <v>51.01</v>
      </c>
      <c r="F3581" s="286">
        <v>0</v>
      </c>
    </row>
    <row r="3582" spans="1:6">
      <c r="A3582">
        <v>3773</v>
      </c>
      <c r="B3582" t="s">
        <v>4148</v>
      </c>
      <c r="C3582" t="s">
        <v>565</v>
      </c>
      <c r="D3582" s="285">
        <v>0</v>
      </c>
      <c r="E3582" s="286">
        <v>11.47</v>
      </c>
      <c r="F3582" s="286">
        <v>0</v>
      </c>
    </row>
    <row r="3583" spans="1:6">
      <c r="A3583">
        <v>3774</v>
      </c>
      <c r="B3583" t="s">
        <v>4149</v>
      </c>
      <c r="C3583" t="s">
        <v>565</v>
      </c>
      <c r="D3583" s="285">
        <v>0</v>
      </c>
      <c r="E3583" s="286">
        <v>19.75</v>
      </c>
      <c r="F3583" s="286">
        <v>0</v>
      </c>
    </row>
    <row r="3584" spans="1:6">
      <c r="A3584">
        <v>3775</v>
      </c>
      <c r="B3584" t="s">
        <v>4150</v>
      </c>
      <c r="C3584" t="s">
        <v>565</v>
      </c>
      <c r="D3584" s="285">
        <v>0</v>
      </c>
      <c r="E3584" s="286">
        <v>13.08</v>
      </c>
      <c r="F3584" s="286">
        <v>0</v>
      </c>
    </row>
    <row r="3585" spans="1:6">
      <c r="A3585">
        <v>3776</v>
      </c>
      <c r="B3585" t="s">
        <v>4151</v>
      </c>
      <c r="C3585" t="s">
        <v>565</v>
      </c>
      <c r="D3585" s="285">
        <v>0</v>
      </c>
      <c r="E3585" s="286">
        <v>170</v>
      </c>
      <c r="F3585" s="286">
        <v>0</v>
      </c>
    </row>
    <row r="3586" spans="1:6">
      <c r="A3586">
        <v>3777</v>
      </c>
      <c r="B3586" t="s">
        <v>4152</v>
      </c>
      <c r="C3586" t="s">
        <v>565</v>
      </c>
      <c r="D3586" s="285">
        <v>0</v>
      </c>
      <c r="E3586" s="286">
        <v>12.6</v>
      </c>
      <c r="F3586" s="286">
        <v>0</v>
      </c>
    </row>
    <row r="3587" spans="1:6">
      <c r="A3587">
        <v>3778</v>
      </c>
      <c r="B3587" t="s">
        <v>4153</v>
      </c>
      <c r="C3587" t="s">
        <v>565</v>
      </c>
      <c r="D3587" s="285">
        <v>0</v>
      </c>
      <c r="E3587" s="286">
        <v>11.85</v>
      </c>
      <c r="F3587" s="286">
        <v>0</v>
      </c>
    </row>
    <row r="3588" spans="1:6">
      <c r="A3588">
        <v>3779</v>
      </c>
      <c r="B3588" t="s">
        <v>4154</v>
      </c>
      <c r="C3588" t="s">
        <v>565</v>
      </c>
      <c r="D3588" s="285">
        <v>0</v>
      </c>
      <c r="E3588" s="286">
        <v>11.59</v>
      </c>
      <c r="F3588" s="286">
        <v>0</v>
      </c>
    </row>
    <row r="3589" spans="1:6">
      <c r="A3589">
        <v>3780</v>
      </c>
      <c r="B3589" t="s">
        <v>4155</v>
      </c>
      <c r="C3589" t="s">
        <v>565</v>
      </c>
      <c r="D3589" s="285">
        <v>0</v>
      </c>
      <c r="E3589" s="286">
        <v>36.94</v>
      </c>
      <c r="F3589" s="286">
        <v>0</v>
      </c>
    </row>
    <row r="3590" spans="1:6">
      <c r="A3590">
        <v>3781</v>
      </c>
      <c r="B3590" t="s">
        <v>4156</v>
      </c>
      <c r="C3590" t="s">
        <v>565</v>
      </c>
      <c r="D3590" s="285">
        <v>0</v>
      </c>
      <c r="E3590" s="286">
        <v>14.1</v>
      </c>
      <c r="F3590" s="286">
        <v>0</v>
      </c>
    </row>
    <row r="3591" spans="1:6">
      <c r="A3591">
        <v>3782</v>
      </c>
      <c r="B3591" t="s">
        <v>4157</v>
      </c>
      <c r="C3591" t="s">
        <v>565</v>
      </c>
      <c r="D3591" s="285">
        <v>0</v>
      </c>
      <c r="E3591" s="286">
        <v>26.13</v>
      </c>
      <c r="F3591" s="286">
        <v>0</v>
      </c>
    </row>
    <row r="3592" spans="1:6">
      <c r="A3592">
        <v>3783</v>
      </c>
      <c r="B3592" t="s">
        <v>4158</v>
      </c>
      <c r="C3592" t="s">
        <v>565</v>
      </c>
      <c r="D3592" s="285">
        <v>0</v>
      </c>
      <c r="E3592" s="286">
        <v>8.9700000000000006</v>
      </c>
      <c r="F3592" s="286">
        <v>0</v>
      </c>
    </row>
    <row r="3593" spans="1:6">
      <c r="A3593">
        <v>3784</v>
      </c>
      <c r="B3593" t="s">
        <v>4159</v>
      </c>
      <c r="C3593" t="s">
        <v>565</v>
      </c>
      <c r="D3593" s="285">
        <v>0</v>
      </c>
      <c r="E3593" s="286">
        <v>17.04</v>
      </c>
      <c r="F3593" s="286">
        <v>0</v>
      </c>
    </row>
    <row r="3594" spans="1:6">
      <c r="A3594">
        <v>3785</v>
      </c>
      <c r="B3594" t="s">
        <v>4160</v>
      </c>
      <c r="C3594" t="s">
        <v>565</v>
      </c>
      <c r="D3594" s="285">
        <v>0</v>
      </c>
      <c r="E3594" s="286">
        <v>13.52</v>
      </c>
      <c r="F3594" s="286">
        <v>0</v>
      </c>
    </row>
    <row r="3595" spans="1:6">
      <c r="A3595">
        <v>3786</v>
      </c>
      <c r="B3595" t="s">
        <v>4161</v>
      </c>
      <c r="C3595" t="s">
        <v>565</v>
      </c>
      <c r="D3595" s="285">
        <v>0</v>
      </c>
      <c r="E3595" s="286">
        <v>9.33</v>
      </c>
      <c r="F3595" s="286">
        <v>0</v>
      </c>
    </row>
    <row r="3596" spans="1:6">
      <c r="A3596">
        <v>3787</v>
      </c>
      <c r="B3596" t="s">
        <v>4162</v>
      </c>
      <c r="C3596" t="s">
        <v>565</v>
      </c>
      <c r="D3596" s="285">
        <v>0</v>
      </c>
      <c r="E3596" s="286">
        <v>12.09</v>
      </c>
      <c r="F3596" s="286">
        <v>0</v>
      </c>
    </row>
    <row r="3597" spans="1:6">
      <c r="A3597">
        <v>3788</v>
      </c>
      <c r="B3597" t="s">
        <v>4163</v>
      </c>
      <c r="C3597" t="s">
        <v>565</v>
      </c>
      <c r="D3597" s="285">
        <v>0</v>
      </c>
      <c r="E3597" s="286">
        <v>35.24</v>
      </c>
      <c r="F3597" s="286">
        <v>0</v>
      </c>
    </row>
    <row r="3598" spans="1:6">
      <c r="A3598">
        <v>3789</v>
      </c>
      <c r="B3598" t="s">
        <v>4164</v>
      </c>
      <c r="C3598" t="s">
        <v>565</v>
      </c>
      <c r="D3598" s="285">
        <v>0</v>
      </c>
      <c r="E3598" s="286">
        <v>22.045999999999999</v>
      </c>
      <c r="F3598" s="286">
        <v>0</v>
      </c>
    </row>
    <row r="3599" spans="1:6">
      <c r="A3599">
        <v>3790</v>
      </c>
      <c r="B3599" t="s">
        <v>4165</v>
      </c>
      <c r="C3599" t="s">
        <v>565</v>
      </c>
      <c r="D3599" s="285">
        <v>0</v>
      </c>
      <c r="E3599" s="286">
        <v>15.68</v>
      </c>
      <c r="F3599" s="286">
        <v>0</v>
      </c>
    </row>
    <row r="3600" spans="1:6">
      <c r="A3600">
        <v>3791</v>
      </c>
      <c r="B3600" t="s">
        <v>4166</v>
      </c>
      <c r="C3600" t="s">
        <v>565</v>
      </c>
      <c r="D3600" s="285">
        <v>0</v>
      </c>
      <c r="E3600" s="286">
        <v>25.44</v>
      </c>
      <c r="F3600" s="286">
        <v>0</v>
      </c>
    </row>
    <row r="3601" spans="1:6">
      <c r="A3601">
        <v>3792</v>
      </c>
      <c r="B3601" t="s">
        <v>4167</v>
      </c>
      <c r="C3601" t="s">
        <v>565</v>
      </c>
      <c r="D3601" s="285">
        <v>0</v>
      </c>
      <c r="E3601" s="286">
        <v>23.95</v>
      </c>
      <c r="F3601" s="286">
        <v>0</v>
      </c>
    </row>
    <row r="3602" spans="1:6">
      <c r="A3602">
        <v>3793</v>
      </c>
      <c r="B3602" t="s">
        <v>4168</v>
      </c>
      <c r="C3602" t="s">
        <v>565</v>
      </c>
      <c r="D3602" s="285">
        <v>0</v>
      </c>
      <c r="E3602" s="286">
        <v>20.329999999999998</v>
      </c>
      <c r="F3602" s="286">
        <v>0</v>
      </c>
    </row>
    <row r="3603" spans="1:6">
      <c r="A3603">
        <v>3794</v>
      </c>
      <c r="B3603" t="s">
        <v>4169</v>
      </c>
      <c r="C3603" t="s">
        <v>565</v>
      </c>
      <c r="D3603" s="285">
        <v>0</v>
      </c>
      <c r="E3603" s="286">
        <v>24.22</v>
      </c>
      <c r="F3603" s="286">
        <v>0</v>
      </c>
    </row>
    <row r="3604" spans="1:6">
      <c r="A3604">
        <v>3795</v>
      </c>
      <c r="B3604" t="s">
        <v>4170</v>
      </c>
      <c r="C3604" t="s">
        <v>565</v>
      </c>
      <c r="D3604" s="285">
        <v>0</v>
      </c>
      <c r="E3604" s="286">
        <v>7.31</v>
      </c>
      <c r="F3604" s="286">
        <v>0</v>
      </c>
    </row>
    <row r="3605" spans="1:6">
      <c r="A3605">
        <v>3796</v>
      </c>
      <c r="B3605" t="s">
        <v>4171</v>
      </c>
      <c r="C3605" t="s">
        <v>565</v>
      </c>
      <c r="D3605" s="285">
        <v>0</v>
      </c>
      <c r="E3605" s="286">
        <v>15.445</v>
      </c>
      <c r="F3605" s="286">
        <v>0</v>
      </c>
    </row>
    <row r="3606" spans="1:6">
      <c r="A3606">
        <v>3797</v>
      </c>
      <c r="B3606" t="s">
        <v>4172</v>
      </c>
      <c r="C3606" t="s">
        <v>565</v>
      </c>
      <c r="D3606" s="285">
        <v>0</v>
      </c>
      <c r="E3606" s="286">
        <v>21.72</v>
      </c>
      <c r="F3606" s="286">
        <v>0</v>
      </c>
    </row>
    <row r="3607" spans="1:6">
      <c r="A3607">
        <v>3799</v>
      </c>
      <c r="B3607" t="s">
        <v>4173</v>
      </c>
      <c r="C3607" t="s">
        <v>565</v>
      </c>
      <c r="D3607" s="285">
        <v>0</v>
      </c>
      <c r="E3607" s="286">
        <v>41.45</v>
      </c>
      <c r="F3607" s="286">
        <v>0</v>
      </c>
    </row>
    <row r="3608" spans="1:6">
      <c r="A3608">
        <v>3800</v>
      </c>
      <c r="B3608" t="s">
        <v>4174</v>
      </c>
      <c r="C3608" t="s">
        <v>565</v>
      </c>
      <c r="D3608" s="285">
        <v>0</v>
      </c>
      <c r="E3608" s="286">
        <v>23.6</v>
      </c>
      <c r="F3608" s="286">
        <v>0</v>
      </c>
    </row>
    <row r="3609" spans="1:6">
      <c r="A3609">
        <v>3801</v>
      </c>
      <c r="B3609" t="s">
        <v>4175</v>
      </c>
      <c r="C3609" t="s">
        <v>565</v>
      </c>
      <c r="D3609" s="285">
        <v>15</v>
      </c>
      <c r="E3609" s="286">
        <v>8.4</v>
      </c>
      <c r="F3609" s="286">
        <v>126</v>
      </c>
    </row>
    <row r="3610" spans="1:6">
      <c r="A3610">
        <v>3802</v>
      </c>
      <c r="B3610" t="s">
        <v>4176</v>
      </c>
      <c r="C3610" t="s">
        <v>565</v>
      </c>
      <c r="D3610" s="285">
        <v>18</v>
      </c>
      <c r="E3610" s="286">
        <v>20.2</v>
      </c>
      <c r="F3610" s="286">
        <v>363.6</v>
      </c>
    </row>
    <row r="3611" spans="1:6">
      <c r="A3611">
        <v>3803</v>
      </c>
      <c r="B3611" t="s">
        <v>4177</v>
      </c>
      <c r="C3611" t="s">
        <v>565</v>
      </c>
      <c r="D3611" s="285">
        <v>0</v>
      </c>
      <c r="E3611" s="286">
        <v>36.799999999999997</v>
      </c>
      <c r="F3611" s="286">
        <v>0</v>
      </c>
    </row>
    <row r="3612" spans="1:6">
      <c r="A3612">
        <v>3804</v>
      </c>
      <c r="B3612" t="s">
        <v>4178</v>
      </c>
      <c r="C3612" t="s">
        <v>565</v>
      </c>
      <c r="D3612" s="285">
        <v>0</v>
      </c>
      <c r="E3612" s="286">
        <v>68.11</v>
      </c>
      <c r="F3612" s="286">
        <v>0</v>
      </c>
    </row>
    <row r="3613" spans="1:6">
      <c r="A3613">
        <v>3805</v>
      </c>
      <c r="B3613" t="s">
        <v>4179</v>
      </c>
      <c r="C3613" t="s">
        <v>565</v>
      </c>
      <c r="D3613" s="285">
        <v>3</v>
      </c>
      <c r="E3613" s="286">
        <v>24.35</v>
      </c>
      <c r="F3613" s="286">
        <v>73.05</v>
      </c>
    </row>
    <row r="3614" spans="1:6">
      <c r="A3614">
        <v>3806</v>
      </c>
      <c r="B3614" t="s">
        <v>4180</v>
      </c>
      <c r="C3614" t="s">
        <v>565</v>
      </c>
      <c r="D3614" s="285">
        <v>0</v>
      </c>
      <c r="E3614" s="286">
        <v>17.8</v>
      </c>
      <c r="F3614" s="286">
        <v>0</v>
      </c>
    </row>
    <row r="3615" spans="1:6">
      <c r="A3615">
        <v>3807</v>
      </c>
      <c r="B3615" t="s">
        <v>4181</v>
      </c>
      <c r="C3615" t="s">
        <v>565</v>
      </c>
      <c r="D3615" s="285">
        <v>0</v>
      </c>
      <c r="E3615" s="286">
        <v>11.028</v>
      </c>
      <c r="F3615" s="286">
        <v>0</v>
      </c>
    </row>
    <row r="3616" spans="1:6">
      <c r="A3616">
        <v>3808</v>
      </c>
      <c r="B3616" t="s">
        <v>4182</v>
      </c>
      <c r="C3616" t="s">
        <v>565</v>
      </c>
      <c r="D3616" s="285">
        <v>0</v>
      </c>
      <c r="E3616" s="286">
        <v>59.11</v>
      </c>
      <c r="F3616" s="286">
        <v>0</v>
      </c>
    </row>
    <row r="3617" spans="1:6">
      <c r="A3617">
        <v>3809</v>
      </c>
      <c r="B3617" t="s">
        <v>4183</v>
      </c>
      <c r="C3617" t="s">
        <v>565</v>
      </c>
      <c r="D3617" s="285">
        <v>0</v>
      </c>
      <c r="E3617" s="286">
        <v>22.2</v>
      </c>
      <c r="F3617" s="286">
        <v>0</v>
      </c>
    </row>
    <row r="3618" spans="1:6">
      <c r="A3618">
        <v>3810</v>
      </c>
      <c r="B3618" t="s">
        <v>4184</v>
      </c>
      <c r="C3618" t="s">
        <v>565</v>
      </c>
      <c r="D3618" s="285">
        <v>0</v>
      </c>
      <c r="E3618" s="286">
        <v>17.899999999999999</v>
      </c>
      <c r="F3618" s="286">
        <v>0</v>
      </c>
    </row>
    <row r="3619" spans="1:6">
      <c r="A3619">
        <v>3811</v>
      </c>
      <c r="B3619" t="s">
        <v>4185</v>
      </c>
      <c r="C3619" t="s">
        <v>565</v>
      </c>
      <c r="D3619" s="285">
        <v>0</v>
      </c>
      <c r="E3619" s="286">
        <v>33.049999999999997</v>
      </c>
      <c r="F3619" s="286">
        <v>0</v>
      </c>
    </row>
    <row r="3620" spans="1:6">
      <c r="A3620">
        <v>3812</v>
      </c>
      <c r="B3620" t="s">
        <v>4186</v>
      </c>
      <c r="C3620" t="s">
        <v>565</v>
      </c>
      <c r="D3620" s="285">
        <v>3</v>
      </c>
      <c r="E3620" s="286">
        <v>27.66</v>
      </c>
      <c r="F3620" s="286">
        <v>82.98</v>
      </c>
    </row>
    <row r="3621" spans="1:6">
      <c r="A3621">
        <v>3813</v>
      </c>
      <c r="B3621" t="s">
        <v>4187</v>
      </c>
      <c r="C3621" t="s">
        <v>565</v>
      </c>
      <c r="D3621" s="285">
        <v>0</v>
      </c>
      <c r="E3621" s="286">
        <v>19.989999999999998</v>
      </c>
      <c r="F3621" s="286">
        <v>0</v>
      </c>
    </row>
    <row r="3622" spans="1:6">
      <c r="A3622">
        <v>3814</v>
      </c>
      <c r="B3622" t="s">
        <v>4188</v>
      </c>
      <c r="C3622" t="s">
        <v>565</v>
      </c>
      <c r="D3622" s="285">
        <v>15</v>
      </c>
      <c r="E3622" s="286">
        <v>19.5</v>
      </c>
      <c r="F3622" s="286">
        <v>292.5</v>
      </c>
    </row>
    <row r="3623" spans="1:6">
      <c r="A3623">
        <v>3815</v>
      </c>
      <c r="B3623" t="s">
        <v>4189</v>
      </c>
      <c r="C3623" t="s">
        <v>565</v>
      </c>
      <c r="D3623" s="285">
        <v>0</v>
      </c>
      <c r="E3623" s="286">
        <v>23.01</v>
      </c>
      <c r="F3623" s="286">
        <v>0</v>
      </c>
    </row>
    <row r="3624" spans="1:6">
      <c r="A3624">
        <v>3816</v>
      </c>
      <c r="B3624" t="s">
        <v>4190</v>
      </c>
      <c r="C3624" t="s">
        <v>565</v>
      </c>
      <c r="D3624" s="285">
        <v>0</v>
      </c>
      <c r="E3624" s="286">
        <v>26.05</v>
      </c>
      <c r="F3624" s="286">
        <v>0</v>
      </c>
    </row>
    <row r="3625" spans="1:6">
      <c r="A3625">
        <v>3817</v>
      </c>
      <c r="B3625" t="s">
        <v>4191</v>
      </c>
      <c r="C3625" t="s">
        <v>565</v>
      </c>
      <c r="D3625" s="285">
        <v>0</v>
      </c>
      <c r="E3625" s="286">
        <v>16.399999999999999</v>
      </c>
      <c r="F3625" s="286">
        <v>0</v>
      </c>
    </row>
    <row r="3626" spans="1:6">
      <c r="A3626">
        <v>3818</v>
      </c>
      <c r="B3626" t="s">
        <v>4192</v>
      </c>
      <c r="C3626" t="s">
        <v>565</v>
      </c>
      <c r="D3626" s="285">
        <v>0</v>
      </c>
      <c r="E3626" s="286">
        <v>9.7100000000000009</v>
      </c>
      <c r="F3626" s="286">
        <v>0</v>
      </c>
    </row>
    <row r="3627" spans="1:6">
      <c r="A3627">
        <v>3819</v>
      </c>
      <c r="B3627" t="s">
        <v>4193</v>
      </c>
      <c r="C3627" t="s">
        <v>565</v>
      </c>
      <c r="D3627" s="285">
        <v>0</v>
      </c>
      <c r="E3627" s="286">
        <v>25.7</v>
      </c>
      <c r="F3627" s="286">
        <v>0</v>
      </c>
    </row>
    <row r="3628" spans="1:6">
      <c r="A3628">
        <v>3820</v>
      </c>
      <c r="B3628" t="s">
        <v>4194</v>
      </c>
      <c r="C3628" t="s">
        <v>565</v>
      </c>
      <c r="D3628" s="285">
        <v>15</v>
      </c>
      <c r="E3628" s="286">
        <v>11.28</v>
      </c>
      <c r="F3628" s="286">
        <v>169.2</v>
      </c>
    </row>
    <row r="3629" spans="1:6">
      <c r="A3629">
        <v>3821</v>
      </c>
      <c r="B3629" t="s">
        <v>4195</v>
      </c>
      <c r="C3629" t="s">
        <v>565</v>
      </c>
      <c r="D3629" s="285">
        <v>3</v>
      </c>
      <c r="E3629" s="286">
        <v>25.16</v>
      </c>
      <c r="F3629" s="286">
        <v>75.48</v>
      </c>
    </row>
    <row r="3630" spans="1:6">
      <c r="A3630">
        <v>3822</v>
      </c>
      <c r="B3630" t="s">
        <v>4196</v>
      </c>
      <c r="C3630" t="s">
        <v>565</v>
      </c>
      <c r="D3630" s="285">
        <v>0</v>
      </c>
      <c r="E3630" s="286">
        <v>47.94</v>
      </c>
      <c r="F3630" s="286">
        <v>0</v>
      </c>
    </row>
    <row r="3631" spans="1:6">
      <c r="A3631">
        <v>3823</v>
      </c>
      <c r="B3631" t="s">
        <v>4197</v>
      </c>
      <c r="C3631" t="s">
        <v>565</v>
      </c>
      <c r="D3631" s="285">
        <v>0</v>
      </c>
      <c r="E3631" s="286">
        <v>39.299999999999997</v>
      </c>
      <c r="F3631" s="286">
        <v>0</v>
      </c>
    </row>
    <row r="3632" spans="1:6">
      <c r="A3632">
        <v>3824</v>
      </c>
      <c r="B3632" t="s">
        <v>4198</v>
      </c>
      <c r="C3632" t="s">
        <v>565</v>
      </c>
      <c r="D3632" s="285">
        <v>0</v>
      </c>
      <c r="E3632" s="286">
        <v>12.32</v>
      </c>
      <c r="F3632" s="286">
        <v>0</v>
      </c>
    </row>
    <row r="3633" spans="1:6">
      <c r="A3633">
        <v>3825</v>
      </c>
      <c r="B3633" t="s">
        <v>4199</v>
      </c>
      <c r="C3633" t="s">
        <v>565</v>
      </c>
      <c r="D3633" s="285">
        <v>0</v>
      </c>
      <c r="E3633" s="286">
        <v>10.58</v>
      </c>
      <c r="F3633" s="286">
        <v>0</v>
      </c>
    </row>
    <row r="3634" spans="1:6">
      <c r="A3634">
        <v>3826</v>
      </c>
      <c r="B3634" t="s">
        <v>4200</v>
      </c>
      <c r="C3634" t="s">
        <v>565</v>
      </c>
      <c r="D3634" s="285">
        <v>0</v>
      </c>
      <c r="E3634" s="286">
        <v>117.9</v>
      </c>
      <c r="F3634" s="286">
        <v>0</v>
      </c>
    </row>
    <row r="3635" spans="1:6">
      <c r="A3635">
        <v>3827</v>
      </c>
      <c r="B3635" t="s">
        <v>4201</v>
      </c>
      <c r="C3635" t="s">
        <v>565</v>
      </c>
      <c r="D3635" s="285">
        <v>0</v>
      </c>
      <c r="E3635" s="286">
        <v>21.11</v>
      </c>
      <c r="F3635" s="286">
        <v>0</v>
      </c>
    </row>
    <row r="3636" spans="1:6">
      <c r="A3636">
        <v>3828</v>
      </c>
      <c r="B3636" t="s">
        <v>4202</v>
      </c>
      <c r="C3636" t="s">
        <v>565</v>
      </c>
      <c r="D3636" s="285">
        <v>0</v>
      </c>
      <c r="E3636" s="286">
        <v>33.18</v>
      </c>
      <c r="F3636" s="286">
        <v>0</v>
      </c>
    </row>
    <row r="3637" spans="1:6">
      <c r="A3637">
        <v>3829</v>
      </c>
      <c r="B3637" t="s">
        <v>4203</v>
      </c>
      <c r="C3637" t="s">
        <v>565</v>
      </c>
      <c r="D3637" s="285">
        <v>0</v>
      </c>
      <c r="E3637" s="286">
        <v>29.54</v>
      </c>
      <c r="F3637" s="286">
        <v>0</v>
      </c>
    </row>
    <row r="3638" spans="1:6">
      <c r="A3638">
        <v>3830</v>
      </c>
      <c r="B3638" t="s">
        <v>4204</v>
      </c>
      <c r="C3638" t="s">
        <v>565</v>
      </c>
      <c r="D3638" s="285">
        <v>0</v>
      </c>
      <c r="E3638" s="286">
        <v>28.06</v>
      </c>
      <c r="F3638" s="286">
        <v>0</v>
      </c>
    </row>
    <row r="3639" spans="1:6">
      <c r="A3639">
        <v>3831</v>
      </c>
      <c r="B3639" t="s">
        <v>4205</v>
      </c>
      <c r="C3639" t="s">
        <v>565</v>
      </c>
      <c r="D3639" s="285">
        <v>0</v>
      </c>
      <c r="E3639" s="286">
        <v>188.31</v>
      </c>
      <c r="F3639" s="286">
        <v>0</v>
      </c>
    </row>
    <row r="3640" spans="1:6">
      <c r="A3640">
        <v>3832</v>
      </c>
      <c r="B3640" t="s">
        <v>4206</v>
      </c>
      <c r="C3640" t="s">
        <v>565</v>
      </c>
      <c r="D3640" s="285">
        <v>0</v>
      </c>
      <c r="E3640" s="286">
        <v>8.5500000000000007</v>
      </c>
      <c r="F3640" s="286">
        <v>0</v>
      </c>
    </row>
    <row r="3641" spans="1:6">
      <c r="A3641">
        <v>3833</v>
      </c>
      <c r="B3641" t="s">
        <v>4207</v>
      </c>
      <c r="C3641" t="s">
        <v>565</v>
      </c>
      <c r="D3641" s="285">
        <v>0</v>
      </c>
      <c r="E3641" s="286">
        <v>8.67</v>
      </c>
      <c r="F3641" s="286">
        <v>0</v>
      </c>
    </row>
    <row r="3642" spans="1:6">
      <c r="A3642">
        <v>3834</v>
      </c>
      <c r="B3642" t="s">
        <v>4208</v>
      </c>
      <c r="C3642" t="s">
        <v>565</v>
      </c>
      <c r="D3642" s="285">
        <v>0</v>
      </c>
      <c r="E3642" s="286">
        <v>14.83</v>
      </c>
      <c r="F3642" s="286">
        <v>0</v>
      </c>
    </row>
    <row r="3643" spans="1:6">
      <c r="A3643">
        <v>3835</v>
      </c>
      <c r="B3643" t="s">
        <v>4209</v>
      </c>
      <c r="C3643" t="s">
        <v>565</v>
      </c>
      <c r="D3643" s="285">
        <v>0</v>
      </c>
      <c r="E3643" s="286">
        <v>27.08</v>
      </c>
      <c r="F3643" s="286">
        <v>0</v>
      </c>
    </row>
    <row r="3644" spans="1:6">
      <c r="A3644">
        <v>3836</v>
      </c>
      <c r="B3644" t="s">
        <v>4210</v>
      </c>
      <c r="C3644" t="s">
        <v>565</v>
      </c>
      <c r="D3644" s="285">
        <v>0</v>
      </c>
      <c r="E3644" s="286">
        <v>11.35</v>
      </c>
      <c r="F3644" s="286">
        <v>0</v>
      </c>
    </row>
    <row r="3645" spans="1:6">
      <c r="A3645">
        <v>3837</v>
      </c>
      <c r="B3645" t="s">
        <v>4211</v>
      </c>
      <c r="C3645" t="s">
        <v>565</v>
      </c>
      <c r="D3645" s="285">
        <v>0</v>
      </c>
      <c r="E3645" s="286">
        <v>17.86</v>
      </c>
      <c r="F3645" s="286">
        <v>0</v>
      </c>
    </row>
    <row r="3646" spans="1:6">
      <c r="A3646">
        <v>3838</v>
      </c>
      <c r="B3646" t="s">
        <v>4212</v>
      </c>
      <c r="C3646" t="s">
        <v>565</v>
      </c>
      <c r="D3646" s="285">
        <v>0</v>
      </c>
      <c r="E3646" s="286">
        <v>49.750999999999998</v>
      </c>
      <c r="F3646" s="286">
        <v>0</v>
      </c>
    </row>
    <row r="3647" spans="1:6">
      <c r="A3647">
        <v>3839</v>
      </c>
      <c r="B3647" t="s">
        <v>4213</v>
      </c>
      <c r="C3647" t="s">
        <v>565</v>
      </c>
      <c r="D3647" s="285">
        <v>0</v>
      </c>
      <c r="E3647" s="286">
        <v>83.77</v>
      </c>
      <c r="F3647" s="286">
        <v>0</v>
      </c>
    </row>
    <row r="3648" spans="1:6">
      <c r="A3648">
        <v>3840</v>
      </c>
      <c r="B3648" t="s">
        <v>4214</v>
      </c>
      <c r="C3648" t="s">
        <v>565</v>
      </c>
      <c r="D3648" s="285">
        <v>0</v>
      </c>
      <c r="E3648" s="286">
        <v>29.97</v>
      </c>
      <c r="F3648" s="286">
        <v>0</v>
      </c>
    </row>
    <row r="3649" spans="1:6">
      <c r="A3649">
        <v>3841</v>
      </c>
      <c r="B3649" t="s">
        <v>4215</v>
      </c>
      <c r="C3649" t="s">
        <v>565</v>
      </c>
      <c r="D3649" s="285">
        <v>0</v>
      </c>
      <c r="E3649" s="286">
        <v>45.77</v>
      </c>
      <c r="F3649" s="286">
        <v>0</v>
      </c>
    </row>
    <row r="3650" spans="1:6">
      <c r="A3650">
        <v>3842</v>
      </c>
      <c r="B3650" t="s">
        <v>4216</v>
      </c>
      <c r="C3650" t="s">
        <v>565</v>
      </c>
      <c r="D3650" s="285">
        <v>0</v>
      </c>
      <c r="E3650" s="286">
        <v>30.17</v>
      </c>
      <c r="F3650" s="286">
        <v>0</v>
      </c>
    </row>
    <row r="3651" spans="1:6">
      <c r="A3651">
        <v>3843</v>
      </c>
      <c r="B3651" t="s">
        <v>4217</v>
      </c>
      <c r="C3651" t="s">
        <v>565</v>
      </c>
      <c r="D3651" s="285">
        <v>0</v>
      </c>
      <c r="E3651" s="286">
        <v>21.67</v>
      </c>
      <c r="F3651" s="286">
        <v>0</v>
      </c>
    </row>
    <row r="3652" spans="1:6">
      <c r="A3652">
        <v>3844</v>
      </c>
      <c r="B3652" t="s">
        <v>4218</v>
      </c>
      <c r="C3652" t="s">
        <v>565</v>
      </c>
      <c r="D3652" s="285">
        <v>0</v>
      </c>
      <c r="E3652" s="286">
        <v>60.9</v>
      </c>
      <c r="F3652" s="286">
        <v>0</v>
      </c>
    </row>
    <row r="3653" spans="1:6">
      <c r="A3653">
        <v>3845</v>
      </c>
      <c r="B3653" t="s">
        <v>4219</v>
      </c>
      <c r="C3653" t="s">
        <v>565</v>
      </c>
      <c r="D3653" s="285">
        <v>0</v>
      </c>
      <c r="E3653" s="286">
        <v>20.88</v>
      </c>
      <c r="F3653" s="286">
        <v>0</v>
      </c>
    </row>
    <row r="3654" spans="1:6">
      <c r="A3654">
        <v>3846</v>
      </c>
      <c r="B3654" t="s">
        <v>4220</v>
      </c>
      <c r="C3654" t="s">
        <v>565</v>
      </c>
      <c r="D3654" s="285">
        <v>0</v>
      </c>
      <c r="E3654" s="286">
        <v>6.6210000000000004</v>
      </c>
      <c r="F3654" s="286">
        <v>0</v>
      </c>
    </row>
    <row r="3655" spans="1:6">
      <c r="A3655">
        <v>3847</v>
      </c>
      <c r="B3655" t="s">
        <v>4221</v>
      </c>
      <c r="C3655" t="s">
        <v>565</v>
      </c>
      <c r="D3655" s="285">
        <v>0</v>
      </c>
      <c r="E3655" s="286">
        <v>12.71</v>
      </c>
      <c r="F3655" s="286">
        <v>0</v>
      </c>
    </row>
    <row r="3656" spans="1:6">
      <c r="A3656">
        <v>3848</v>
      </c>
      <c r="B3656" t="s">
        <v>4222</v>
      </c>
      <c r="C3656" t="s">
        <v>565</v>
      </c>
      <c r="D3656" s="285">
        <v>0</v>
      </c>
      <c r="E3656" s="286">
        <v>22.244</v>
      </c>
      <c r="F3656" s="286">
        <v>0</v>
      </c>
    </row>
    <row r="3657" spans="1:6">
      <c r="A3657">
        <v>3849</v>
      </c>
      <c r="B3657" t="s">
        <v>4223</v>
      </c>
      <c r="C3657" t="s">
        <v>565</v>
      </c>
      <c r="D3657" s="285">
        <v>0</v>
      </c>
      <c r="E3657" s="286">
        <v>82.62</v>
      </c>
      <c r="F3657" s="286">
        <v>0</v>
      </c>
    </row>
    <row r="3658" spans="1:6">
      <c r="A3658">
        <v>3850</v>
      </c>
      <c r="B3658" t="s">
        <v>4224</v>
      </c>
      <c r="C3658" t="s">
        <v>565</v>
      </c>
      <c r="D3658" s="285">
        <v>0</v>
      </c>
      <c r="E3658" s="286">
        <v>34.4</v>
      </c>
      <c r="F3658" s="286">
        <v>0</v>
      </c>
    </row>
    <row r="3659" spans="1:6">
      <c r="A3659">
        <v>3851</v>
      </c>
      <c r="B3659" t="s">
        <v>4225</v>
      </c>
      <c r="C3659" t="s">
        <v>565</v>
      </c>
      <c r="D3659" s="285">
        <v>0</v>
      </c>
      <c r="E3659" s="286">
        <v>33.700000000000003</v>
      </c>
      <c r="F3659" s="286">
        <v>0</v>
      </c>
    </row>
    <row r="3660" spans="1:6">
      <c r="A3660">
        <v>3852</v>
      </c>
      <c r="B3660" t="s">
        <v>4226</v>
      </c>
      <c r="C3660" t="s">
        <v>565</v>
      </c>
      <c r="D3660" s="285">
        <v>18</v>
      </c>
      <c r="E3660" s="286">
        <v>12.1</v>
      </c>
      <c r="F3660" s="286">
        <v>217.8</v>
      </c>
    </row>
    <row r="3661" spans="1:6">
      <c r="A3661">
        <v>3853</v>
      </c>
      <c r="B3661" t="s">
        <v>4227</v>
      </c>
      <c r="C3661" t="s">
        <v>565</v>
      </c>
      <c r="D3661" s="285">
        <v>3</v>
      </c>
      <c r="E3661" s="286">
        <v>19.010000000000002</v>
      </c>
      <c r="F3661" s="286">
        <v>57.03</v>
      </c>
    </row>
    <row r="3662" spans="1:6">
      <c r="A3662">
        <v>3854</v>
      </c>
      <c r="B3662" t="s">
        <v>4228</v>
      </c>
      <c r="C3662" t="s">
        <v>565</v>
      </c>
      <c r="D3662" s="285">
        <v>0</v>
      </c>
      <c r="E3662" s="286">
        <v>47</v>
      </c>
      <c r="F3662" s="286">
        <v>0</v>
      </c>
    </row>
    <row r="3663" spans="1:6">
      <c r="A3663">
        <v>3855</v>
      </c>
      <c r="B3663" t="s">
        <v>4229</v>
      </c>
      <c r="C3663" t="s">
        <v>565</v>
      </c>
      <c r="D3663" s="285">
        <v>0</v>
      </c>
      <c r="E3663" s="286">
        <v>17.100000000000001</v>
      </c>
      <c r="F3663" s="286">
        <v>0</v>
      </c>
    </row>
    <row r="3664" spans="1:6">
      <c r="A3664">
        <v>3856</v>
      </c>
      <c r="B3664" t="s">
        <v>4230</v>
      </c>
      <c r="C3664" t="s">
        <v>565</v>
      </c>
      <c r="D3664" s="285">
        <v>0</v>
      </c>
      <c r="E3664" s="286">
        <v>26.6</v>
      </c>
      <c r="F3664" s="286">
        <v>0</v>
      </c>
    </row>
    <row r="3665" spans="1:6">
      <c r="A3665">
        <v>3857</v>
      </c>
      <c r="B3665" t="s">
        <v>4231</v>
      </c>
      <c r="C3665" t="s">
        <v>565</v>
      </c>
      <c r="D3665" s="285">
        <v>9</v>
      </c>
      <c r="E3665" s="286">
        <v>16.45</v>
      </c>
      <c r="F3665" s="286">
        <v>148.05000000000001</v>
      </c>
    </row>
    <row r="3666" spans="1:6">
      <c r="A3666">
        <v>3858</v>
      </c>
      <c r="B3666" t="s">
        <v>4232</v>
      </c>
      <c r="C3666" t="s">
        <v>565</v>
      </c>
      <c r="D3666" s="285">
        <v>0</v>
      </c>
      <c r="E3666" s="286">
        <v>47.2</v>
      </c>
      <c r="F3666" s="286">
        <v>0</v>
      </c>
    </row>
    <row r="3667" spans="1:6">
      <c r="A3667">
        <v>3859</v>
      </c>
      <c r="B3667" t="s">
        <v>4233</v>
      </c>
      <c r="C3667" t="s">
        <v>565</v>
      </c>
      <c r="D3667" s="285">
        <v>0</v>
      </c>
      <c r="E3667" s="286">
        <v>21.75</v>
      </c>
      <c r="F3667" s="286">
        <v>0</v>
      </c>
    </row>
    <row r="3668" spans="1:6">
      <c r="A3668">
        <v>3860</v>
      </c>
      <c r="B3668" t="s">
        <v>4234</v>
      </c>
      <c r="C3668" t="s">
        <v>565</v>
      </c>
      <c r="D3668" s="285">
        <v>0</v>
      </c>
      <c r="E3668" s="286">
        <v>41.73</v>
      </c>
      <c r="F3668" s="286">
        <v>0</v>
      </c>
    </row>
    <row r="3669" spans="1:6">
      <c r="A3669">
        <v>3861</v>
      </c>
      <c r="B3669" t="s">
        <v>4235</v>
      </c>
      <c r="C3669" t="s">
        <v>565</v>
      </c>
      <c r="D3669" s="285">
        <v>0</v>
      </c>
      <c r="E3669" s="286">
        <v>112.7</v>
      </c>
      <c r="F3669" s="286">
        <v>0</v>
      </c>
    </row>
    <row r="3670" spans="1:6">
      <c r="A3670">
        <v>3862</v>
      </c>
      <c r="B3670" t="s">
        <v>4236</v>
      </c>
      <c r="C3670" t="s">
        <v>565</v>
      </c>
      <c r="D3670" s="285">
        <v>0</v>
      </c>
      <c r="E3670" s="286">
        <v>43.2</v>
      </c>
      <c r="F3670" s="286">
        <v>0</v>
      </c>
    </row>
    <row r="3671" spans="1:6">
      <c r="A3671">
        <v>3863</v>
      </c>
      <c r="B3671" t="s">
        <v>4237</v>
      </c>
      <c r="C3671" t="s">
        <v>565</v>
      </c>
      <c r="D3671" s="285">
        <v>0</v>
      </c>
      <c r="E3671" s="286">
        <v>38.159999999999997</v>
      </c>
      <c r="F3671" s="286">
        <v>0</v>
      </c>
    </row>
    <row r="3672" spans="1:6">
      <c r="A3672">
        <v>3864</v>
      </c>
      <c r="B3672" t="s">
        <v>4238</v>
      </c>
      <c r="C3672" t="s">
        <v>565</v>
      </c>
      <c r="D3672" s="285">
        <v>9</v>
      </c>
      <c r="E3672" s="286">
        <v>13.66</v>
      </c>
      <c r="F3672" s="286">
        <v>122.94</v>
      </c>
    </row>
    <row r="3673" spans="1:6">
      <c r="A3673">
        <v>3865</v>
      </c>
      <c r="B3673" t="s">
        <v>4239</v>
      </c>
      <c r="C3673" t="s">
        <v>565</v>
      </c>
      <c r="D3673" s="285">
        <v>0</v>
      </c>
      <c r="E3673" s="286">
        <v>27.5</v>
      </c>
      <c r="F3673" s="286">
        <v>0</v>
      </c>
    </row>
    <row r="3674" spans="1:6">
      <c r="A3674">
        <v>3866</v>
      </c>
      <c r="B3674" t="s">
        <v>4240</v>
      </c>
      <c r="C3674" t="s">
        <v>565</v>
      </c>
      <c r="D3674" s="285">
        <v>0</v>
      </c>
      <c r="E3674" s="286">
        <v>20.66</v>
      </c>
      <c r="F3674" s="286">
        <v>0</v>
      </c>
    </row>
    <row r="3675" spans="1:6">
      <c r="A3675">
        <v>3867</v>
      </c>
      <c r="B3675" t="s">
        <v>4241</v>
      </c>
      <c r="C3675" t="s">
        <v>565</v>
      </c>
      <c r="D3675" s="285">
        <v>0</v>
      </c>
      <c r="E3675" s="286">
        <v>5.8959999999999999</v>
      </c>
      <c r="F3675" s="286">
        <v>0</v>
      </c>
    </row>
    <row r="3676" spans="1:6">
      <c r="A3676">
        <v>3868</v>
      </c>
      <c r="B3676" t="s">
        <v>4242</v>
      </c>
      <c r="C3676" t="s">
        <v>565</v>
      </c>
      <c r="D3676" s="285">
        <v>0</v>
      </c>
      <c r="E3676" s="286">
        <v>29.49</v>
      </c>
      <c r="F3676" s="286">
        <v>0</v>
      </c>
    </row>
    <row r="3677" spans="1:6">
      <c r="A3677">
        <v>3869</v>
      </c>
      <c r="B3677" t="s">
        <v>4243</v>
      </c>
      <c r="C3677" t="s">
        <v>565</v>
      </c>
      <c r="D3677" s="285">
        <v>0</v>
      </c>
      <c r="E3677" s="286">
        <v>34.15</v>
      </c>
      <c r="F3677" s="286">
        <v>0</v>
      </c>
    </row>
    <row r="3678" spans="1:6">
      <c r="A3678">
        <v>3870</v>
      </c>
      <c r="B3678" t="s">
        <v>4244</v>
      </c>
      <c r="C3678" t="s">
        <v>565</v>
      </c>
      <c r="D3678" s="285">
        <v>0</v>
      </c>
      <c r="E3678" s="286">
        <v>2.7360000000000002</v>
      </c>
      <c r="F3678" s="286">
        <v>0</v>
      </c>
    </row>
    <row r="3679" spans="1:6">
      <c r="A3679">
        <v>3871</v>
      </c>
      <c r="B3679" t="s">
        <v>4245</v>
      </c>
      <c r="C3679" t="s">
        <v>565</v>
      </c>
      <c r="D3679" s="285">
        <v>0</v>
      </c>
      <c r="E3679" s="286">
        <v>40.19</v>
      </c>
      <c r="F3679" s="286">
        <v>0</v>
      </c>
    </row>
    <row r="3680" spans="1:6">
      <c r="A3680">
        <v>3872</v>
      </c>
      <c r="B3680" t="s">
        <v>4246</v>
      </c>
      <c r="C3680" t="s">
        <v>565</v>
      </c>
      <c r="D3680" s="285">
        <v>0</v>
      </c>
      <c r="E3680" s="286">
        <v>246.49</v>
      </c>
      <c r="F3680" s="286">
        <v>0</v>
      </c>
    </row>
    <row r="3681" spans="1:6">
      <c r="A3681">
        <v>3873</v>
      </c>
      <c r="B3681" t="s">
        <v>4247</v>
      </c>
      <c r="C3681" t="s">
        <v>565</v>
      </c>
      <c r="D3681" s="285">
        <v>0</v>
      </c>
      <c r="E3681" s="286">
        <v>34.35</v>
      </c>
      <c r="F3681" s="286">
        <v>0</v>
      </c>
    </row>
    <row r="3682" spans="1:6">
      <c r="A3682">
        <v>3874</v>
      </c>
      <c r="B3682" t="s">
        <v>4248</v>
      </c>
      <c r="C3682" t="s">
        <v>565</v>
      </c>
      <c r="D3682" s="285">
        <v>0</v>
      </c>
      <c r="E3682" s="286">
        <v>61.185000000000002</v>
      </c>
      <c r="F3682" s="286">
        <v>0</v>
      </c>
    </row>
    <row r="3683" spans="1:6">
      <c r="A3683">
        <v>3875</v>
      </c>
      <c r="B3683" t="s">
        <v>4249</v>
      </c>
      <c r="C3683" t="s">
        <v>565</v>
      </c>
      <c r="D3683" s="285">
        <v>0</v>
      </c>
      <c r="E3683" s="286">
        <v>23.332999999999998</v>
      </c>
      <c r="F3683" s="286">
        <v>0</v>
      </c>
    </row>
    <row r="3684" spans="1:6">
      <c r="A3684">
        <v>3876</v>
      </c>
      <c r="B3684" t="s">
        <v>4250</v>
      </c>
      <c r="C3684" t="s">
        <v>565</v>
      </c>
      <c r="D3684" s="285">
        <v>0</v>
      </c>
      <c r="E3684" s="286">
        <v>8.9459999999999997</v>
      </c>
      <c r="F3684" s="286">
        <v>0</v>
      </c>
    </row>
    <row r="3685" spans="1:6">
      <c r="A3685">
        <v>3877</v>
      </c>
      <c r="B3685" t="s">
        <v>4251</v>
      </c>
      <c r="C3685" t="s">
        <v>565</v>
      </c>
      <c r="D3685" s="285">
        <v>0</v>
      </c>
      <c r="E3685" s="286">
        <v>26.518000000000001</v>
      </c>
      <c r="F3685" s="286">
        <v>0</v>
      </c>
    </row>
    <row r="3686" spans="1:6">
      <c r="A3686">
        <v>3878</v>
      </c>
      <c r="B3686" t="s">
        <v>4252</v>
      </c>
      <c r="C3686" t="s">
        <v>565</v>
      </c>
      <c r="D3686" s="285">
        <v>0</v>
      </c>
      <c r="E3686" s="286">
        <v>21.99</v>
      </c>
      <c r="F3686" s="286">
        <v>0</v>
      </c>
    </row>
    <row r="3687" spans="1:6">
      <c r="A3687">
        <v>3879</v>
      </c>
      <c r="B3687" t="s">
        <v>4253</v>
      </c>
      <c r="C3687" t="s">
        <v>565</v>
      </c>
      <c r="D3687" s="285">
        <v>0</v>
      </c>
      <c r="E3687" s="286">
        <v>26.21</v>
      </c>
      <c r="F3687" s="286">
        <v>0</v>
      </c>
    </row>
    <row r="3688" spans="1:6">
      <c r="A3688">
        <v>3880</v>
      </c>
      <c r="B3688" t="s">
        <v>4254</v>
      </c>
      <c r="C3688" t="s">
        <v>565</v>
      </c>
      <c r="D3688" s="285">
        <v>0</v>
      </c>
      <c r="E3688" s="286">
        <v>31.35</v>
      </c>
      <c r="F3688" s="286">
        <v>0</v>
      </c>
    </row>
    <row r="3689" spans="1:6">
      <c r="A3689">
        <v>3881</v>
      </c>
      <c r="B3689" t="s">
        <v>4255</v>
      </c>
      <c r="C3689" t="s">
        <v>565</v>
      </c>
      <c r="D3689" s="285">
        <v>18</v>
      </c>
      <c r="E3689" s="286">
        <v>21.14</v>
      </c>
      <c r="F3689" s="286">
        <v>380.52</v>
      </c>
    </row>
    <row r="3690" spans="1:6">
      <c r="A3690">
        <v>3882</v>
      </c>
      <c r="B3690" t="s">
        <v>4256</v>
      </c>
      <c r="C3690" t="s">
        <v>565</v>
      </c>
      <c r="D3690" s="285">
        <v>0</v>
      </c>
      <c r="E3690" s="286">
        <v>40.216000000000001</v>
      </c>
      <c r="F3690" s="286">
        <v>0</v>
      </c>
    </row>
    <row r="3691" spans="1:6">
      <c r="A3691">
        <v>3883</v>
      </c>
      <c r="B3691" t="s">
        <v>4257</v>
      </c>
      <c r="C3691" t="s">
        <v>679</v>
      </c>
      <c r="D3691" s="285">
        <v>0</v>
      </c>
      <c r="E3691" s="286">
        <v>14.46</v>
      </c>
      <c r="F3691" s="286">
        <v>0</v>
      </c>
    </row>
    <row r="3692" spans="1:6">
      <c r="A3692">
        <v>3884</v>
      </c>
      <c r="B3692" t="s">
        <v>4258</v>
      </c>
      <c r="C3692" t="s">
        <v>565</v>
      </c>
      <c r="D3692" s="285">
        <v>0</v>
      </c>
      <c r="E3692" s="286">
        <v>0</v>
      </c>
      <c r="F3692" s="286">
        <v>0</v>
      </c>
    </row>
    <row r="3693" spans="1:6">
      <c r="A3693">
        <v>3885</v>
      </c>
      <c r="B3693" t="s">
        <v>4259</v>
      </c>
      <c r="C3693" t="s">
        <v>565</v>
      </c>
      <c r="D3693" s="285">
        <v>0</v>
      </c>
      <c r="E3693" s="286">
        <v>30.844999999999999</v>
      </c>
      <c r="F3693" s="286">
        <v>0</v>
      </c>
    </row>
    <row r="3694" spans="1:6">
      <c r="A3694">
        <v>3886</v>
      </c>
      <c r="B3694" t="s">
        <v>4260</v>
      </c>
      <c r="C3694" t="s">
        <v>565</v>
      </c>
      <c r="D3694" s="285">
        <v>0</v>
      </c>
      <c r="E3694" s="286">
        <v>75.05</v>
      </c>
      <c r="F3694" s="286">
        <v>0</v>
      </c>
    </row>
    <row r="3695" spans="1:6">
      <c r="A3695">
        <v>3887</v>
      </c>
      <c r="B3695" t="s">
        <v>4261</v>
      </c>
      <c r="C3695" t="s">
        <v>565</v>
      </c>
      <c r="D3695" s="285">
        <v>0</v>
      </c>
      <c r="E3695" s="286">
        <v>22.49</v>
      </c>
      <c r="F3695" s="286">
        <v>0</v>
      </c>
    </row>
    <row r="3696" spans="1:6">
      <c r="A3696">
        <v>3888</v>
      </c>
      <c r="B3696" t="s">
        <v>4262</v>
      </c>
      <c r="C3696" t="s">
        <v>565</v>
      </c>
      <c r="D3696" s="285">
        <v>0</v>
      </c>
      <c r="E3696" s="286">
        <v>18</v>
      </c>
      <c r="F3696" s="286">
        <v>0</v>
      </c>
    </row>
    <row r="3697" spans="1:6">
      <c r="A3697">
        <v>3889</v>
      </c>
      <c r="B3697" t="s">
        <v>4263</v>
      </c>
      <c r="C3697" t="s">
        <v>565</v>
      </c>
      <c r="D3697" s="285">
        <v>0</v>
      </c>
      <c r="E3697" s="286">
        <v>27.84</v>
      </c>
      <c r="F3697" s="286">
        <v>0</v>
      </c>
    </row>
    <row r="3698" spans="1:6">
      <c r="A3698">
        <v>3890</v>
      </c>
      <c r="B3698" t="s">
        <v>4264</v>
      </c>
      <c r="C3698" t="s">
        <v>565</v>
      </c>
      <c r="D3698" s="285">
        <v>0</v>
      </c>
      <c r="E3698" s="286">
        <v>17.48</v>
      </c>
      <c r="F3698" s="286">
        <v>0</v>
      </c>
    </row>
    <row r="3699" spans="1:6">
      <c r="A3699">
        <v>3891</v>
      </c>
      <c r="B3699" t="s">
        <v>4265</v>
      </c>
      <c r="C3699" t="s">
        <v>565</v>
      </c>
      <c r="D3699" s="285">
        <v>0</v>
      </c>
      <c r="E3699" s="286">
        <v>41.8</v>
      </c>
      <c r="F3699" s="286">
        <v>0</v>
      </c>
    </row>
    <row r="3700" spans="1:6">
      <c r="A3700">
        <v>3892</v>
      </c>
      <c r="B3700" t="s">
        <v>4266</v>
      </c>
      <c r="C3700" t="s">
        <v>565</v>
      </c>
      <c r="D3700" s="285">
        <v>0</v>
      </c>
      <c r="E3700" s="286">
        <v>11.05</v>
      </c>
      <c r="F3700" s="286">
        <v>0</v>
      </c>
    </row>
    <row r="3701" spans="1:6">
      <c r="A3701">
        <v>3893</v>
      </c>
      <c r="B3701" t="s">
        <v>4267</v>
      </c>
      <c r="C3701" t="s">
        <v>565</v>
      </c>
      <c r="D3701" s="285">
        <v>0</v>
      </c>
      <c r="E3701" s="286">
        <v>49.5</v>
      </c>
      <c r="F3701" s="286">
        <v>0</v>
      </c>
    </row>
    <row r="3702" spans="1:6">
      <c r="A3702">
        <v>3894</v>
      </c>
      <c r="B3702" t="s">
        <v>4268</v>
      </c>
      <c r="C3702" t="s">
        <v>565</v>
      </c>
      <c r="D3702" s="285">
        <v>0</v>
      </c>
      <c r="E3702" s="286">
        <v>11.914999999999999</v>
      </c>
      <c r="F3702" s="286">
        <v>0</v>
      </c>
    </row>
    <row r="3703" spans="1:6">
      <c r="A3703">
        <v>3895</v>
      </c>
      <c r="B3703" t="s">
        <v>4269</v>
      </c>
      <c r="C3703" t="s">
        <v>565</v>
      </c>
      <c r="D3703" s="285">
        <v>0</v>
      </c>
      <c r="E3703" s="286">
        <v>51.38</v>
      </c>
      <c r="F3703" s="286">
        <v>0</v>
      </c>
    </row>
    <row r="3704" spans="1:6">
      <c r="A3704">
        <v>3896</v>
      </c>
      <c r="B3704" t="s">
        <v>4270</v>
      </c>
      <c r="C3704" t="s">
        <v>565</v>
      </c>
      <c r="D3704" s="285">
        <v>0</v>
      </c>
      <c r="E3704" s="286">
        <v>81.38</v>
      </c>
      <c r="F3704" s="286">
        <v>0</v>
      </c>
    </row>
    <row r="3705" spans="1:6">
      <c r="A3705">
        <v>3897</v>
      </c>
      <c r="B3705" t="s">
        <v>4271</v>
      </c>
      <c r="C3705" t="s">
        <v>565</v>
      </c>
      <c r="D3705" s="285">
        <v>0</v>
      </c>
      <c r="E3705" s="286">
        <v>52.12</v>
      </c>
      <c r="F3705" s="286">
        <v>0</v>
      </c>
    </row>
    <row r="3706" spans="1:6">
      <c r="A3706">
        <v>3898</v>
      </c>
      <c r="B3706" t="s">
        <v>4272</v>
      </c>
      <c r="C3706" t="s">
        <v>565</v>
      </c>
      <c r="D3706" s="285">
        <v>0</v>
      </c>
      <c r="E3706" s="286">
        <v>26.9</v>
      </c>
      <c r="F3706" s="286">
        <v>0</v>
      </c>
    </row>
    <row r="3707" spans="1:6">
      <c r="A3707">
        <v>3899</v>
      </c>
      <c r="B3707" t="s">
        <v>4273</v>
      </c>
      <c r="C3707" t="s">
        <v>565</v>
      </c>
      <c r="D3707" s="285">
        <v>0</v>
      </c>
      <c r="E3707" s="286">
        <v>23.2</v>
      </c>
      <c r="F3707" s="286">
        <v>0</v>
      </c>
    </row>
    <row r="3708" spans="1:6">
      <c r="A3708">
        <v>3900</v>
      </c>
      <c r="B3708" t="s">
        <v>4274</v>
      </c>
      <c r="C3708" t="s">
        <v>565</v>
      </c>
      <c r="D3708" s="285">
        <v>0</v>
      </c>
      <c r="E3708" s="286">
        <v>222.59</v>
      </c>
      <c r="F3708" s="286">
        <v>0</v>
      </c>
    </row>
    <row r="3709" spans="1:6">
      <c r="A3709">
        <v>3901</v>
      </c>
      <c r="B3709" t="s">
        <v>4275</v>
      </c>
      <c r="C3709" t="s">
        <v>565</v>
      </c>
      <c r="D3709" s="285">
        <v>6</v>
      </c>
      <c r="E3709" s="286">
        <v>14.9</v>
      </c>
      <c r="F3709" s="286">
        <v>89.4</v>
      </c>
    </row>
    <row r="3710" spans="1:6">
      <c r="A3710">
        <v>3902</v>
      </c>
      <c r="B3710" t="s">
        <v>4276</v>
      </c>
      <c r="C3710" t="s">
        <v>565</v>
      </c>
      <c r="D3710" s="285">
        <v>0</v>
      </c>
      <c r="E3710" s="286">
        <v>28.99</v>
      </c>
      <c r="F3710" s="286">
        <v>0</v>
      </c>
    </row>
    <row r="3711" spans="1:6">
      <c r="A3711">
        <v>3903</v>
      </c>
      <c r="B3711" t="s">
        <v>4277</v>
      </c>
      <c r="C3711" t="s">
        <v>565</v>
      </c>
      <c r="D3711" s="285">
        <v>0</v>
      </c>
      <c r="E3711" s="286">
        <v>25.35</v>
      </c>
      <c r="F3711" s="286">
        <v>0</v>
      </c>
    </row>
    <row r="3712" spans="1:6">
      <c r="A3712">
        <v>3904</v>
      </c>
      <c r="B3712" t="s">
        <v>4278</v>
      </c>
      <c r="C3712" t="s">
        <v>565</v>
      </c>
      <c r="D3712" s="285">
        <v>0</v>
      </c>
      <c r="E3712" s="286">
        <v>18.940000000000001</v>
      </c>
      <c r="F3712" s="286">
        <v>0</v>
      </c>
    </row>
    <row r="3713" spans="1:6">
      <c r="A3713">
        <v>3905</v>
      </c>
      <c r="B3713" t="s">
        <v>4279</v>
      </c>
      <c r="C3713" t="s">
        <v>565</v>
      </c>
      <c r="D3713" s="285">
        <v>0</v>
      </c>
      <c r="E3713" s="286">
        <v>24.43</v>
      </c>
      <c r="F3713" s="286">
        <v>0</v>
      </c>
    </row>
    <row r="3714" spans="1:6">
      <c r="A3714">
        <v>3906</v>
      </c>
      <c r="B3714" t="s">
        <v>4280</v>
      </c>
      <c r="C3714" t="s">
        <v>565</v>
      </c>
      <c r="D3714" s="285">
        <v>0</v>
      </c>
      <c r="E3714" s="286">
        <v>28.49</v>
      </c>
      <c r="F3714" s="286">
        <v>0</v>
      </c>
    </row>
    <row r="3715" spans="1:6">
      <c r="A3715">
        <v>3907</v>
      </c>
      <c r="B3715" t="s">
        <v>4281</v>
      </c>
      <c r="C3715" t="s">
        <v>565</v>
      </c>
      <c r="D3715" s="285">
        <v>0</v>
      </c>
      <c r="E3715" s="286">
        <v>25.9</v>
      </c>
      <c r="F3715" s="286">
        <v>0</v>
      </c>
    </row>
    <row r="3716" spans="1:6">
      <c r="A3716">
        <v>3908</v>
      </c>
      <c r="B3716" t="s">
        <v>4282</v>
      </c>
      <c r="C3716" t="s">
        <v>565</v>
      </c>
      <c r="D3716" s="285">
        <v>0</v>
      </c>
      <c r="E3716" s="286">
        <v>24.01</v>
      </c>
      <c r="F3716" s="286">
        <v>0</v>
      </c>
    </row>
    <row r="3717" spans="1:6">
      <c r="A3717">
        <v>3909</v>
      </c>
      <c r="B3717" t="s">
        <v>4283</v>
      </c>
      <c r="C3717" t="s">
        <v>565</v>
      </c>
      <c r="D3717" s="285">
        <v>0</v>
      </c>
      <c r="E3717" s="286">
        <v>18.571000000000002</v>
      </c>
      <c r="F3717" s="286">
        <v>0</v>
      </c>
    </row>
    <row r="3718" spans="1:6">
      <c r="A3718">
        <v>3910</v>
      </c>
      <c r="B3718" t="s">
        <v>4284</v>
      </c>
      <c r="C3718" t="s">
        <v>565</v>
      </c>
      <c r="D3718" s="285">
        <v>6</v>
      </c>
      <c r="E3718" s="286">
        <v>24.39</v>
      </c>
      <c r="F3718" s="286">
        <v>146.34</v>
      </c>
    </row>
    <row r="3719" spans="1:6">
      <c r="A3719">
        <v>3911</v>
      </c>
      <c r="B3719" t="s">
        <v>4285</v>
      </c>
      <c r="C3719" t="s">
        <v>565</v>
      </c>
      <c r="D3719" s="285">
        <v>0</v>
      </c>
      <c r="E3719" s="286">
        <v>32.07</v>
      </c>
      <c r="F3719" s="286">
        <v>0</v>
      </c>
    </row>
    <row r="3720" spans="1:6">
      <c r="A3720">
        <v>3912</v>
      </c>
      <c r="B3720" t="s">
        <v>4286</v>
      </c>
      <c r="C3720" t="s">
        <v>565</v>
      </c>
      <c r="D3720" s="285">
        <v>0</v>
      </c>
      <c r="E3720" s="286">
        <v>27.7</v>
      </c>
      <c r="F3720" s="286">
        <v>0</v>
      </c>
    </row>
    <row r="3721" spans="1:6">
      <c r="A3721">
        <v>3913</v>
      </c>
      <c r="B3721" t="s">
        <v>4287</v>
      </c>
      <c r="C3721" t="s">
        <v>565</v>
      </c>
      <c r="D3721" s="285">
        <v>0</v>
      </c>
      <c r="E3721" s="286">
        <v>8.86</v>
      </c>
      <c r="F3721" s="286">
        <v>0</v>
      </c>
    </row>
    <row r="3722" spans="1:6">
      <c r="A3722">
        <v>3914</v>
      </c>
      <c r="B3722" t="s">
        <v>4288</v>
      </c>
      <c r="C3722" t="s">
        <v>565</v>
      </c>
      <c r="D3722" s="285">
        <v>0</v>
      </c>
      <c r="E3722" s="286">
        <v>10.23</v>
      </c>
      <c r="F3722" s="286">
        <v>0</v>
      </c>
    </row>
    <row r="3723" spans="1:6">
      <c r="A3723">
        <v>3915</v>
      </c>
      <c r="B3723" t="s">
        <v>4289</v>
      </c>
      <c r="C3723" t="s">
        <v>565</v>
      </c>
      <c r="D3723" s="285">
        <v>0</v>
      </c>
      <c r="E3723" s="286">
        <v>28.9</v>
      </c>
      <c r="F3723" s="286">
        <v>0</v>
      </c>
    </row>
    <row r="3724" spans="1:6">
      <c r="A3724">
        <v>3916</v>
      </c>
      <c r="B3724" t="s">
        <v>4290</v>
      </c>
      <c r="C3724" t="s">
        <v>565</v>
      </c>
      <c r="D3724" s="285">
        <v>0</v>
      </c>
      <c r="E3724" s="286">
        <v>15.42</v>
      </c>
      <c r="F3724" s="286">
        <v>0</v>
      </c>
    </row>
    <row r="3725" spans="1:6">
      <c r="A3725">
        <v>3917</v>
      </c>
      <c r="B3725" t="s">
        <v>4291</v>
      </c>
      <c r="C3725" t="s">
        <v>565</v>
      </c>
      <c r="D3725" s="285">
        <v>0</v>
      </c>
      <c r="E3725" s="286">
        <v>25.57</v>
      </c>
      <c r="F3725" s="286">
        <v>0</v>
      </c>
    </row>
    <row r="3726" spans="1:6">
      <c r="A3726">
        <v>3918</v>
      </c>
      <c r="B3726" t="s">
        <v>4292</v>
      </c>
      <c r="C3726" t="s">
        <v>565</v>
      </c>
      <c r="D3726" s="285">
        <v>0</v>
      </c>
      <c r="E3726" s="286">
        <v>9.94</v>
      </c>
      <c r="F3726" s="286">
        <v>0</v>
      </c>
    </row>
    <row r="3727" spans="1:6">
      <c r="A3727">
        <v>3919</v>
      </c>
      <c r="B3727" t="s">
        <v>4293</v>
      </c>
      <c r="C3727" t="s">
        <v>565</v>
      </c>
      <c r="D3727" s="285">
        <v>0</v>
      </c>
      <c r="E3727" s="286">
        <v>20.55</v>
      </c>
      <c r="F3727" s="286">
        <v>0</v>
      </c>
    </row>
    <row r="3728" spans="1:6">
      <c r="A3728">
        <v>3920</v>
      </c>
      <c r="B3728" t="s">
        <v>4294</v>
      </c>
      <c r="C3728" t="s">
        <v>565</v>
      </c>
      <c r="D3728" s="285">
        <v>0</v>
      </c>
      <c r="E3728" s="286">
        <v>18.739999999999998</v>
      </c>
      <c r="F3728" s="286">
        <v>0</v>
      </c>
    </row>
    <row r="3729" spans="1:6">
      <c r="A3729">
        <v>3921</v>
      </c>
      <c r="B3729" t="s">
        <v>4295</v>
      </c>
      <c r="C3729" t="s">
        <v>565</v>
      </c>
      <c r="D3729" s="285">
        <v>0</v>
      </c>
      <c r="E3729" s="286">
        <v>15</v>
      </c>
      <c r="F3729" s="286">
        <v>0</v>
      </c>
    </row>
    <row r="3730" spans="1:6">
      <c r="A3730">
        <v>3922</v>
      </c>
      <c r="B3730" t="s">
        <v>4296</v>
      </c>
      <c r="C3730" t="s">
        <v>565</v>
      </c>
      <c r="D3730" s="285">
        <v>0</v>
      </c>
      <c r="E3730" s="286">
        <v>6.9</v>
      </c>
      <c r="F3730" s="286">
        <v>0</v>
      </c>
    </row>
    <row r="3731" spans="1:6">
      <c r="A3731">
        <v>3923</v>
      </c>
      <c r="B3731" t="s">
        <v>4297</v>
      </c>
      <c r="C3731" t="s">
        <v>565</v>
      </c>
      <c r="D3731" s="285">
        <v>3</v>
      </c>
      <c r="E3731" s="286">
        <v>34.159999999999997</v>
      </c>
      <c r="F3731" s="286">
        <v>102.48</v>
      </c>
    </row>
    <row r="3732" spans="1:6">
      <c r="A3732">
        <v>3924</v>
      </c>
      <c r="B3732" t="s">
        <v>4298</v>
      </c>
      <c r="C3732" t="s">
        <v>565</v>
      </c>
      <c r="D3732" s="285">
        <v>0</v>
      </c>
      <c r="E3732" s="286">
        <v>27.8</v>
      </c>
      <c r="F3732" s="286">
        <v>0</v>
      </c>
    </row>
    <row r="3733" spans="1:6">
      <c r="A3733">
        <v>3925</v>
      </c>
      <c r="B3733" t="s">
        <v>4299</v>
      </c>
      <c r="C3733" t="s">
        <v>565</v>
      </c>
      <c r="D3733" s="285">
        <v>0</v>
      </c>
      <c r="E3733" s="286">
        <v>11.45</v>
      </c>
      <c r="F3733" s="286">
        <v>0</v>
      </c>
    </row>
    <row r="3734" spans="1:6">
      <c r="A3734">
        <v>3926</v>
      </c>
      <c r="B3734" t="s">
        <v>4300</v>
      </c>
      <c r="C3734" t="s">
        <v>565</v>
      </c>
      <c r="D3734" s="285">
        <v>0</v>
      </c>
      <c r="E3734" s="286">
        <v>25.23</v>
      </c>
      <c r="F3734" s="286">
        <v>0</v>
      </c>
    </row>
    <row r="3735" spans="1:6">
      <c r="A3735">
        <v>3927</v>
      </c>
      <c r="B3735" t="s">
        <v>4301</v>
      </c>
      <c r="C3735" t="s">
        <v>565</v>
      </c>
      <c r="D3735" s="285">
        <v>0</v>
      </c>
      <c r="E3735" s="286">
        <v>15.74</v>
      </c>
      <c r="F3735" s="286">
        <v>0</v>
      </c>
    </row>
    <row r="3736" spans="1:6">
      <c r="A3736">
        <v>3928</v>
      </c>
      <c r="B3736" t="s">
        <v>4302</v>
      </c>
      <c r="C3736" t="s">
        <v>565</v>
      </c>
      <c r="D3736" s="285">
        <v>0</v>
      </c>
      <c r="E3736" s="286">
        <v>24.45</v>
      </c>
      <c r="F3736" s="286">
        <v>0</v>
      </c>
    </row>
    <row r="3737" spans="1:6">
      <c r="A3737">
        <v>3929</v>
      </c>
      <c r="B3737" t="s">
        <v>4303</v>
      </c>
      <c r="C3737" t="s">
        <v>565</v>
      </c>
      <c r="D3737" s="285">
        <v>0</v>
      </c>
      <c r="E3737" s="286">
        <v>24.22</v>
      </c>
      <c r="F3737" s="286">
        <v>0</v>
      </c>
    </row>
    <row r="3738" spans="1:6">
      <c r="A3738">
        <v>3930</v>
      </c>
      <c r="B3738" t="s">
        <v>4304</v>
      </c>
      <c r="C3738" t="s">
        <v>565</v>
      </c>
      <c r="D3738" s="285">
        <v>0</v>
      </c>
      <c r="E3738" s="286">
        <v>32.36</v>
      </c>
      <c r="F3738" s="286">
        <v>0</v>
      </c>
    </row>
    <row r="3739" spans="1:6">
      <c r="A3739">
        <v>3931</v>
      </c>
      <c r="B3739" t="s">
        <v>4305</v>
      </c>
      <c r="C3739" t="s">
        <v>565</v>
      </c>
      <c r="D3739" s="285">
        <v>0</v>
      </c>
      <c r="E3739" s="286">
        <v>29.82</v>
      </c>
      <c r="F3739" s="286">
        <v>0</v>
      </c>
    </row>
    <row r="3740" spans="1:6">
      <c r="A3740">
        <v>3932</v>
      </c>
      <c r="B3740" t="s">
        <v>4306</v>
      </c>
      <c r="C3740" t="s">
        <v>565</v>
      </c>
      <c r="D3740" s="285">
        <v>0</v>
      </c>
      <c r="E3740" s="286">
        <v>14.32</v>
      </c>
      <c r="F3740" s="286">
        <v>0</v>
      </c>
    </row>
    <row r="3741" spans="1:6">
      <c r="A3741">
        <v>3933</v>
      </c>
      <c r="B3741" t="s">
        <v>4307</v>
      </c>
      <c r="C3741" t="s">
        <v>565</v>
      </c>
      <c r="D3741" s="285">
        <v>0</v>
      </c>
      <c r="E3741" s="286">
        <v>24.74</v>
      </c>
      <c r="F3741" s="286">
        <v>0</v>
      </c>
    </row>
    <row r="3742" spans="1:6">
      <c r="A3742">
        <v>3934</v>
      </c>
      <c r="B3742" t="s">
        <v>4308</v>
      </c>
      <c r="C3742" t="s">
        <v>565</v>
      </c>
      <c r="D3742" s="285">
        <v>3</v>
      </c>
      <c r="E3742" s="286">
        <v>21.672999999999998</v>
      </c>
      <c r="F3742" s="286">
        <v>65.010000000000005</v>
      </c>
    </row>
    <row r="3743" spans="1:6">
      <c r="A3743">
        <v>3935</v>
      </c>
      <c r="B3743" t="s">
        <v>4309</v>
      </c>
      <c r="C3743" t="s">
        <v>565</v>
      </c>
      <c r="D3743" s="285">
        <v>0</v>
      </c>
      <c r="E3743" s="286">
        <v>18.71</v>
      </c>
      <c r="F3743" s="286">
        <v>0</v>
      </c>
    </row>
    <row r="3744" spans="1:6">
      <c r="A3744">
        <v>3936</v>
      </c>
      <c r="B3744" t="s">
        <v>4310</v>
      </c>
      <c r="C3744" t="s">
        <v>565</v>
      </c>
      <c r="D3744" s="285">
        <v>0</v>
      </c>
      <c r="E3744" s="286">
        <v>14.3</v>
      </c>
      <c r="F3744" s="286">
        <v>0</v>
      </c>
    </row>
    <row r="3745" spans="1:6">
      <c r="A3745">
        <v>3937</v>
      </c>
      <c r="B3745" t="s">
        <v>4311</v>
      </c>
      <c r="C3745" t="s">
        <v>565</v>
      </c>
      <c r="D3745" s="285">
        <v>18</v>
      </c>
      <c r="E3745" s="286">
        <v>15.62</v>
      </c>
      <c r="F3745" s="286">
        <v>281.16000000000003</v>
      </c>
    </row>
    <row r="3746" spans="1:6">
      <c r="A3746">
        <v>3938</v>
      </c>
      <c r="B3746" t="s">
        <v>4312</v>
      </c>
      <c r="C3746" t="s">
        <v>565</v>
      </c>
      <c r="D3746" s="285">
        <v>0</v>
      </c>
      <c r="E3746" s="286">
        <v>14.85</v>
      </c>
      <c r="F3746" s="286">
        <v>0</v>
      </c>
    </row>
    <row r="3747" spans="1:6">
      <c r="A3747">
        <v>3939</v>
      </c>
      <c r="B3747" t="s">
        <v>4313</v>
      </c>
      <c r="C3747" t="s">
        <v>565</v>
      </c>
      <c r="D3747" s="285">
        <v>0</v>
      </c>
      <c r="E3747" s="286">
        <v>24.18</v>
      </c>
      <c r="F3747" s="286">
        <v>0</v>
      </c>
    </row>
    <row r="3748" spans="1:6">
      <c r="A3748">
        <v>3940</v>
      </c>
      <c r="B3748" t="s">
        <v>4314</v>
      </c>
      <c r="C3748" t="s">
        <v>565</v>
      </c>
      <c r="D3748" s="285">
        <v>6</v>
      </c>
      <c r="E3748" s="286">
        <v>24.48</v>
      </c>
      <c r="F3748" s="286">
        <v>146.88</v>
      </c>
    </row>
    <row r="3749" spans="1:6">
      <c r="A3749">
        <v>3941</v>
      </c>
      <c r="B3749" t="s">
        <v>4315</v>
      </c>
      <c r="C3749" t="s">
        <v>565</v>
      </c>
      <c r="D3749" s="285">
        <v>0</v>
      </c>
      <c r="E3749" s="286">
        <v>38.49</v>
      </c>
      <c r="F3749" s="286">
        <v>0</v>
      </c>
    </row>
    <row r="3750" spans="1:6">
      <c r="A3750">
        <v>3942</v>
      </c>
      <c r="B3750" t="s">
        <v>4316</v>
      </c>
      <c r="C3750" t="s">
        <v>565</v>
      </c>
      <c r="D3750" s="285">
        <v>0</v>
      </c>
      <c r="E3750" s="286">
        <v>7.92</v>
      </c>
      <c r="F3750" s="286">
        <v>0</v>
      </c>
    </row>
    <row r="3751" spans="1:6">
      <c r="A3751">
        <v>3943</v>
      </c>
      <c r="B3751" t="s">
        <v>4317</v>
      </c>
      <c r="C3751" t="s">
        <v>565</v>
      </c>
      <c r="D3751" s="285">
        <v>0</v>
      </c>
      <c r="E3751" s="286">
        <v>28.39</v>
      </c>
      <c r="F3751" s="286">
        <v>0</v>
      </c>
    </row>
    <row r="3752" spans="1:6">
      <c r="A3752">
        <v>3944</v>
      </c>
      <c r="B3752" t="s">
        <v>4318</v>
      </c>
      <c r="C3752" t="s">
        <v>565</v>
      </c>
      <c r="D3752" s="285">
        <v>0</v>
      </c>
      <c r="E3752" s="286">
        <v>16.7</v>
      </c>
      <c r="F3752" s="286">
        <v>0</v>
      </c>
    </row>
    <row r="3753" spans="1:6">
      <c r="A3753">
        <v>3945</v>
      </c>
      <c r="B3753" t="s">
        <v>4319</v>
      </c>
      <c r="C3753" t="s">
        <v>565</v>
      </c>
      <c r="D3753" s="285">
        <v>0</v>
      </c>
      <c r="E3753" s="286">
        <v>9.9179999999999993</v>
      </c>
      <c r="F3753" s="286">
        <v>0</v>
      </c>
    </row>
    <row r="3754" spans="1:6">
      <c r="A3754">
        <v>3946</v>
      </c>
      <c r="B3754" t="s">
        <v>4320</v>
      </c>
      <c r="C3754" t="s">
        <v>565</v>
      </c>
      <c r="D3754" s="285">
        <v>0</v>
      </c>
      <c r="E3754" s="286">
        <v>21.02</v>
      </c>
      <c r="F3754" s="286">
        <v>0</v>
      </c>
    </row>
    <row r="3755" spans="1:6">
      <c r="A3755">
        <v>3947</v>
      </c>
      <c r="B3755" t="s">
        <v>4321</v>
      </c>
      <c r="C3755" t="s">
        <v>565</v>
      </c>
      <c r="D3755" s="285">
        <v>0</v>
      </c>
      <c r="E3755" s="286">
        <v>23.5</v>
      </c>
      <c r="F3755" s="286">
        <v>0</v>
      </c>
    </row>
    <row r="3756" spans="1:6">
      <c r="A3756">
        <v>3948</v>
      </c>
      <c r="B3756" t="s">
        <v>4322</v>
      </c>
      <c r="C3756" t="s">
        <v>565</v>
      </c>
      <c r="D3756" s="285">
        <v>0</v>
      </c>
      <c r="E3756" s="286">
        <v>39.18</v>
      </c>
      <c r="F3756" s="286">
        <v>0</v>
      </c>
    </row>
    <row r="3757" spans="1:6">
      <c r="A3757">
        <v>3949</v>
      </c>
      <c r="B3757" t="s">
        <v>4323</v>
      </c>
      <c r="C3757" t="s">
        <v>565</v>
      </c>
      <c r="D3757" s="285">
        <v>0</v>
      </c>
      <c r="E3757" s="286">
        <v>27.93</v>
      </c>
      <c r="F3757" s="286">
        <v>0</v>
      </c>
    </row>
    <row r="3758" spans="1:6">
      <c r="A3758">
        <v>3950</v>
      </c>
      <c r="B3758" t="s">
        <v>4324</v>
      </c>
      <c r="C3758" t="s">
        <v>565</v>
      </c>
      <c r="D3758" s="285">
        <v>0</v>
      </c>
      <c r="E3758" s="286">
        <v>10.925000000000001</v>
      </c>
      <c r="F3758" s="286">
        <v>0</v>
      </c>
    </row>
    <row r="3759" spans="1:6">
      <c r="A3759">
        <v>3951</v>
      </c>
      <c r="B3759" t="s">
        <v>4325</v>
      </c>
      <c r="C3759" t="s">
        <v>565</v>
      </c>
      <c r="D3759" s="285">
        <v>0</v>
      </c>
      <c r="E3759" s="286">
        <v>14.7</v>
      </c>
      <c r="F3759" s="286">
        <v>0</v>
      </c>
    </row>
    <row r="3760" spans="1:6">
      <c r="A3760">
        <v>3952</v>
      </c>
      <c r="B3760" t="s">
        <v>4326</v>
      </c>
      <c r="C3760" t="s">
        <v>565</v>
      </c>
      <c r="D3760" s="285">
        <v>0</v>
      </c>
      <c r="E3760" s="286">
        <v>6.2560000000000002</v>
      </c>
      <c r="F3760" s="286">
        <v>0</v>
      </c>
    </row>
    <row r="3761" spans="1:6">
      <c r="A3761">
        <v>3953</v>
      </c>
      <c r="B3761" t="s">
        <v>4327</v>
      </c>
      <c r="C3761" t="s">
        <v>565</v>
      </c>
      <c r="D3761" s="285">
        <v>0</v>
      </c>
      <c r="E3761" s="286">
        <v>250</v>
      </c>
      <c r="F3761" s="286">
        <v>0</v>
      </c>
    </row>
    <row r="3762" spans="1:6">
      <c r="A3762">
        <v>3954</v>
      </c>
      <c r="B3762" t="s">
        <v>4328</v>
      </c>
      <c r="C3762" t="s">
        <v>565</v>
      </c>
      <c r="D3762" s="285">
        <v>6</v>
      </c>
      <c r="E3762" s="286">
        <v>9.1999999999999993</v>
      </c>
      <c r="F3762" s="286">
        <v>55.2</v>
      </c>
    </row>
    <row r="3763" spans="1:6">
      <c r="A3763">
        <v>3955</v>
      </c>
      <c r="B3763" t="s">
        <v>4329</v>
      </c>
      <c r="C3763" t="s">
        <v>565</v>
      </c>
      <c r="D3763" s="285">
        <v>0</v>
      </c>
      <c r="E3763" s="286">
        <v>25.65</v>
      </c>
      <c r="F3763" s="286">
        <v>0</v>
      </c>
    </row>
    <row r="3764" spans="1:6">
      <c r="A3764">
        <v>3956</v>
      </c>
      <c r="B3764" t="s">
        <v>4330</v>
      </c>
      <c r="C3764" t="s">
        <v>565</v>
      </c>
      <c r="D3764" s="285">
        <v>0</v>
      </c>
      <c r="E3764" s="286">
        <v>133.78</v>
      </c>
      <c r="F3764" s="286">
        <v>0</v>
      </c>
    </row>
    <row r="3765" spans="1:6">
      <c r="A3765">
        <v>3957</v>
      </c>
      <c r="B3765" t="s">
        <v>4331</v>
      </c>
      <c r="C3765" t="s">
        <v>565</v>
      </c>
      <c r="D3765" s="285">
        <v>0</v>
      </c>
      <c r="E3765" s="286">
        <v>13.95</v>
      </c>
      <c r="F3765" s="286">
        <v>0</v>
      </c>
    </row>
    <row r="3766" spans="1:6">
      <c r="A3766">
        <v>3958</v>
      </c>
      <c r="B3766" t="s">
        <v>4332</v>
      </c>
      <c r="C3766" t="s">
        <v>565</v>
      </c>
      <c r="D3766" s="285">
        <v>0</v>
      </c>
      <c r="E3766" s="286">
        <v>9.27</v>
      </c>
      <c r="F3766" s="286">
        <v>0</v>
      </c>
    </row>
    <row r="3767" spans="1:6">
      <c r="A3767">
        <v>3959</v>
      </c>
      <c r="B3767" t="s">
        <v>4333</v>
      </c>
      <c r="C3767" t="s">
        <v>565</v>
      </c>
      <c r="D3767" s="285">
        <v>0</v>
      </c>
      <c r="E3767" s="286">
        <v>10.68</v>
      </c>
      <c r="F3767" s="286">
        <v>0</v>
      </c>
    </row>
    <row r="3768" spans="1:6">
      <c r="A3768">
        <v>3960</v>
      </c>
      <c r="B3768" t="s">
        <v>4334</v>
      </c>
      <c r="C3768" t="s">
        <v>565</v>
      </c>
      <c r="D3768" s="285">
        <v>0</v>
      </c>
      <c r="E3768" s="286">
        <v>10.29</v>
      </c>
      <c r="F3768" s="286">
        <v>0</v>
      </c>
    </row>
    <row r="3769" spans="1:6">
      <c r="A3769">
        <v>3961</v>
      </c>
      <c r="B3769" t="s">
        <v>4335</v>
      </c>
      <c r="C3769" t="s">
        <v>565</v>
      </c>
      <c r="D3769" s="285">
        <v>0</v>
      </c>
      <c r="E3769" s="286">
        <v>12.54</v>
      </c>
      <c r="F3769" s="286">
        <v>0</v>
      </c>
    </row>
    <row r="3770" spans="1:6">
      <c r="A3770">
        <v>3962</v>
      </c>
      <c r="B3770" t="s">
        <v>4336</v>
      </c>
      <c r="C3770" t="s">
        <v>565</v>
      </c>
      <c r="D3770" s="285">
        <v>0</v>
      </c>
      <c r="E3770" s="286">
        <v>11.07</v>
      </c>
      <c r="F3770" s="286">
        <v>0</v>
      </c>
    </row>
    <row r="3771" spans="1:6">
      <c r="A3771">
        <v>3963</v>
      </c>
      <c r="B3771" t="s">
        <v>4337</v>
      </c>
      <c r="C3771" t="s">
        <v>565</v>
      </c>
      <c r="D3771" s="285">
        <v>0</v>
      </c>
      <c r="E3771" s="286">
        <v>14.11</v>
      </c>
      <c r="F3771" s="286">
        <v>0</v>
      </c>
    </row>
    <row r="3772" spans="1:6">
      <c r="A3772">
        <v>3964</v>
      </c>
      <c r="B3772" t="s">
        <v>4338</v>
      </c>
      <c r="C3772" t="s">
        <v>565</v>
      </c>
      <c r="D3772" s="285">
        <v>0</v>
      </c>
      <c r="E3772" s="286">
        <v>47.7</v>
      </c>
      <c r="F3772" s="286">
        <v>0</v>
      </c>
    </row>
    <row r="3773" spans="1:6">
      <c r="A3773">
        <v>3965</v>
      </c>
      <c r="B3773" t="s">
        <v>4339</v>
      </c>
      <c r="C3773" t="s">
        <v>565</v>
      </c>
      <c r="D3773" s="285">
        <v>0</v>
      </c>
      <c r="E3773" s="286">
        <v>52.65</v>
      </c>
      <c r="F3773" s="286">
        <v>0</v>
      </c>
    </row>
    <row r="3774" spans="1:6">
      <c r="A3774">
        <v>3966</v>
      </c>
      <c r="B3774" t="s">
        <v>4340</v>
      </c>
      <c r="C3774" t="s">
        <v>565</v>
      </c>
      <c r="D3774" s="285">
        <v>0</v>
      </c>
      <c r="E3774" s="286">
        <v>15.01</v>
      </c>
      <c r="F3774" s="286">
        <v>0</v>
      </c>
    </row>
    <row r="3775" spans="1:6">
      <c r="A3775">
        <v>3967</v>
      </c>
      <c r="B3775" t="s">
        <v>4341</v>
      </c>
      <c r="C3775" t="s">
        <v>565</v>
      </c>
      <c r="D3775" s="285">
        <v>24</v>
      </c>
      <c r="E3775" s="286">
        <v>5.56</v>
      </c>
      <c r="F3775" s="286">
        <v>133.44</v>
      </c>
    </row>
    <row r="3776" spans="1:6">
      <c r="A3776">
        <v>3968</v>
      </c>
      <c r="B3776" t="s">
        <v>4342</v>
      </c>
      <c r="C3776" t="s">
        <v>565</v>
      </c>
      <c r="D3776" s="285">
        <v>6</v>
      </c>
      <c r="E3776" s="286">
        <v>5.13</v>
      </c>
      <c r="F3776" s="286">
        <v>30.78</v>
      </c>
    </row>
    <row r="3777" spans="1:6">
      <c r="A3777">
        <v>3969</v>
      </c>
      <c r="B3777" t="s">
        <v>4343</v>
      </c>
      <c r="C3777" t="s">
        <v>565</v>
      </c>
      <c r="D3777" s="285">
        <v>12</v>
      </c>
      <c r="E3777" s="286">
        <v>8.48</v>
      </c>
      <c r="F3777" s="286">
        <v>101.76</v>
      </c>
    </row>
    <row r="3778" spans="1:6">
      <c r="A3778">
        <v>3970</v>
      </c>
      <c r="B3778" t="s">
        <v>4344</v>
      </c>
      <c r="C3778" t="s">
        <v>565</v>
      </c>
      <c r="D3778" s="285">
        <v>0</v>
      </c>
      <c r="E3778" s="286">
        <v>4.32</v>
      </c>
      <c r="F3778" s="286">
        <v>0</v>
      </c>
    </row>
    <row r="3779" spans="1:6">
      <c r="A3779">
        <v>3971</v>
      </c>
      <c r="B3779" t="s">
        <v>4345</v>
      </c>
      <c r="C3779" t="s">
        <v>565</v>
      </c>
      <c r="D3779" s="285">
        <v>0</v>
      </c>
      <c r="E3779" s="286">
        <v>13.88</v>
      </c>
      <c r="F3779" s="286">
        <v>0</v>
      </c>
    </row>
    <row r="3780" spans="1:6">
      <c r="A3780">
        <v>3972</v>
      </c>
      <c r="B3780" t="s">
        <v>4346</v>
      </c>
      <c r="C3780" t="s">
        <v>565</v>
      </c>
      <c r="D3780" s="285">
        <v>0</v>
      </c>
      <c r="E3780" s="286">
        <v>18.367000000000001</v>
      </c>
      <c r="F3780" s="286">
        <v>0</v>
      </c>
    </row>
    <row r="3781" spans="1:6">
      <c r="A3781">
        <v>3973</v>
      </c>
      <c r="B3781" t="s">
        <v>4347</v>
      </c>
      <c r="C3781" t="s">
        <v>565</v>
      </c>
      <c r="D3781" s="285">
        <v>0</v>
      </c>
      <c r="E3781" s="286">
        <v>6.2220000000000004</v>
      </c>
      <c r="F3781" s="286">
        <v>0</v>
      </c>
    </row>
    <row r="3782" spans="1:6">
      <c r="A3782">
        <v>3974</v>
      </c>
      <c r="B3782" t="s">
        <v>4348</v>
      </c>
      <c r="C3782" t="s">
        <v>565</v>
      </c>
      <c r="D3782" s="285">
        <v>0</v>
      </c>
      <c r="E3782" s="286">
        <v>7.2279999999999998</v>
      </c>
      <c r="F3782" s="286">
        <v>0</v>
      </c>
    </row>
    <row r="3783" spans="1:6">
      <c r="A3783">
        <v>3975</v>
      </c>
      <c r="B3783" t="s">
        <v>4349</v>
      </c>
      <c r="C3783" t="s">
        <v>565</v>
      </c>
      <c r="D3783" s="285">
        <v>0</v>
      </c>
      <c r="E3783" s="286">
        <v>23.42</v>
      </c>
      <c r="F3783" s="286">
        <v>0</v>
      </c>
    </row>
    <row r="3784" spans="1:6">
      <c r="A3784">
        <v>3976</v>
      </c>
      <c r="B3784" t="s">
        <v>4350</v>
      </c>
      <c r="C3784" t="s">
        <v>565</v>
      </c>
      <c r="D3784" s="285">
        <v>0</v>
      </c>
      <c r="E3784" s="286">
        <v>80.66</v>
      </c>
      <c r="F3784" s="286">
        <v>0</v>
      </c>
    </row>
    <row r="3785" spans="1:6">
      <c r="A3785">
        <v>3977</v>
      </c>
      <c r="B3785" t="s">
        <v>4351</v>
      </c>
      <c r="C3785" t="s">
        <v>565</v>
      </c>
      <c r="D3785" s="285">
        <v>0</v>
      </c>
      <c r="E3785" s="286">
        <v>30.95</v>
      </c>
      <c r="F3785" s="286">
        <v>0</v>
      </c>
    </row>
    <row r="3786" spans="1:6">
      <c r="A3786">
        <v>3978</v>
      </c>
      <c r="B3786" t="s">
        <v>4352</v>
      </c>
      <c r="C3786" t="s">
        <v>565</v>
      </c>
      <c r="D3786" s="285">
        <v>0</v>
      </c>
      <c r="E3786" s="286">
        <v>31.17</v>
      </c>
      <c r="F3786" s="286">
        <v>0</v>
      </c>
    </row>
    <row r="3787" spans="1:6">
      <c r="A3787">
        <v>3979</v>
      </c>
      <c r="B3787" t="s">
        <v>4353</v>
      </c>
      <c r="C3787" t="s">
        <v>565</v>
      </c>
      <c r="D3787" s="285">
        <v>0</v>
      </c>
      <c r="E3787" s="286">
        <v>25.225000000000001</v>
      </c>
      <c r="F3787" s="286">
        <v>0</v>
      </c>
    </row>
    <row r="3788" spans="1:6">
      <c r="A3788">
        <v>3980</v>
      </c>
      <c r="B3788" t="s">
        <v>4354</v>
      </c>
      <c r="C3788" t="s">
        <v>565</v>
      </c>
      <c r="D3788" s="285">
        <v>0</v>
      </c>
      <c r="E3788" s="286">
        <v>22.696000000000002</v>
      </c>
      <c r="F3788" s="286">
        <v>0</v>
      </c>
    </row>
    <row r="3789" spans="1:6">
      <c r="A3789">
        <v>3981</v>
      </c>
      <c r="B3789" t="s">
        <v>4355</v>
      </c>
      <c r="C3789" t="s">
        <v>565</v>
      </c>
      <c r="D3789" s="285">
        <v>0</v>
      </c>
      <c r="E3789" s="286">
        <v>24.45</v>
      </c>
      <c r="F3789" s="286">
        <v>0</v>
      </c>
    </row>
    <row r="3790" spans="1:6">
      <c r="A3790">
        <v>3982</v>
      </c>
      <c r="B3790" t="s">
        <v>4356</v>
      </c>
      <c r="C3790" t="s">
        <v>565</v>
      </c>
      <c r="D3790" s="285">
        <v>0</v>
      </c>
      <c r="E3790" s="286">
        <v>31.38</v>
      </c>
      <c r="F3790" s="286">
        <v>0</v>
      </c>
    </row>
    <row r="3791" spans="1:6">
      <c r="A3791">
        <v>3983</v>
      </c>
      <c r="B3791" t="s">
        <v>4357</v>
      </c>
      <c r="C3791" t="s">
        <v>565</v>
      </c>
      <c r="D3791" s="285">
        <v>0</v>
      </c>
      <c r="E3791" s="286">
        <v>57.97</v>
      </c>
      <c r="F3791" s="286">
        <v>0</v>
      </c>
    </row>
    <row r="3792" spans="1:6">
      <c r="A3792">
        <v>3984</v>
      </c>
      <c r="B3792" t="s">
        <v>4358</v>
      </c>
      <c r="C3792" t="s">
        <v>565</v>
      </c>
      <c r="D3792" s="285">
        <v>0</v>
      </c>
      <c r="E3792" s="286">
        <v>20.92</v>
      </c>
      <c r="F3792" s="286">
        <v>0</v>
      </c>
    </row>
    <row r="3793" spans="1:6">
      <c r="A3793">
        <v>3985</v>
      </c>
      <c r="B3793" t="s">
        <v>4359</v>
      </c>
      <c r="C3793" t="s">
        <v>565</v>
      </c>
      <c r="D3793" s="285">
        <v>0</v>
      </c>
      <c r="E3793" s="286">
        <v>57.53</v>
      </c>
      <c r="F3793" s="286">
        <v>0</v>
      </c>
    </row>
    <row r="3794" spans="1:6">
      <c r="A3794">
        <v>3986</v>
      </c>
      <c r="B3794" t="s">
        <v>4360</v>
      </c>
      <c r="C3794" t="s">
        <v>565</v>
      </c>
      <c r="D3794" s="285">
        <v>0</v>
      </c>
      <c r="E3794" s="286">
        <v>66.27</v>
      </c>
      <c r="F3794" s="286">
        <v>0</v>
      </c>
    </row>
    <row r="3795" spans="1:6">
      <c r="A3795">
        <v>3987</v>
      </c>
      <c r="B3795" t="s">
        <v>4361</v>
      </c>
      <c r="C3795" t="s">
        <v>565</v>
      </c>
      <c r="D3795" s="285">
        <v>0</v>
      </c>
      <c r="E3795" s="286">
        <v>56.3</v>
      </c>
      <c r="F3795" s="286">
        <v>0</v>
      </c>
    </row>
    <row r="3796" spans="1:6">
      <c r="A3796">
        <v>3988</v>
      </c>
      <c r="B3796" t="s">
        <v>4362</v>
      </c>
      <c r="C3796" t="s">
        <v>565</v>
      </c>
      <c r="D3796" s="285">
        <v>6</v>
      </c>
      <c r="E3796" s="286">
        <v>14.91</v>
      </c>
      <c r="F3796" s="286">
        <v>89.46</v>
      </c>
    </row>
    <row r="3797" spans="1:6">
      <c r="A3797">
        <v>3989</v>
      </c>
      <c r="B3797" t="s">
        <v>4363</v>
      </c>
      <c r="C3797" t="s">
        <v>565</v>
      </c>
      <c r="D3797" s="285">
        <v>0</v>
      </c>
      <c r="E3797" s="286">
        <v>42.9</v>
      </c>
      <c r="F3797" s="286">
        <v>0</v>
      </c>
    </row>
    <row r="3798" spans="1:6">
      <c r="A3798">
        <v>3990</v>
      </c>
      <c r="B3798" t="s">
        <v>4364</v>
      </c>
      <c r="C3798" t="s">
        <v>565</v>
      </c>
      <c r="D3798" s="285">
        <v>6</v>
      </c>
      <c r="E3798" s="286">
        <v>22.91</v>
      </c>
      <c r="F3798" s="286">
        <v>137.46</v>
      </c>
    </row>
    <row r="3799" spans="1:6">
      <c r="A3799">
        <v>3991</v>
      </c>
      <c r="B3799" t="s">
        <v>4365</v>
      </c>
      <c r="C3799" t="s">
        <v>565</v>
      </c>
      <c r="D3799" s="285">
        <v>3</v>
      </c>
      <c r="E3799" s="286">
        <v>10.91</v>
      </c>
      <c r="F3799" s="286">
        <v>32.729999999999997</v>
      </c>
    </row>
    <row r="3800" spans="1:6">
      <c r="A3800">
        <v>3992</v>
      </c>
      <c r="B3800" t="s">
        <v>4366</v>
      </c>
      <c r="C3800" t="s">
        <v>565</v>
      </c>
      <c r="D3800" s="285">
        <v>0</v>
      </c>
      <c r="E3800" s="286">
        <v>27.49</v>
      </c>
      <c r="F3800" s="286">
        <v>0</v>
      </c>
    </row>
    <row r="3801" spans="1:6">
      <c r="A3801">
        <v>3993</v>
      </c>
      <c r="B3801" t="s">
        <v>4367</v>
      </c>
      <c r="C3801" t="s">
        <v>565</v>
      </c>
      <c r="D3801" s="285">
        <v>6</v>
      </c>
      <c r="E3801" s="286">
        <v>16.25</v>
      </c>
      <c r="F3801" s="286">
        <v>97.5</v>
      </c>
    </row>
    <row r="3802" spans="1:6">
      <c r="A3802">
        <v>3994</v>
      </c>
      <c r="B3802" t="s">
        <v>4368</v>
      </c>
      <c r="C3802" t="s">
        <v>565</v>
      </c>
      <c r="D3802" s="285">
        <v>0</v>
      </c>
      <c r="E3802" s="286">
        <v>21.67</v>
      </c>
      <c r="F3802" s="286">
        <v>0</v>
      </c>
    </row>
    <row r="3803" spans="1:6">
      <c r="A3803">
        <v>3995</v>
      </c>
      <c r="B3803" t="s">
        <v>4369</v>
      </c>
      <c r="C3803" t="s">
        <v>565</v>
      </c>
      <c r="D3803" s="285">
        <v>0</v>
      </c>
      <c r="E3803" s="286">
        <v>64.45</v>
      </c>
      <c r="F3803" s="286">
        <v>0</v>
      </c>
    </row>
    <row r="3804" spans="1:6">
      <c r="A3804">
        <v>3996</v>
      </c>
      <c r="B3804" t="s">
        <v>4370</v>
      </c>
      <c r="C3804" t="s">
        <v>565</v>
      </c>
      <c r="D3804" s="285">
        <v>0</v>
      </c>
      <c r="E3804" s="286">
        <v>50.17</v>
      </c>
      <c r="F3804" s="286">
        <v>0</v>
      </c>
    </row>
    <row r="3805" spans="1:6">
      <c r="A3805">
        <v>3997</v>
      </c>
      <c r="B3805" t="s">
        <v>4371</v>
      </c>
      <c r="C3805" t="s">
        <v>565</v>
      </c>
      <c r="D3805" s="285">
        <v>0</v>
      </c>
      <c r="E3805" s="286">
        <v>16.16</v>
      </c>
      <c r="F3805" s="286">
        <v>0</v>
      </c>
    </row>
    <row r="3806" spans="1:6">
      <c r="A3806">
        <v>3998</v>
      </c>
      <c r="B3806" t="s">
        <v>4372</v>
      </c>
      <c r="C3806" t="s">
        <v>565</v>
      </c>
      <c r="D3806" s="285">
        <v>0</v>
      </c>
      <c r="E3806" s="286">
        <v>22.66</v>
      </c>
      <c r="F3806" s="286">
        <v>0</v>
      </c>
    </row>
    <row r="3807" spans="1:6">
      <c r="A3807">
        <v>3999</v>
      </c>
      <c r="B3807" t="s">
        <v>4373</v>
      </c>
      <c r="C3807" t="s">
        <v>565</v>
      </c>
      <c r="D3807" s="285">
        <v>0</v>
      </c>
      <c r="E3807" s="286">
        <v>22.14</v>
      </c>
      <c r="F3807" s="286">
        <v>0</v>
      </c>
    </row>
    <row r="3808" spans="1:6">
      <c r="A3808">
        <v>4000</v>
      </c>
      <c r="B3808" t="s">
        <v>4374</v>
      </c>
      <c r="C3808" t="s">
        <v>565</v>
      </c>
      <c r="D3808" s="285">
        <v>0</v>
      </c>
      <c r="E3808" s="286">
        <v>68.11</v>
      </c>
      <c r="F3808" s="286">
        <v>0</v>
      </c>
    </row>
    <row r="3809" spans="1:6">
      <c r="A3809">
        <v>4001</v>
      </c>
      <c r="B3809" t="s">
        <v>4375</v>
      </c>
      <c r="C3809" t="s">
        <v>565</v>
      </c>
      <c r="D3809" s="285">
        <v>0</v>
      </c>
      <c r="E3809" s="286">
        <v>72.72</v>
      </c>
      <c r="F3809" s="286">
        <v>0</v>
      </c>
    </row>
    <row r="3810" spans="1:6">
      <c r="A3810">
        <v>4002</v>
      </c>
      <c r="B3810" t="s">
        <v>4376</v>
      </c>
      <c r="C3810" t="s">
        <v>565</v>
      </c>
      <c r="D3810" s="285">
        <v>3</v>
      </c>
      <c r="E3810" s="286">
        <v>46.95</v>
      </c>
      <c r="F3810" s="286">
        <v>140.85</v>
      </c>
    </row>
    <row r="3811" spans="1:6">
      <c r="A3811">
        <v>4003</v>
      </c>
      <c r="B3811" t="s">
        <v>4377</v>
      </c>
      <c r="C3811" t="s">
        <v>565</v>
      </c>
      <c r="D3811" s="285">
        <v>6</v>
      </c>
      <c r="E3811" s="286">
        <v>19.53</v>
      </c>
      <c r="F3811" s="286">
        <v>117.18</v>
      </c>
    </row>
    <row r="3812" spans="1:6">
      <c r="A3812">
        <v>4004</v>
      </c>
      <c r="B3812" t="s">
        <v>4378</v>
      </c>
      <c r="C3812" t="s">
        <v>565</v>
      </c>
      <c r="D3812" s="285">
        <v>0</v>
      </c>
      <c r="E3812" s="286">
        <v>13.064</v>
      </c>
      <c r="F3812" s="286">
        <v>0</v>
      </c>
    </row>
    <row r="3813" spans="1:6">
      <c r="A3813">
        <v>4005</v>
      </c>
      <c r="B3813" t="s">
        <v>4379</v>
      </c>
      <c r="C3813" t="s">
        <v>565</v>
      </c>
      <c r="D3813" s="285">
        <v>0</v>
      </c>
      <c r="E3813" s="286">
        <v>22.8</v>
      </c>
      <c r="F3813" s="286">
        <v>0</v>
      </c>
    </row>
    <row r="3814" spans="1:6">
      <c r="A3814">
        <v>4006</v>
      </c>
      <c r="B3814" t="s">
        <v>4380</v>
      </c>
      <c r="C3814" t="s">
        <v>565</v>
      </c>
      <c r="D3814" s="285">
        <v>0</v>
      </c>
      <c r="E3814" s="286">
        <v>27.49</v>
      </c>
      <c r="F3814" s="286">
        <v>0</v>
      </c>
    </row>
    <row r="3815" spans="1:6">
      <c r="A3815">
        <v>4007</v>
      </c>
      <c r="B3815" t="s">
        <v>4381</v>
      </c>
      <c r="C3815" t="s">
        <v>565</v>
      </c>
      <c r="D3815" s="285">
        <v>9</v>
      </c>
      <c r="E3815" s="286">
        <v>15.95</v>
      </c>
      <c r="F3815" s="286">
        <v>143.55000000000001</v>
      </c>
    </row>
    <row r="3816" spans="1:6">
      <c r="A3816">
        <v>4008</v>
      </c>
      <c r="B3816" t="s">
        <v>4382</v>
      </c>
      <c r="C3816" t="s">
        <v>565</v>
      </c>
      <c r="D3816" s="285">
        <v>0</v>
      </c>
      <c r="E3816" s="286">
        <v>18.13</v>
      </c>
      <c r="F3816" s="286">
        <v>0</v>
      </c>
    </row>
    <row r="3817" spans="1:6">
      <c r="A3817">
        <v>4009</v>
      </c>
      <c r="B3817" t="s">
        <v>4383</v>
      </c>
      <c r="C3817" t="s">
        <v>565</v>
      </c>
      <c r="D3817" s="285">
        <v>12</v>
      </c>
      <c r="E3817" s="286">
        <v>12.5</v>
      </c>
      <c r="F3817" s="286">
        <v>150</v>
      </c>
    </row>
    <row r="3818" spans="1:6">
      <c r="A3818">
        <v>4010</v>
      </c>
      <c r="B3818" t="s">
        <v>4384</v>
      </c>
      <c r="C3818" t="s">
        <v>565</v>
      </c>
      <c r="D3818" s="285">
        <v>0</v>
      </c>
      <c r="E3818" s="286">
        <v>5.9</v>
      </c>
      <c r="F3818" s="286">
        <v>0</v>
      </c>
    </row>
    <row r="3819" spans="1:6">
      <c r="A3819">
        <v>4011</v>
      </c>
      <c r="B3819" t="s">
        <v>4385</v>
      </c>
      <c r="C3819" t="s">
        <v>565</v>
      </c>
      <c r="D3819" s="285">
        <v>0</v>
      </c>
      <c r="E3819" s="286">
        <v>5.27</v>
      </c>
      <c r="F3819" s="286">
        <v>0</v>
      </c>
    </row>
    <row r="3820" spans="1:6">
      <c r="A3820">
        <v>4012</v>
      </c>
      <c r="B3820" t="s">
        <v>4386</v>
      </c>
      <c r="C3820" t="s">
        <v>565</v>
      </c>
      <c r="D3820" s="285">
        <v>0</v>
      </c>
      <c r="E3820" s="286">
        <v>10.199999999999999</v>
      </c>
      <c r="F3820" s="286">
        <v>0</v>
      </c>
    </row>
    <row r="3821" spans="1:6">
      <c r="A3821">
        <v>4013</v>
      </c>
      <c r="B3821" t="s">
        <v>4387</v>
      </c>
      <c r="C3821" t="s">
        <v>565</v>
      </c>
      <c r="D3821" s="285">
        <v>0</v>
      </c>
      <c r="E3821" s="286">
        <v>23</v>
      </c>
      <c r="F3821" s="286">
        <v>0</v>
      </c>
    </row>
    <row r="3822" spans="1:6">
      <c r="A3822">
        <v>4014</v>
      </c>
      <c r="B3822" t="s">
        <v>4388</v>
      </c>
      <c r="C3822" t="s">
        <v>565</v>
      </c>
      <c r="D3822" s="285">
        <v>0</v>
      </c>
      <c r="E3822" s="286">
        <v>4.165</v>
      </c>
      <c r="F3822" s="286">
        <v>0</v>
      </c>
    </row>
    <row r="3823" spans="1:6">
      <c r="A3823">
        <v>4015</v>
      </c>
      <c r="B3823" t="s">
        <v>4389</v>
      </c>
      <c r="C3823" t="s">
        <v>565</v>
      </c>
      <c r="D3823" s="285">
        <v>0</v>
      </c>
      <c r="E3823" s="286">
        <v>5.8650000000000002</v>
      </c>
      <c r="F3823" s="286">
        <v>0</v>
      </c>
    </row>
    <row r="3824" spans="1:6">
      <c r="A3824">
        <v>4016</v>
      </c>
      <c r="B3824" t="s">
        <v>4390</v>
      </c>
      <c r="C3824" t="s">
        <v>565</v>
      </c>
      <c r="D3824" s="285">
        <v>12</v>
      </c>
      <c r="E3824" s="286">
        <v>10.58</v>
      </c>
      <c r="F3824" s="286">
        <v>126.96</v>
      </c>
    </row>
    <row r="3825" spans="1:6">
      <c r="A3825">
        <v>4017</v>
      </c>
      <c r="B3825" t="s">
        <v>4391</v>
      </c>
      <c r="C3825" t="s">
        <v>565</v>
      </c>
      <c r="D3825" s="285">
        <v>0</v>
      </c>
      <c r="E3825" s="286">
        <v>65</v>
      </c>
      <c r="F3825" s="286">
        <v>0</v>
      </c>
    </row>
    <row r="3826" spans="1:6">
      <c r="A3826">
        <v>4018</v>
      </c>
      <c r="B3826" t="s">
        <v>4392</v>
      </c>
      <c r="C3826" t="s">
        <v>565</v>
      </c>
      <c r="D3826" s="285">
        <v>0</v>
      </c>
      <c r="E3826" s="286">
        <v>7.64</v>
      </c>
      <c r="F3826" s="286">
        <v>0</v>
      </c>
    </row>
    <row r="3827" spans="1:6">
      <c r="A3827">
        <v>4019</v>
      </c>
      <c r="B3827" t="s">
        <v>4393</v>
      </c>
      <c r="C3827" t="s">
        <v>565</v>
      </c>
      <c r="D3827" s="285">
        <v>0</v>
      </c>
      <c r="E3827" s="286">
        <v>17</v>
      </c>
      <c r="F3827" s="286">
        <v>0</v>
      </c>
    </row>
    <row r="3828" spans="1:6">
      <c r="A3828">
        <v>4020</v>
      </c>
      <c r="B3828" t="s">
        <v>4394</v>
      </c>
      <c r="C3828" t="s">
        <v>565</v>
      </c>
      <c r="D3828" s="285">
        <v>0</v>
      </c>
      <c r="E3828" s="286">
        <v>5.0599999999999996</v>
      </c>
      <c r="F3828" s="286">
        <v>0</v>
      </c>
    </row>
    <row r="3829" spans="1:6">
      <c r="A3829">
        <v>4021</v>
      </c>
      <c r="B3829" t="s">
        <v>4395</v>
      </c>
      <c r="C3829" t="s">
        <v>565</v>
      </c>
      <c r="D3829" s="285">
        <v>0</v>
      </c>
      <c r="E3829" s="286">
        <v>4.88</v>
      </c>
      <c r="F3829" s="286">
        <v>0</v>
      </c>
    </row>
    <row r="3830" spans="1:6">
      <c r="A3830">
        <v>4022</v>
      </c>
      <c r="B3830" t="s">
        <v>4396</v>
      </c>
      <c r="C3830" t="s">
        <v>565</v>
      </c>
      <c r="D3830" s="285">
        <v>0</v>
      </c>
      <c r="E3830" s="286">
        <v>3.956</v>
      </c>
      <c r="F3830" s="286">
        <v>0</v>
      </c>
    </row>
    <row r="3831" spans="1:6">
      <c r="A3831">
        <v>4023</v>
      </c>
      <c r="B3831" t="s">
        <v>4397</v>
      </c>
      <c r="C3831" t="s">
        <v>565</v>
      </c>
      <c r="D3831" s="285">
        <v>0</v>
      </c>
      <c r="E3831" s="286">
        <v>6.97</v>
      </c>
      <c r="F3831" s="286">
        <v>0</v>
      </c>
    </row>
    <row r="3832" spans="1:6">
      <c r="A3832">
        <v>4024</v>
      </c>
      <c r="B3832" t="s">
        <v>4398</v>
      </c>
      <c r="C3832" t="s">
        <v>565</v>
      </c>
      <c r="D3832" s="285">
        <v>0</v>
      </c>
      <c r="E3832" s="286">
        <v>10.58</v>
      </c>
      <c r="F3832" s="286">
        <v>0</v>
      </c>
    </row>
    <row r="3833" spans="1:6">
      <c r="A3833">
        <v>4025</v>
      </c>
      <c r="B3833" t="s">
        <v>4399</v>
      </c>
      <c r="C3833" t="s">
        <v>565</v>
      </c>
      <c r="D3833" s="285">
        <v>0</v>
      </c>
      <c r="E3833" s="286">
        <v>8.2799999999999994</v>
      </c>
      <c r="F3833" s="286">
        <v>0</v>
      </c>
    </row>
    <row r="3834" spans="1:6">
      <c r="A3834">
        <v>4026</v>
      </c>
      <c r="B3834" t="s">
        <v>4400</v>
      </c>
      <c r="C3834" t="s">
        <v>565</v>
      </c>
      <c r="D3834" s="285">
        <v>0</v>
      </c>
      <c r="E3834" s="286">
        <v>7.45</v>
      </c>
      <c r="F3834" s="286">
        <v>0</v>
      </c>
    </row>
    <row r="3835" spans="1:6">
      <c r="A3835">
        <v>4027</v>
      </c>
      <c r="B3835" t="s">
        <v>4401</v>
      </c>
      <c r="C3835" t="s">
        <v>565</v>
      </c>
      <c r="D3835" s="285">
        <v>0</v>
      </c>
      <c r="E3835" s="286">
        <v>5.335</v>
      </c>
      <c r="F3835" s="286">
        <v>0</v>
      </c>
    </row>
    <row r="3836" spans="1:6">
      <c r="A3836">
        <v>4028</v>
      </c>
      <c r="B3836" t="s">
        <v>4402</v>
      </c>
      <c r="C3836" t="s">
        <v>565</v>
      </c>
      <c r="D3836" s="285">
        <v>0</v>
      </c>
      <c r="E3836" s="286">
        <v>15.64</v>
      </c>
      <c r="F3836" s="286">
        <v>0</v>
      </c>
    </row>
    <row r="3837" spans="1:6">
      <c r="A3837">
        <v>4029</v>
      </c>
      <c r="B3837" t="s">
        <v>4403</v>
      </c>
      <c r="C3837" t="s">
        <v>565</v>
      </c>
      <c r="D3837" s="285">
        <v>102</v>
      </c>
      <c r="E3837" s="286">
        <v>2.976</v>
      </c>
      <c r="F3837" s="286">
        <v>303.55</v>
      </c>
    </row>
    <row r="3838" spans="1:6">
      <c r="A3838">
        <v>4030</v>
      </c>
      <c r="B3838" t="s">
        <v>4404</v>
      </c>
      <c r="C3838" t="s">
        <v>565</v>
      </c>
      <c r="D3838" s="285">
        <v>0</v>
      </c>
      <c r="E3838" s="286">
        <v>2.09</v>
      </c>
      <c r="F3838" s="286">
        <v>0</v>
      </c>
    </row>
    <row r="3839" spans="1:6">
      <c r="A3839">
        <v>4031</v>
      </c>
      <c r="B3839" t="s">
        <v>4405</v>
      </c>
      <c r="C3839" t="s">
        <v>565</v>
      </c>
      <c r="D3839" s="285">
        <v>30</v>
      </c>
      <c r="E3839" s="286">
        <v>2.028</v>
      </c>
      <c r="F3839" s="286">
        <v>60.86</v>
      </c>
    </row>
    <row r="3840" spans="1:6">
      <c r="A3840">
        <v>4032</v>
      </c>
      <c r="B3840" t="s">
        <v>4406</v>
      </c>
      <c r="C3840" t="s">
        <v>565</v>
      </c>
      <c r="D3840" s="285">
        <v>0</v>
      </c>
      <c r="E3840" s="286">
        <v>3.121</v>
      </c>
      <c r="F3840" s="286">
        <v>0</v>
      </c>
    </row>
    <row r="3841" spans="1:6">
      <c r="A3841">
        <v>4033</v>
      </c>
      <c r="B3841" t="s">
        <v>4407</v>
      </c>
      <c r="C3841" t="s">
        <v>565</v>
      </c>
      <c r="D3841" s="285">
        <v>0</v>
      </c>
      <c r="E3841" s="286">
        <v>33.984000000000002</v>
      </c>
      <c r="F3841" s="286">
        <v>0</v>
      </c>
    </row>
    <row r="3842" spans="1:6">
      <c r="A3842">
        <v>4034</v>
      </c>
      <c r="B3842" t="s">
        <v>4408</v>
      </c>
      <c r="C3842" t="s">
        <v>565</v>
      </c>
      <c r="D3842" s="285">
        <v>0</v>
      </c>
      <c r="E3842" s="286">
        <v>9.3800000000000008</v>
      </c>
      <c r="F3842" s="286">
        <v>0</v>
      </c>
    </row>
    <row r="3843" spans="1:6">
      <c r="A3843">
        <v>4035</v>
      </c>
      <c r="B3843" t="s">
        <v>4409</v>
      </c>
      <c r="C3843" t="s">
        <v>679</v>
      </c>
      <c r="D3843" s="285">
        <v>0</v>
      </c>
      <c r="E3843" s="286">
        <v>5.29</v>
      </c>
      <c r="F3843" s="286">
        <v>0</v>
      </c>
    </row>
    <row r="3844" spans="1:6">
      <c r="A3844">
        <v>4036</v>
      </c>
      <c r="B3844" t="s">
        <v>4410</v>
      </c>
      <c r="C3844" t="s">
        <v>565</v>
      </c>
      <c r="D3844" s="285">
        <v>0</v>
      </c>
      <c r="E3844" s="286">
        <v>13.5</v>
      </c>
      <c r="F3844" s="286">
        <v>0</v>
      </c>
    </row>
    <row r="3845" spans="1:6">
      <c r="A3845">
        <v>4037</v>
      </c>
      <c r="B3845" t="s">
        <v>4411</v>
      </c>
      <c r="C3845" t="s">
        <v>565</v>
      </c>
      <c r="D3845" s="285">
        <v>0</v>
      </c>
      <c r="E3845" s="286">
        <v>12.25</v>
      </c>
      <c r="F3845" s="286">
        <v>0</v>
      </c>
    </row>
    <row r="3846" spans="1:6">
      <c r="A3846">
        <v>4038</v>
      </c>
      <c r="B3846" t="s">
        <v>4412</v>
      </c>
      <c r="C3846" t="s">
        <v>565</v>
      </c>
      <c r="D3846" s="285">
        <v>6</v>
      </c>
      <c r="E3846" s="286">
        <v>33.200000000000003</v>
      </c>
      <c r="F3846" s="286">
        <v>199.2</v>
      </c>
    </row>
    <row r="3847" spans="1:6">
      <c r="A3847">
        <v>4039</v>
      </c>
      <c r="B3847" t="s">
        <v>4413</v>
      </c>
      <c r="C3847" t="s">
        <v>565</v>
      </c>
      <c r="D3847" s="285">
        <v>12</v>
      </c>
      <c r="E3847" s="286">
        <v>3.29</v>
      </c>
      <c r="F3847" s="286">
        <v>39.479999999999997</v>
      </c>
    </row>
    <row r="3848" spans="1:6">
      <c r="A3848">
        <v>4040</v>
      </c>
      <c r="B3848" t="s">
        <v>4414</v>
      </c>
      <c r="C3848" t="s">
        <v>565</v>
      </c>
      <c r="D3848" s="285">
        <v>0</v>
      </c>
      <c r="E3848" s="286">
        <v>52.25</v>
      </c>
      <c r="F3848" s="286">
        <v>0</v>
      </c>
    </row>
    <row r="3849" spans="1:6">
      <c r="A3849">
        <v>4041</v>
      </c>
      <c r="B3849" t="s">
        <v>4415</v>
      </c>
      <c r="C3849" t="s">
        <v>565</v>
      </c>
      <c r="D3849" s="285">
        <v>6</v>
      </c>
      <c r="E3849" s="286">
        <v>23.3</v>
      </c>
      <c r="F3849" s="286">
        <v>139.80000000000001</v>
      </c>
    </row>
    <row r="3850" spans="1:6">
      <c r="A3850">
        <v>4042</v>
      </c>
      <c r="B3850" t="s">
        <v>4416</v>
      </c>
      <c r="C3850" t="s">
        <v>565</v>
      </c>
      <c r="D3850" s="285">
        <v>0</v>
      </c>
      <c r="E3850" s="286">
        <v>3.3</v>
      </c>
      <c r="F3850" s="286">
        <v>0</v>
      </c>
    </row>
    <row r="3851" spans="1:6">
      <c r="A3851">
        <v>4043</v>
      </c>
      <c r="B3851" t="s">
        <v>4417</v>
      </c>
      <c r="C3851" t="s">
        <v>565</v>
      </c>
      <c r="D3851" s="285">
        <v>0</v>
      </c>
      <c r="E3851" s="286">
        <v>31.59</v>
      </c>
      <c r="F3851" s="286">
        <v>0</v>
      </c>
    </row>
    <row r="3852" spans="1:6">
      <c r="A3852">
        <v>4044</v>
      </c>
      <c r="B3852" t="s">
        <v>4418</v>
      </c>
      <c r="C3852" t="s">
        <v>565</v>
      </c>
      <c r="D3852" s="285">
        <v>0</v>
      </c>
      <c r="E3852" s="286">
        <v>27.074999999999999</v>
      </c>
      <c r="F3852" s="286">
        <v>0</v>
      </c>
    </row>
    <row r="3853" spans="1:6">
      <c r="A3853">
        <v>4045</v>
      </c>
      <c r="B3853" t="s">
        <v>4419</v>
      </c>
      <c r="C3853" t="s">
        <v>565</v>
      </c>
      <c r="D3853" s="285">
        <v>0</v>
      </c>
      <c r="E3853" s="286">
        <v>3.9329999999999998</v>
      </c>
      <c r="F3853" s="286">
        <v>0</v>
      </c>
    </row>
    <row r="3854" spans="1:6">
      <c r="A3854">
        <v>4046</v>
      </c>
      <c r="B3854" t="s">
        <v>4420</v>
      </c>
      <c r="C3854" t="s">
        <v>565</v>
      </c>
      <c r="D3854" s="285">
        <v>27</v>
      </c>
      <c r="E3854" s="286">
        <v>16.95</v>
      </c>
      <c r="F3854" s="286">
        <v>457.65</v>
      </c>
    </row>
    <row r="3855" spans="1:6">
      <c r="A3855">
        <v>4047</v>
      </c>
      <c r="B3855" t="s">
        <v>4421</v>
      </c>
      <c r="C3855" t="s">
        <v>565</v>
      </c>
      <c r="D3855" s="285">
        <v>0</v>
      </c>
      <c r="E3855" s="286">
        <v>6.7</v>
      </c>
      <c r="F3855" s="286">
        <v>0</v>
      </c>
    </row>
    <row r="3856" spans="1:6">
      <c r="A3856">
        <v>4048</v>
      </c>
      <c r="B3856" t="s">
        <v>4422</v>
      </c>
      <c r="C3856" t="s">
        <v>565</v>
      </c>
      <c r="D3856" s="285">
        <v>0</v>
      </c>
      <c r="E3856" s="286">
        <v>8.1910000000000007</v>
      </c>
      <c r="F3856" s="286">
        <v>0</v>
      </c>
    </row>
    <row r="3857" spans="1:6">
      <c r="A3857">
        <v>4049</v>
      </c>
      <c r="B3857" t="s">
        <v>4423</v>
      </c>
      <c r="C3857" t="s">
        <v>679</v>
      </c>
      <c r="D3857" s="285">
        <v>0</v>
      </c>
      <c r="E3857" s="286">
        <v>2.5099999999999998</v>
      </c>
      <c r="F3857" s="286">
        <v>0</v>
      </c>
    </row>
    <row r="3858" spans="1:6">
      <c r="A3858">
        <v>4050</v>
      </c>
      <c r="B3858" t="s">
        <v>4424</v>
      </c>
      <c r="C3858" t="s">
        <v>679</v>
      </c>
      <c r="D3858" s="285">
        <v>0</v>
      </c>
      <c r="E3858" s="286">
        <v>17.260000000000002</v>
      </c>
      <c r="F3858" s="286">
        <v>0</v>
      </c>
    </row>
    <row r="3859" spans="1:6">
      <c r="A3859">
        <v>4051</v>
      </c>
      <c r="B3859" t="s">
        <v>4425</v>
      </c>
      <c r="C3859" t="s">
        <v>679</v>
      </c>
      <c r="D3859" s="285">
        <v>0</v>
      </c>
      <c r="E3859" s="286">
        <v>21.36</v>
      </c>
      <c r="F3859" s="286">
        <v>0</v>
      </c>
    </row>
    <row r="3860" spans="1:6">
      <c r="A3860">
        <v>4052</v>
      </c>
      <c r="B3860" t="s">
        <v>4426</v>
      </c>
      <c r="C3860" t="s">
        <v>565</v>
      </c>
      <c r="D3860" s="285">
        <v>0</v>
      </c>
      <c r="E3860" s="286">
        <v>13.3</v>
      </c>
      <c r="F3860" s="286">
        <v>0</v>
      </c>
    </row>
    <row r="3861" spans="1:6">
      <c r="A3861">
        <v>4053</v>
      </c>
      <c r="B3861" t="s">
        <v>4427</v>
      </c>
      <c r="C3861" t="s">
        <v>565</v>
      </c>
      <c r="D3861" s="285">
        <v>0</v>
      </c>
      <c r="E3861" s="286">
        <v>4.8899999999999997</v>
      </c>
      <c r="F3861" s="286">
        <v>0</v>
      </c>
    </row>
    <row r="3862" spans="1:6">
      <c r="A3862">
        <v>4054</v>
      </c>
      <c r="B3862" t="s">
        <v>4428</v>
      </c>
      <c r="C3862" t="s">
        <v>565</v>
      </c>
      <c r="D3862" s="285">
        <v>78</v>
      </c>
      <c r="E3862" s="286">
        <v>4.9000000000000004</v>
      </c>
      <c r="F3862" s="286">
        <v>382.2</v>
      </c>
    </row>
    <row r="3863" spans="1:6">
      <c r="A3863">
        <v>4055</v>
      </c>
      <c r="B3863" t="s">
        <v>4429</v>
      </c>
      <c r="C3863" t="s">
        <v>565</v>
      </c>
      <c r="D3863" s="285">
        <v>6</v>
      </c>
      <c r="E3863" s="286">
        <v>32.295000000000002</v>
      </c>
      <c r="F3863" s="286">
        <v>193.77</v>
      </c>
    </row>
    <row r="3864" spans="1:6">
      <c r="A3864">
        <v>4056</v>
      </c>
      <c r="B3864" t="s">
        <v>4430</v>
      </c>
      <c r="C3864" t="s">
        <v>565</v>
      </c>
      <c r="D3864" s="285">
        <v>6</v>
      </c>
      <c r="E3864" s="286">
        <v>32</v>
      </c>
      <c r="F3864" s="286">
        <v>192</v>
      </c>
    </row>
    <row r="3865" spans="1:6">
      <c r="A3865">
        <v>4057</v>
      </c>
      <c r="B3865" t="s">
        <v>4431</v>
      </c>
      <c r="C3865" t="s">
        <v>565</v>
      </c>
      <c r="D3865" s="285">
        <v>6</v>
      </c>
      <c r="E3865" s="286">
        <v>42.88</v>
      </c>
      <c r="F3865" s="286">
        <v>257.27999999999997</v>
      </c>
    </row>
    <row r="3866" spans="1:6">
      <c r="A3866">
        <v>4058</v>
      </c>
      <c r="B3866" t="s">
        <v>4432</v>
      </c>
      <c r="C3866" t="s">
        <v>565</v>
      </c>
      <c r="D3866" s="285">
        <v>6</v>
      </c>
      <c r="E3866" s="286">
        <v>46.26</v>
      </c>
      <c r="F3866" s="286">
        <v>277.56</v>
      </c>
    </row>
    <row r="3867" spans="1:6">
      <c r="A3867">
        <v>4059</v>
      </c>
      <c r="B3867" t="s">
        <v>4433</v>
      </c>
      <c r="C3867" t="s">
        <v>565</v>
      </c>
      <c r="D3867" s="285">
        <v>6</v>
      </c>
      <c r="E3867" s="286">
        <v>72.16</v>
      </c>
      <c r="F3867" s="286">
        <v>432.96</v>
      </c>
    </row>
    <row r="3868" spans="1:6">
      <c r="A3868">
        <v>4060</v>
      </c>
      <c r="B3868" t="s">
        <v>4434</v>
      </c>
      <c r="C3868" t="s">
        <v>565</v>
      </c>
      <c r="D3868" s="285">
        <v>6</v>
      </c>
      <c r="E3868" s="286">
        <v>31.36</v>
      </c>
      <c r="F3868" s="286">
        <v>188.16</v>
      </c>
    </row>
    <row r="3869" spans="1:6">
      <c r="A3869">
        <v>4061</v>
      </c>
      <c r="B3869" t="s">
        <v>4435</v>
      </c>
      <c r="C3869" t="s">
        <v>565</v>
      </c>
      <c r="D3869" s="285">
        <v>6</v>
      </c>
      <c r="E3869" s="286">
        <v>29.65</v>
      </c>
      <c r="F3869" s="286">
        <v>177.9</v>
      </c>
    </row>
    <row r="3870" spans="1:6">
      <c r="A3870">
        <v>4062</v>
      </c>
      <c r="B3870" t="s">
        <v>4436</v>
      </c>
      <c r="C3870" t="s">
        <v>565</v>
      </c>
      <c r="D3870" s="285">
        <v>6</v>
      </c>
      <c r="E3870" s="286">
        <v>32</v>
      </c>
      <c r="F3870" s="286">
        <v>192</v>
      </c>
    </row>
    <row r="3871" spans="1:6">
      <c r="A3871">
        <v>4063</v>
      </c>
      <c r="B3871" t="s">
        <v>4437</v>
      </c>
      <c r="C3871" t="s">
        <v>565</v>
      </c>
      <c r="D3871" s="285">
        <v>0</v>
      </c>
      <c r="E3871" s="286">
        <v>6.0039999999999996</v>
      </c>
      <c r="F3871" s="286">
        <v>0</v>
      </c>
    </row>
    <row r="3872" spans="1:6">
      <c r="A3872">
        <v>4064</v>
      </c>
      <c r="B3872" t="s">
        <v>4438</v>
      </c>
      <c r="C3872" t="s">
        <v>565</v>
      </c>
      <c r="D3872" s="285">
        <v>0</v>
      </c>
      <c r="E3872" s="286">
        <v>4.931</v>
      </c>
      <c r="F3872" s="286">
        <v>0</v>
      </c>
    </row>
    <row r="3873" spans="1:6">
      <c r="A3873">
        <v>4065</v>
      </c>
      <c r="B3873" t="s">
        <v>4439</v>
      </c>
      <c r="C3873" t="s">
        <v>565</v>
      </c>
      <c r="D3873" s="285">
        <v>0</v>
      </c>
      <c r="E3873" s="286">
        <v>4.8449999999999998</v>
      </c>
      <c r="F3873" s="286">
        <v>0</v>
      </c>
    </row>
    <row r="3874" spans="1:6">
      <c r="A3874">
        <v>4066</v>
      </c>
      <c r="B3874" t="s">
        <v>4440</v>
      </c>
      <c r="C3874" t="s">
        <v>565</v>
      </c>
      <c r="D3874" s="285">
        <v>0</v>
      </c>
      <c r="E3874" s="286">
        <v>13.699</v>
      </c>
      <c r="F3874" s="286">
        <v>0</v>
      </c>
    </row>
    <row r="3875" spans="1:6">
      <c r="A3875">
        <v>4067</v>
      </c>
      <c r="B3875" t="s">
        <v>4441</v>
      </c>
      <c r="C3875" t="s">
        <v>565</v>
      </c>
      <c r="D3875" s="285">
        <v>0</v>
      </c>
      <c r="E3875" s="286">
        <v>5.0919999999999996</v>
      </c>
      <c r="F3875" s="286">
        <v>0</v>
      </c>
    </row>
    <row r="3876" spans="1:6">
      <c r="A3876">
        <v>4068</v>
      </c>
      <c r="B3876" t="s">
        <v>4442</v>
      </c>
      <c r="C3876" t="s">
        <v>565</v>
      </c>
      <c r="D3876" s="285">
        <v>0</v>
      </c>
      <c r="E3876" s="286">
        <v>90.66</v>
      </c>
      <c r="F3876" s="286">
        <v>0</v>
      </c>
    </row>
    <row r="3877" spans="1:6">
      <c r="A3877">
        <v>4069</v>
      </c>
      <c r="B3877" t="s">
        <v>4443</v>
      </c>
      <c r="C3877" t="s">
        <v>679</v>
      </c>
      <c r="D3877" s="285">
        <v>0</v>
      </c>
      <c r="E3877" s="286">
        <v>25.46</v>
      </c>
      <c r="F3877" s="286">
        <v>0</v>
      </c>
    </row>
    <row r="3878" spans="1:6">
      <c r="A3878">
        <v>4070</v>
      </c>
      <c r="B3878" t="s">
        <v>4444</v>
      </c>
      <c r="C3878" t="s">
        <v>679</v>
      </c>
      <c r="D3878" s="285">
        <v>0</v>
      </c>
      <c r="E3878" s="286">
        <v>19.940000000000001</v>
      </c>
      <c r="F3878" s="286">
        <v>0</v>
      </c>
    </row>
    <row r="3879" spans="1:6">
      <c r="A3879">
        <v>4071</v>
      </c>
      <c r="B3879" t="s">
        <v>4445</v>
      </c>
      <c r="C3879" t="s">
        <v>565</v>
      </c>
      <c r="D3879" s="285">
        <v>0</v>
      </c>
      <c r="E3879" s="286">
        <v>6.5549999999999997</v>
      </c>
      <c r="F3879" s="286">
        <v>0</v>
      </c>
    </row>
    <row r="3880" spans="1:6">
      <c r="A3880">
        <v>4072</v>
      </c>
      <c r="B3880" t="s">
        <v>4446</v>
      </c>
      <c r="C3880" t="s">
        <v>565</v>
      </c>
      <c r="D3880" s="285">
        <v>0</v>
      </c>
      <c r="E3880" s="286">
        <v>3.786</v>
      </c>
      <c r="F3880" s="286">
        <v>0</v>
      </c>
    </row>
    <row r="3881" spans="1:6">
      <c r="A3881">
        <v>4073</v>
      </c>
      <c r="B3881" t="s">
        <v>4447</v>
      </c>
      <c r="C3881" t="s">
        <v>565</v>
      </c>
      <c r="D3881" s="285">
        <v>0</v>
      </c>
      <c r="E3881" s="286">
        <v>16.34</v>
      </c>
      <c r="F3881" s="286">
        <v>0</v>
      </c>
    </row>
    <row r="3882" spans="1:6">
      <c r="A3882">
        <v>4074</v>
      </c>
      <c r="B3882" t="s">
        <v>4448</v>
      </c>
      <c r="C3882" t="s">
        <v>565</v>
      </c>
      <c r="D3882" s="285">
        <v>0</v>
      </c>
      <c r="E3882" s="286">
        <v>4.2320000000000002</v>
      </c>
      <c r="F3882" s="286">
        <v>0</v>
      </c>
    </row>
    <row r="3883" spans="1:6">
      <c r="A3883">
        <v>4075</v>
      </c>
      <c r="B3883" t="s">
        <v>4449</v>
      </c>
      <c r="C3883" t="s">
        <v>565</v>
      </c>
      <c r="D3883" s="285">
        <v>0</v>
      </c>
      <c r="E3883" s="286">
        <v>3.879</v>
      </c>
      <c r="F3883" s="286">
        <v>0</v>
      </c>
    </row>
    <row r="3884" spans="1:6">
      <c r="A3884">
        <v>4076</v>
      </c>
      <c r="B3884" t="s">
        <v>4450</v>
      </c>
      <c r="C3884" t="s">
        <v>565</v>
      </c>
      <c r="D3884" s="285">
        <v>0</v>
      </c>
      <c r="E3884" s="286">
        <v>65.099999999999994</v>
      </c>
      <c r="F3884" s="286">
        <v>0</v>
      </c>
    </row>
    <row r="3885" spans="1:6">
      <c r="A3885">
        <v>4077</v>
      </c>
      <c r="B3885" t="s">
        <v>4451</v>
      </c>
      <c r="C3885" t="s">
        <v>565</v>
      </c>
      <c r="D3885" s="285">
        <v>0</v>
      </c>
      <c r="E3885" s="286">
        <v>35.340000000000003</v>
      </c>
      <c r="F3885" s="286">
        <v>0</v>
      </c>
    </row>
    <row r="3886" spans="1:6">
      <c r="A3886">
        <v>4078</v>
      </c>
      <c r="B3886" t="s">
        <v>4452</v>
      </c>
      <c r="C3886" t="s">
        <v>565</v>
      </c>
      <c r="D3886" s="285">
        <v>0</v>
      </c>
      <c r="E3886" s="286">
        <v>18.600000000000001</v>
      </c>
      <c r="F3886" s="286">
        <v>0</v>
      </c>
    </row>
    <row r="3887" spans="1:6">
      <c r="A3887">
        <v>4079</v>
      </c>
      <c r="B3887" t="s">
        <v>4453</v>
      </c>
      <c r="C3887" t="s">
        <v>565</v>
      </c>
      <c r="D3887" s="285">
        <v>0</v>
      </c>
      <c r="E3887" s="286">
        <v>4.9880000000000004</v>
      </c>
      <c r="F3887" s="286">
        <v>0</v>
      </c>
    </row>
    <row r="3888" spans="1:6">
      <c r="A3888">
        <v>4080</v>
      </c>
      <c r="B3888" t="s">
        <v>4454</v>
      </c>
      <c r="C3888" t="s">
        <v>565</v>
      </c>
      <c r="D3888" s="285">
        <v>0</v>
      </c>
      <c r="E3888" s="286">
        <v>6.1</v>
      </c>
      <c r="F3888" s="286">
        <v>0</v>
      </c>
    </row>
    <row r="3889" spans="1:6">
      <c r="A3889">
        <v>4081</v>
      </c>
      <c r="B3889" t="s">
        <v>4455</v>
      </c>
      <c r="C3889" t="s">
        <v>565</v>
      </c>
      <c r="D3889" s="285">
        <v>0</v>
      </c>
      <c r="E3889" s="286">
        <v>13.853999999999999</v>
      </c>
      <c r="F3889" s="286">
        <v>0</v>
      </c>
    </row>
    <row r="3890" spans="1:6">
      <c r="A3890">
        <v>4082</v>
      </c>
      <c r="B3890" t="s">
        <v>4456</v>
      </c>
      <c r="C3890" t="s">
        <v>565</v>
      </c>
      <c r="D3890" s="285">
        <v>0</v>
      </c>
      <c r="E3890" s="286">
        <v>7.6</v>
      </c>
      <c r="F3890" s="286">
        <v>0</v>
      </c>
    </row>
    <row r="3891" spans="1:6">
      <c r="A3891">
        <v>4083</v>
      </c>
      <c r="B3891" t="s">
        <v>4457</v>
      </c>
      <c r="C3891" t="s">
        <v>565</v>
      </c>
      <c r="D3891" s="285">
        <v>0</v>
      </c>
      <c r="E3891" s="286">
        <v>18.53</v>
      </c>
      <c r="F3891" s="286">
        <v>0</v>
      </c>
    </row>
    <row r="3892" spans="1:6">
      <c r="A3892">
        <v>4084</v>
      </c>
      <c r="B3892" t="s">
        <v>4458</v>
      </c>
      <c r="C3892" t="s">
        <v>565</v>
      </c>
      <c r="D3892" s="285">
        <v>0</v>
      </c>
      <c r="E3892" s="286">
        <v>24.7</v>
      </c>
      <c r="F3892" s="286">
        <v>0</v>
      </c>
    </row>
    <row r="3893" spans="1:6">
      <c r="A3893">
        <v>4085</v>
      </c>
      <c r="B3893" t="s">
        <v>4459</v>
      </c>
      <c r="C3893" t="s">
        <v>565</v>
      </c>
      <c r="D3893" s="285">
        <v>6</v>
      </c>
      <c r="E3893" s="286">
        <v>6.97</v>
      </c>
      <c r="F3893" s="286">
        <v>41.82</v>
      </c>
    </row>
    <row r="3894" spans="1:6">
      <c r="A3894">
        <v>4086</v>
      </c>
      <c r="B3894" t="s">
        <v>4460</v>
      </c>
      <c r="C3894" t="s">
        <v>565</v>
      </c>
      <c r="D3894" s="285">
        <v>0</v>
      </c>
      <c r="E3894" s="286">
        <v>21.6</v>
      </c>
      <c r="F3894" s="286">
        <v>0</v>
      </c>
    </row>
    <row r="3895" spans="1:6">
      <c r="A3895">
        <v>4087</v>
      </c>
      <c r="B3895" t="s">
        <v>4461</v>
      </c>
      <c r="C3895" t="s">
        <v>565</v>
      </c>
      <c r="D3895" s="285">
        <v>0</v>
      </c>
      <c r="E3895" s="286">
        <v>21.6</v>
      </c>
      <c r="F3895" s="286">
        <v>0</v>
      </c>
    </row>
    <row r="3896" spans="1:6">
      <c r="A3896">
        <v>4088</v>
      </c>
      <c r="B3896" t="s">
        <v>4462</v>
      </c>
      <c r="C3896" t="s">
        <v>565</v>
      </c>
      <c r="D3896" s="285">
        <v>0</v>
      </c>
      <c r="E3896" s="286">
        <v>28.94</v>
      </c>
      <c r="F3896" s="286">
        <v>0</v>
      </c>
    </row>
    <row r="3897" spans="1:6">
      <c r="A3897">
        <v>4089</v>
      </c>
      <c r="B3897" t="s">
        <v>4463</v>
      </c>
      <c r="C3897" t="s">
        <v>565</v>
      </c>
      <c r="D3897" s="285">
        <v>0</v>
      </c>
      <c r="E3897" s="286">
        <v>28.97</v>
      </c>
      <c r="F3897" s="286">
        <v>0</v>
      </c>
    </row>
    <row r="3898" spans="1:6">
      <c r="A3898">
        <v>4090</v>
      </c>
      <c r="B3898" t="s">
        <v>4464</v>
      </c>
      <c r="C3898" t="s">
        <v>565</v>
      </c>
      <c r="D3898" s="285">
        <v>0</v>
      </c>
      <c r="E3898" s="286">
        <v>42.9</v>
      </c>
      <c r="F3898" s="286">
        <v>0</v>
      </c>
    </row>
    <row r="3899" spans="1:6">
      <c r="A3899">
        <v>4091</v>
      </c>
      <c r="B3899" t="s">
        <v>4465</v>
      </c>
      <c r="C3899" t="s">
        <v>565</v>
      </c>
      <c r="D3899" s="285">
        <v>0</v>
      </c>
      <c r="E3899" s="286">
        <v>23.5</v>
      </c>
      <c r="F3899" s="286">
        <v>0</v>
      </c>
    </row>
    <row r="3900" spans="1:6">
      <c r="A3900">
        <v>4092</v>
      </c>
      <c r="B3900" t="s">
        <v>4466</v>
      </c>
      <c r="C3900" t="s">
        <v>565</v>
      </c>
      <c r="D3900" s="285">
        <v>0</v>
      </c>
      <c r="E3900" s="286">
        <v>38.67</v>
      </c>
      <c r="F3900" s="286">
        <v>0</v>
      </c>
    </row>
    <row r="3901" spans="1:6">
      <c r="A3901">
        <v>4093</v>
      </c>
      <c r="B3901" t="s">
        <v>4467</v>
      </c>
      <c r="C3901" t="s">
        <v>565</v>
      </c>
      <c r="D3901" s="285">
        <v>0</v>
      </c>
      <c r="E3901" s="286">
        <v>32.479999999999997</v>
      </c>
      <c r="F3901" s="286">
        <v>0</v>
      </c>
    </row>
    <row r="3902" spans="1:6">
      <c r="A3902">
        <v>4094</v>
      </c>
      <c r="B3902" t="s">
        <v>4468</v>
      </c>
      <c r="C3902" t="s">
        <v>565</v>
      </c>
      <c r="D3902" s="285">
        <v>0</v>
      </c>
      <c r="E3902" s="286">
        <v>26.52</v>
      </c>
      <c r="F3902" s="286">
        <v>0</v>
      </c>
    </row>
    <row r="3903" spans="1:6">
      <c r="A3903">
        <v>4095</v>
      </c>
      <c r="B3903" t="s">
        <v>4469</v>
      </c>
      <c r="C3903" t="s">
        <v>565</v>
      </c>
      <c r="D3903" s="285">
        <v>0</v>
      </c>
      <c r="E3903" s="286">
        <v>21.4</v>
      </c>
      <c r="F3903" s="286">
        <v>0</v>
      </c>
    </row>
    <row r="3904" spans="1:6">
      <c r="A3904">
        <v>4096</v>
      </c>
      <c r="B3904" t="s">
        <v>4470</v>
      </c>
      <c r="C3904" t="s">
        <v>565</v>
      </c>
      <c r="D3904" s="285">
        <v>0</v>
      </c>
      <c r="E3904" s="286">
        <v>46.41</v>
      </c>
      <c r="F3904" s="286">
        <v>0</v>
      </c>
    </row>
    <row r="3905" spans="1:6">
      <c r="A3905">
        <v>4097</v>
      </c>
      <c r="B3905" t="s">
        <v>4471</v>
      </c>
      <c r="C3905" t="s">
        <v>565</v>
      </c>
      <c r="D3905" s="285">
        <v>0</v>
      </c>
      <c r="E3905" s="286">
        <v>17.04</v>
      </c>
      <c r="F3905" s="286">
        <v>0</v>
      </c>
    </row>
    <row r="3906" spans="1:6">
      <c r="A3906">
        <v>4098</v>
      </c>
      <c r="B3906" t="s">
        <v>4472</v>
      </c>
      <c r="C3906" t="s">
        <v>565</v>
      </c>
      <c r="D3906" s="285">
        <v>0</v>
      </c>
      <c r="E3906" s="286">
        <v>19.329999999999998</v>
      </c>
      <c r="F3906" s="286">
        <v>0</v>
      </c>
    </row>
    <row r="3907" spans="1:6">
      <c r="A3907">
        <v>4099</v>
      </c>
      <c r="B3907" t="s">
        <v>4473</v>
      </c>
      <c r="C3907" t="s">
        <v>565</v>
      </c>
      <c r="D3907" s="285">
        <v>0</v>
      </c>
      <c r="E3907" s="286">
        <v>16.849</v>
      </c>
      <c r="F3907" s="286">
        <v>0</v>
      </c>
    </row>
    <row r="3908" spans="1:6">
      <c r="A3908">
        <v>4100</v>
      </c>
      <c r="B3908" t="s">
        <v>4474</v>
      </c>
      <c r="C3908" t="s">
        <v>565</v>
      </c>
      <c r="D3908" s="285">
        <v>0</v>
      </c>
      <c r="E3908" s="286">
        <v>26.13</v>
      </c>
      <c r="F3908" s="286">
        <v>0</v>
      </c>
    </row>
    <row r="3909" spans="1:6">
      <c r="A3909">
        <v>4101</v>
      </c>
      <c r="B3909" t="s">
        <v>4475</v>
      </c>
      <c r="C3909" t="s">
        <v>565</v>
      </c>
      <c r="D3909" s="285">
        <v>0</v>
      </c>
      <c r="E3909" s="286">
        <v>30.38</v>
      </c>
      <c r="F3909" s="286">
        <v>0</v>
      </c>
    </row>
    <row r="3910" spans="1:6">
      <c r="A3910">
        <v>4102</v>
      </c>
      <c r="B3910" t="s">
        <v>4476</v>
      </c>
      <c r="C3910" t="s">
        <v>565</v>
      </c>
      <c r="D3910" s="285">
        <v>0</v>
      </c>
      <c r="E3910" s="286">
        <v>114.82</v>
      </c>
      <c r="F3910" s="286">
        <v>0</v>
      </c>
    </row>
    <row r="3911" spans="1:6">
      <c r="A3911">
        <v>4103</v>
      </c>
      <c r="B3911" t="s">
        <v>4477</v>
      </c>
      <c r="C3911" t="s">
        <v>565</v>
      </c>
      <c r="D3911" s="285">
        <v>0</v>
      </c>
      <c r="E3911" s="286">
        <v>42.01</v>
      </c>
      <c r="F3911" s="286">
        <v>0</v>
      </c>
    </row>
    <row r="3912" spans="1:6">
      <c r="A3912">
        <v>4104</v>
      </c>
      <c r="B3912" t="s">
        <v>4478</v>
      </c>
      <c r="C3912" t="s">
        <v>565</v>
      </c>
      <c r="D3912" s="285">
        <v>0</v>
      </c>
      <c r="E3912" s="286">
        <v>38.56</v>
      </c>
      <c r="F3912" s="286">
        <v>0</v>
      </c>
    </row>
    <row r="3913" spans="1:6">
      <c r="A3913">
        <v>4105</v>
      </c>
      <c r="B3913" t="s">
        <v>4479</v>
      </c>
      <c r="C3913" t="s">
        <v>565</v>
      </c>
      <c r="D3913" s="285">
        <v>0</v>
      </c>
      <c r="E3913" s="286">
        <v>11.53</v>
      </c>
      <c r="F3913" s="286">
        <v>0</v>
      </c>
    </row>
    <row r="3914" spans="1:6">
      <c r="A3914">
        <v>4106</v>
      </c>
      <c r="B3914" t="s">
        <v>4480</v>
      </c>
      <c r="C3914" t="s">
        <v>565</v>
      </c>
      <c r="D3914" s="285">
        <v>462</v>
      </c>
      <c r="E3914" s="286">
        <v>9.0449999999999999</v>
      </c>
      <c r="F3914" s="286">
        <v>4179.24</v>
      </c>
    </row>
    <row r="3915" spans="1:6">
      <c r="A3915">
        <v>4107</v>
      </c>
      <c r="B3915" t="s">
        <v>4481</v>
      </c>
      <c r="C3915" t="s">
        <v>565</v>
      </c>
      <c r="D3915" s="285">
        <v>0</v>
      </c>
      <c r="E3915" s="286">
        <v>34.92</v>
      </c>
      <c r="F3915" s="286">
        <v>0</v>
      </c>
    </row>
    <row r="3916" spans="1:6">
      <c r="A3916">
        <v>4108</v>
      </c>
      <c r="B3916" t="s">
        <v>4482</v>
      </c>
      <c r="C3916" t="s">
        <v>565</v>
      </c>
      <c r="D3916" s="285">
        <v>0</v>
      </c>
      <c r="E3916" s="286">
        <v>10.47</v>
      </c>
      <c r="F3916" s="286">
        <v>0</v>
      </c>
    </row>
    <row r="3917" spans="1:6">
      <c r="A3917">
        <v>4109</v>
      </c>
      <c r="B3917" t="s">
        <v>4483</v>
      </c>
      <c r="C3917" t="s">
        <v>565</v>
      </c>
      <c r="D3917" s="285">
        <v>0</v>
      </c>
      <c r="E3917" s="286">
        <v>169.85</v>
      </c>
      <c r="F3917" s="286">
        <v>0</v>
      </c>
    </row>
    <row r="3918" spans="1:6">
      <c r="A3918">
        <v>4110</v>
      </c>
      <c r="B3918" t="s">
        <v>4484</v>
      </c>
      <c r="C3918" t="s">
        <v>565</v>
      </c>
      <c r="D3918" s="285">
        <v>0</v>
      </c>
      <c r="E3918" s="286">
        <v>16.09</v>
      </c>
      <c r="F3918" s="286">
        <v>0</v>
      </c>
    </row>
    <row r="3919" spans="1:6">
      <c r="A3919">
        <v>4111</v>
      </c>
      <c r="B3919" t="s">
        <v>4485</v>
      </c>
      <c r="C3919" t="s">
        <v>565</v>
      </c>
      <c r="D3919" s="285">
        <v>0</v>
      </c>
      <c r="E3919" s="286">
        <v>18.11</v>
      </c>
      <c r="F3919" s="286">
        <v>0</v>
      </c>
    </row>
    <row r="3920" spans="1:6">
      <c r="A3920">
        <v>4112</v>
      </c>
      <c r="B3920" t="s">
        <v>4486</v>
      </c>
      <c r="C3920" t="s">
        <v>565</v>
      </c>
      <c r="D3920" s="285">
        <v>0</v>
      </c>
      <c r="E3920" s="286">
        <v>21.01</v>
      </c>
      <c r="F3920" s="286">
        <v>0</v>
      </c>
    </row>
    <row r="3921" spans="1:6">
      <c r="A3921">
        <v>4113</v>
      </c>
      <c r="B3921" t="s">
        <v>4487</v>
      </c>
      <c r="C3921" t="s">
        <v>565</v>
      </c>
      <c r="D3921" s="285">
        <v>0</v>
      </c>
      <c r="E3921" s="286">
        <v>28.11</v>
      </c>
      <c r="F3921" s="286">
        <v>0</v>
      </c>
    </row>
    <row r="3922" spans="1:6">
      <c r="A3922">
        <v>4114</v>
      </c>
      <c r="B3922" t="s">
        <v>4488</v>
      </c>
      <c r="C3922" t="s">
        <v>565</v>
      </c>
      <c r="D3922" s="285">
        <v>0</v>
      </c>
      <c r="E3922" s="286">
        <v>13.62</v>
      </c>
      <c r="F3922" s="286">
        <v>0</v>
      </c>
    </row>
    <row r="3923" spans="1:6">
      <c r="A3923">
        <v>4115</v>
      </c>
      <c r="B3923" t="s">
        <v>4489</v>
      </c>
      <c r="C3923" t="s">
        <v>565</v>
      </c>
      <c r="D3923" s="285">
        <v>0</v>
      </c>
      <c r="E3923" s="286">
        <v>35.130000000000003</v>
      </c>
      <c r="F3923" s="286">
        <v>0</v>
      </c>
    </row>
    <row r="3924" spans="1:6">
      <c r="A3924">
        <v>4116</v>
      </c>
      <c r="B3924" t="s">
        <v>4490</v>
      </c>
      <c r="C3924" t="s">
        <v>565</v>
      </c>
      <c r="D3924" s="285">
        <v>0</v>
      </c>
      <c r="E3924" s="286">
        <v>29.273</v>
      </c>
      <c r="F3924" s="286">
        <v>0</v>
      </c>
    </row>
    <row r="3925" spans="1:6">
      <c r="A3925">
        <v>4117</v>
      </c>
      <c r="B3925" t="s">
        <v>4491</v>
      </c>
      <c r="C3925" t="s">
        <v>565</v>
      </c>
      <c r="D3925" s="285">
        <v>18</v>
      </c>
      <c r="E3925" s="286">
        <v>20.77</v>
      </c>
      <c r="F3925" s="286">
        <v>373.86</v>
      </c>
    </row>
    <row r="3926" spans="1:6">
      <c r="A3926">
        <v>4118</v>
      </c>
      <c r="B3926" t="s">
        <v>4492</v>
      </c>
      <c r="C3926" t="s">
        <v>565</v>
      </c>
      <c r="D3926" s="285">
        <v>0</v>
      </c>
      <c r="E3926" s="286">
        <v>22.11</v>
      </c>
      <c r="F3926" s="286">
        <v>0</v>
      </c>
    </row>
    <row r="3927" spans="1:6">
      <c r="A3927">
        <v>4119</v>
      </c>
      <c r="B3927" t="s">
        <v>4493</v>
      </c>
      <c r="C3927" t="s">
        <v>565</v>
      </c>
      <c r="D3927" s="285">
        <v>0</v>
      </c>
      <c r="E3927" s="286">
        <v>28.9</v>
      </c>
      <c r="F3927" s="286">
        <v>0</v>
      </c>
    </row>
    <row r="3928" spans="1:6">
      <c r="A3928">
        <v>4120</v>
      </c>
      <c r="B3928" t="s">
        <v>4494</v>
      </c>
      <c r="C3928" t="s">
        <v>565</v>
      </c>
      <c r="D3928" s="285">
        <v>0</v>
      </c>
      <c r="E3928" s="286">
        <v>43.33</v>
      </c>
      <c r="F3928" s="286">
        <v>0</v>
      </c>
    </row>
    <row r="3929" spans="1:6">
      <c r="A3929">
        <v>4121</v>
      </c>
      <c r="B3929" t="s">
        <v>4495</v>
      </c>
      <c r="C3929" t="s">
        <v>565</v>
      </c>
      <c r="D3929" s="285">
        <v>0</v>
      </c>
      <c r="E3929" s="286">
        <v>465.17</v>
      </c>
      <c r="F3929" s="286">
        <v>0</v>
      </c>
    </row>
    <row r="3930" spans="1:6">
      <c r="A3930">
        <v>4122</v>
      </c>
      <c r="B3930" t="s">
        <v>4496</v>
      </c>
      <c r="C3930" t="s">
        <v>565</v>
      </c>
      <c r="D3930" s="285">
        <v>0</v>
      </c>
      <c r="E3930" s="286">
        <v>9.27</v>
      </c>
      <c r="F3930" s="286">
        <v>0</v>
      </c>
    </row>
    <row r="3931" spans="1:6">
      <c r="A3931">
        <v>4123</v>
      </c>
      <c r="B3931" t="s">
        <v>4497</v>
      </c>
      <c r="C3931" t="s">
        <v>565</v>
      </c>
      <c r="D3931" s="285">
        <v>0</v>
      </c>
      <c r="E3931" s="286">
        <v>46.18</v>
      </c>
      <c r="F3931" s="286">
        <v>0</v>
      </c>
    </row>
    <row r="3932" spans="1:6">
      <c r="A3932">
        <v>4124</v>
      </c>
      <c r="B3932" t="s">
        <v>4498</v>
      </c>
      <c r="C3932" t="s">
        <v>565</v>
      </c>
      <c r="D3932" s="285">
        <v>0</v>
      </c>
      <c r="E3932" s="286">
        <v>25.97</v>
      </c>
      <c r="F3932" s="286">
        <v>0</v>
      </c>
    </row>
    <row r="3933" spans="1:6">
      <c r="A3933">
        <v>4125</v>
      </c>
      <c r="B3933" t="s">
        <v>4499</v>
      </c>
      <c r="C3933" t="s">
        <v>565</v>
      </c>
      <c r="D3933" s="285">
        <v>6</v>
      </c>
      <c r="E3933" s="286">
        <v>31.4</v>
      </c>
      <c r="F3933" s="286">
        <v>188.4</v>
      </c>
    </row>
    <row r="3934" spans="1:6">
      <c r="A3934">
        <v>4126</v>
      </c>
      <c r="B3934" t="s">
        <v>4500</v>
      </c>
      <c r="C3934" t="s">
        <v>565</v>
      </c>
      <c r="D3934" s="285">
        <v>0</v>
      </c>
      <c r="E3934" s="286">
        <v>37.03</v>
      </c>
      <c r="F3934" s="286">
        <v>0</v>
      </c>
    </row>
    <row r="3935" spans="1:6">
      <c r="A3935">
        <v>4127</v>
      </c>
      <c r="B3935" t="s">
        <v>4501</v>
      </c>
      <c r="C3935" t="s">
        <v>565</v>
      </c>
      <c r="D3935" s="285">
        <v>0</v>
      </c>
      <c r="E3935" s="286">
        <v>32.229999999999997</v>
      </c>
      <c r="F3935" s="286">
        <v>0</v>
      </c>
    </row>
    <row r="3936" spans="1:6">
      <c r="A3936">
        <v>4128</v>
      </c>
      <c r="B3936" t="s">
        <v>4502</v>
      </c>
      <c r="C3936" t="s">
        <v>565</v>
      </c>
      <c r="D3936" s="285">
        <v>0</v>
      </c>
      <c r="E3936" s="286">
        <v>35.33</v>
      </c>
      <c r="F3936" s="286">
        <v>0</v>
      </c>
    </row>
    <row r="3937" spans="1:6">
      <c r="A3937">
        <v>4130</v>
      </c>
      <c r="B3937" t="s">
        <v>4503</v>
      </c>
      <c r="C3937" t="s">
        <v>565</v>
      </c>
      <c r="D3937" s="285">
        <v>0</v>
      </c>
      <c r="E3937" s="286">
        <v>32.950000000000003</v>
      </c>
      <c r="F3937" s="286">
        <v>0</v>
      </c>
    </row>
    <row r="3938" spans="1:6">
      <c r="A3938">
        <v>4131</v>
      </c>
      <c r="B3938" t="s">
        <v>4504</v>
      </c>
      <c r="C3938" t="s">
        <v>565</v>
      </c>
      <c r="D3938" s="285">
        <v>0</v>
      </c>
      <c r="E3938" s="286">
        <v>18.940000000000001</v>
      </c>
      <c r="F3938" s="286">
        <v>0</v>
      </c>
    </row>
    <row r="3939" spans="1:6">
      <c r="A3939">
        <v>4132</v>
      </c>
      <c r="B3939" t="s">
        <v>4505</v>
      </c>
      <c r="C3939" t="s">
        <v>565</v>
      </c>
      <c r="D3939" s="285">
        <v>0</v>
      </c>
      <c r="E3939" s="286">
        <v>23.24</v>
      </c>
      <c r="F3939" s="286">
        <v>0</v>
      </c>
    </row>
    <row r="3940" spans="1:6">
      <c r="A3940">
        <v>4133</v>
      </c>
      <c r="B3940" t="s">
        <v>4506</v>
      </c>
      <c r="C3940" t="s">
        <v>565</v>
      </c>
      <c r="D3940" s="285">
        <v>0</v>
      </c>
      <c r="E3940" s="286">
        <v>39.799999999999997</v>
      </c>
      <c r="F3940" s="286">
        <v>0</v>
      </c>
    </row>
    <row r="3941" spans="1:6">
      <c r="A3941">
        <v>4134</v>
      </c>
      <c r="B3941" t="s">
        <v>4507</v>
      </c>
      <c r="C3941" t="s">
        <v>565</v>
      </c>
      <c r="D3941" s="285">
        <v>0</v>
      </c>
      <c r="E3941" s="286">
        <v>23.9</v>
      </c>
      <c r="F3941" s="286">
        <v>0</v>
      </c>
    </row>
    <row r="3942" spans="1:6">
      <c r="A3942">
        <v>4135</v>
      </c>
      <c r="B3942" t="s">
        <v>4508</v>
      </c>
      <c r="C3942" t="s">
        <v>565</v>
      </c>
      <c r="D3942" s="285">
        <v>0</v>
      </c>
      <c r="E3942" s="286">
        <v>18.399999999999999</v>
      </c>
      <c r="F3942" s="286">
        <v>0</v>
      </c>
    </row>
    <row r="3943" spans="1:6">
      <c r="A3943">
        <v>4136</v>
      </c>
      <c r="B3943" t="s">
        <v>4509</v>
      </c>
      <c r="C3943" t="s">
        <v>565</v>
      </c>
      <c r="D3943" s="285">
        <v>0</v>
      </c>
      <c r="E3943" s="286">
        <v>19.45</v>
      </c>
      <c r="F3943" s="286">
        <v>0</v>
      </c>
    </row>
    <row r="3944" spans="1:6">
      <c r="A3944">
        <v>4137</v>
      </c>
      <c r="B3944" t="s">
        <v>4510</v>
      </c>
      <c r="C3944" t="s">
        <v>565</v>
      </c>
      <c r="D3944" s="285">
        <v>0</v>
      </c>
      <c r="E3944" s="286">
        <v>31.82</v>
      </c>
      <c r="F3944" s="286">
        <v>0</v>
      </c>
    </row>
    <row r="3945" spans="1:6">
      <c r="A3945">
        <v>4138</v>
      </c>
      <c r="B3945" t="s">
        <v>4511</v>
      </c>
      <c r="C3945" t="s">
        <v>565</v>
      </c>
      <c r="D3945" s="285">
        <v>0</v>
      </c>
      <c r="E3945" s="286">
        <v>18.725000000000001</v>
      </c>
      <c r="F3945" s="286">
        <v>0</v>
      </c>
    </row>
    <row r="3946" spans="1:6">
      <c r="A3946">
        <v>4139</v>
      </c>
      <c r="B3946" t="s">
        <v>4512</v>
      </c>
      <c r="C3946" t="s">
        <v>565</v>
      </c>
      <c r="D3946" s="285">
        <v>6</v>
      </c>
      <c r="E3946" s="286">
        <v>69.91</v>
      </c>
      <c r="F3946" s="286">
        <v>419.46</v>
      </c>
    </row>
    <row r="3947" spans="1:6">
      <c r="A3947">
        <v>4140</v>
      </c>
      <c r="B3947" t="s">
        <v>4513</v>
      </c>
      <c r="C3947" t="s">
        <v>565</v>
      </c>
      <c r="D3947" s="285">
        <v>0</v>
      </c>
      <c r="E3947" s="286">
        <v>69.91</v>
      </c>
      <c r="F3947" s="286">
        <v>0</v>
      </c>
    </row>
    <row r="3948" spans="1:6">
      <c r="A3948">
        <v>4141</v>
      </c>
      <c r="B3948" t="s">
        <v>4514</v>
      </c>
      <c r="C3948" t="s">
        <v>565</v>
      </c>
      <c r="D3948" s="285">
        <v>0</v>
      </c>
      <c r="E3948" s="286">
        <v>141</v>
      </c>
      <c r="F3948" s="286">
        <v>0</v>
      </c>
    </row>
    <row r="3949" spans="1:6">
      <c r="A3949">
        <v>4142</v>
      </c>
      <c r="B3949" t="s">
        <v>4515</v>
      </c>
      <c r="C3949" t="s">
        <v>565</v>
      </c>
      <c r="D3949" s="285">
        <v>0</v>
      </c>
      <c r="E3949" s="286">
        <v>23.73</v>
      </c>
      <c r="F3949" s="286">
        <v>0</v>
      </c>
    </row>
    <row r="3950" spans="1:6">
      <c r="A3950">
        <v>4143</v>
      </c>
      <c r="B3950" t="s">
        <v>4516</v>
      </c>
      <c r="C3950" t="s">
        <v>565</v>
      </c>
      <c r="D3950" s="285">
        <v>0</v>
      </c>
      <c r="E3950" s="286">
        <v>28.7</v>
      </c>
      <c r="F3950" s="286">
        <v>0</v>
      </c>
    </row>
    <row r="3951" spans="1:6">
      <c r="A3951">
        <v>4144</v>
      </c>
      <c r="B3951" t="s">
        <v>4517</v>
      </c>
      <c r="C3951" t="s">
        <v>565</v>
      </c>
      <c r="D3951" s="285">
        <v>0</v>
      </c>
      <c r="E3951" s="286">
        <v>228.24</v>
      </c>
      <c r="F3951" s="286">
        <v>0</v>
      </c>
    </row>
    <row r="3952" spans="1:6">
      <c r="A3952">
        <v>4145</v>
      </c>
      <c r="B3952" t="s">
        <v>4518</v>
      </c>
      <c r="C3952" t="s">
        <v>565</v>
      </c>
      <c r="D3952" s="285">
        <v>9</v>
      </c>
      <c r="E3952" s="286">
        <v>23.4</v>
      </c>
      <c r="F3952" s="286">
        <v>210.6</v>
      </c>
    </row>
    <row r="3953" spans="1:6">
      <c r="A3953">
        <v>4146</v>
      </c>
      <c r="B3953" t="s">
        <v>4519</v>
      </c>
      <c r="C3953" t="s">
        <v>565</v>
      </c>
      <c r="D3953" s="285">
        <v>18</v>
      </c>
      <c r="E3953" s="286">
        <v>16.91</v>
      </c>
      <c r="F3953" s="286">
        <v>304.38</v>
      </c>
    </row>
    <row r="3954" spans="1:6">
      <c r="A3954">
        <v>4147</v>
      </c>
      <c r="B3954" t="s">
        <v>4520</v>
      </c>
      <c r="C3954" t="s">
        <v>565</v>
      </c>
      <c r="D3954" s="285">
        <v>0</v>
      </c>
      <c r="E3954" s="286">
        <v>42.09</v>
      </c>
      <c r="F3954" s="286">
        <v>0</v>
      </c>
    </row>
    <row r="3955" spans="1:6">
      <c r="A3955">
        <v>4148</v>
      </c>
      <c r="B3955" t="s">
        <v>4521</v>
      </c>
      <c r="C3955" t="s">
        <v>565</v>
      </c>
      <c r="D3955" s="285">
        <v>0</v>
      </c>
      <c r="E3955" s="286">
        <v>24.7</v>
      </c>
      <c r="F3955" s="286">
        <v>0</v>
      </c>
    </row>
    <row r="3956" spans="1:6">
      <c r="A3956">
        <v>4149</v>
      </c>
      <c r="B3956" t="s">
        <v>4522</v>
      </c>
      <c r="C3956" t="s">
        <v>565</v>
      </c>
      <c r="D3956" s="285">
        <v>0</v>
      </c>
      <c r="E3956" s="286">
        <v>26.03</v>
      </c>
      <c r="F3956" s="286">
        <v>0</v>
      </c>
    </row>
    <row r="3957" spans="1:6">
      <c r="A3957">
        <v>4150</v>
      </c>
      <c r="B3957" t="s">
        <v>4523</v>
      </c>
      <c r="C3957" t="s">
        <v>565</v>
      </c>
      <c r="D3957" s="285">
        <v>0</v>
      </c>
      <c r="E3957" s="286">
        <v>13.51</v>
      </c>
      <c r="F3957" s="286">
        <v>0</v>
      </c>
    </row>
    <row r="3958" spans="1:6">
      <c r="A3958">
        <v>4151</v>
      </c>
      <c r="B3958" t="s">
        <v>4524</v>
      </c>
      <c r="C3958" t="s">
        <v>565</v>
      </c>
      <c r="D3958" s="285">
        <v>0</v>
      </c>
      <c r="E3958" s="286">
        <v>18.277999999999999</v>
      </c>
      <c r="F3958" s="286">
        <v>0</v>
      </c>
    </row>
    <row r="3959" spans="1:6">
      <c r="A3959">
        <v>4152</v>
      </c>
      <c r="B3959" t="s">
        <v>4525</v>
      </c>
      <c r="C3959" t="s">
        <v>565</v>
      </c>
      <c r="D3959" s="285">
        <v>0</v>
      </c>
      <c r="E3959" s="286">
        <v>21.2</v>
      </c>
      <c r="F3959" s="286">
        <v>0</v>
      </c>
    </row>
    <row r="3960" spans="1:6">
      <c r="A3960">
        <v>4153</v>
      </c>
      <c r="B3960" t="s">
        <v>4526</v>
      </c>
      <c r="C3960" t="s">
        <v>565</v>
      </c>
      <c r="D3960" s="285">
        <v>0</v>
      </c>
      <c r="E3960" s="286">
        <v>28.38</v>
      </c>
      <c r="F3960" s="286">
        <v>0</v>
      </c>
    </row>
    <row r="3961" spans="1:6">
      <c r="A3961">
        <v>4154</v>
      </c>
      <c r="B3961" t="s">
        <v>4527</v>
      </c>
      <c r="C3961" t="s">
        <v>565</v>
      </c>
      <c r="D3961" s="285">
        <v>0</v>
      </c>
      <c r="E3961" s="286">
        <v>14.01</v>
      </c>
      <c r="F3961" s="286">
        <v>0</v>
      </c>
    </row>
    <row r="3962" spans="1:6">
      <c r="A3962">
        <v>4155</v>
      </c>
      <c r="B3962" t="s">
        <v>4528</v>
      </c>
      <c r="C3962" t="s">
        <v>565</v>
      </c>
      <c r="D3962" s="285">
        <v>0</v>
      </c>
      <c r="E3962" s="286">
        <v>20.5</v>
      </c>
      <c r="F3962" s="286">
        <v>0</v>
      </c>
    </row>
    <row r="3963" spans="1:6">
      <c r="A3963">
        <v>4156</v>
      </c>
      <c r="B3963" t="s">
        <v>4529</v>
      </c>
      <c r="C3963" t="s">
        <v>565</v>
      </c>
      <c r="D3963" s="285">
        <v>30</v>
      </c>
      <c r="E3963" s="286">
        <v>16.2</v>
      </c>
      <c r="F3963" s="286">
        <v>486</v>
      </c>
    </row>
    <row r="3964" spans="1:6">
      <c r="A3964">
        <v>4157</v>
      </c>
      <c r="B3964" t="s">
        <v>4530</v>
      </c>
      <c r="C3964" t="s">
        <v>565</v>
      </c>
      <c r="D3964" s="285">
        <v>0</v>
      </c>
      <c r="E3964" s="286">
        <v>20.3</v>
      </c>
      <c r="F3964" s="286">
        <v>0</v>
      </c>
    </row>
    <row r="3965" spans="1:6">
      <c r="A3965">
        <v>4158</v>
      </c>
      <c r="B3965" t="s">
        <v>4531</v>
      </c>
      <c r="C3965" t="s">
        <v>565</v>
      </c>
      <c r="D3965" s="285">
        <v>0</v>
      </c>
      <c r="E3965" s="286">
        <v>8.1999999999999993</v>
      </c>
      <c r="F3965" s="286">
        <v>0</v>
      </c>
    </row>
    <row r="3966" spans="1:6">
      <c r="A3966">
        <v>4159</v>
      </c>
      <c r="B3966" t="s">
        <v>4532</v>
      </c>
      <c r="C3966" t="s">
        <v>565</v>
      </c>
      <c r="D3966" s="285">
        <v>0</v>
      </c>
      <c r="E3966" s="286">
        <v>21.44</v>
      </c>
      <c r="F3966" s="286">
        <v>0</v>
      </c>
    </row>
    <row r="3967" spans="1:6">
      <c r="A3967">
        <v>4160</v>
      </c>
      <c r="B3967" t="s">
        <v>4533</v>
      </c>
      <c r="C3967" t="s">
        <v>565</v>
      </c>
      <c r="D3967" s="285">
        <v>0</v>
      </c>
      <c r="E3967" s="286">
        <v>16.579999999999998</v>
      </c>
      <c r="F3967" s="286">
        <v>0</v>
      </c>
    </row>
    <row r="3968" spans="1:6">
      <c r="A3968">
        <v>4161</v>
      </c>
      <c r="B3968" t="s">
        <v>4534</v>
      </c>
      <c r="C3968" t="s">
        <v>565</v>
      </c>
      <c r="D3968" s="285">
        <v>0</v>
      </c>
      <c r="E3968" s="286">
        <v>8.93</v>
      </c>
      <c r="F3968" s="286">
        <v>0</v>
      </c>
    </row>
    <row r="3969" spans="1:6">
      <c r="A3969">
        <v>4162</v>
      </c>
      <c r="B3969" t="s">
        <v>4535</v>
      </c>
      <c r="C3969" t="s">
        <v>565</v>
      </c>
      <c r="D3969" s="285">
        <v>0</v>
      </c>
      <c r="E3969" s="286">
        <v>36.69</v>
      </c>
      <c r="F3969" s="286">
        <v>0</v>
      </c>
    </row>
    <row r="3970" spans="1:6">
      <c r="A3970">
        <v>4163</v>
      </c>
      <c r="B3970" t="s">
        <v>4536</v>
      </c>
      <c r="C3970" t="s">
        <v>565</v>
      </c>
      <c r="D3970" s="285">
        <v>0</v>
      </c>
      <c r="E3970" s="286">
        <v>10.6</v>
      </c>
      <c r="F3970" s="286">
        <v>0</v>
      </c>
    </row>
    <row r="3971" spans="1:6">
      <c r="A3971">
        <v>4164</v>
      </c>
      <c r="B3971" t="s">
        <v>4537</v>
      </c>
      <c r="C3971" t="s">
        <v>565</v>
      </c>
      <c r="D3971" s="285">
        <v>0</v>
      </c>
      <c r="E3971" s="286">
        <v>28.78</v>
      </c>
      <c r="F3971" s="286">
        <v>0</v>
      </c>
    </row>
    <row r="3972" spans="1:6">
      <c r="A3972">
        <v>4165</v>
      </c>
      <c r="B3972" t="s">
        <v>4538</v>
      </c>
      <c r="C3972" t="s">
        <v>565</v>
      </c>
      <c r="D3972" s="285">
        <v>0</v>
      </c>
      <c r="E3972" s="286">
        <v>25.79</v>
      </c>
      <c r="F3972" s="286">
        <v>0</v>
      </c>
    </row>
    <row r="3973" spans="1:6">
      <c r="A3973">
        <v>4166</v>
      </c>
      <c r="B3973" t="s">
        <v>4539</v>
      </c>
      <c r="C3973" t="s">
        <v>565</v>
      </c>
      <c r="D3973" s="285">
        <v>0</v>
      </c>
      <c r="E3973" s="286">
        <v>144.32</v>
      </c>
      <c r="F3973" s="286">
        <v>0</v>
      </c>
    </row>
    <row r="3974" spans="1:6">
      <c r="A3974">
        <v>4167</v>
      </c>
      <c r="B3974" t="s">
        <v>4540</v>
      </c>
      <c r="C3974" t="s">
        <v>565</v>
      </c>
      <c r="D3974" s="285">
        <v>0</v>
      </c>
      <c r="E3974" s="286">
        <v>16.896000000000001</v>
      </c>
      <c r="F3974" s="286">
        <v>0</v>
      </c>
    </row>
    <row r="3975" spans="1:6">
      <c r="A3975">
        <v>4168</v>
      </c>
      <c r="B3975" t="s">
        <v>4541</v>
      </c>
      <c r="C3975" t="s">
        <v>565</v>
      </c>
      <c r="D3975" s="285">
        <v>0</v>
      </c>
      <c r="E3975" s="286">
        <v>252.51</v>
      </c>
      <c r="F3975" s="286">
        <v>0</v>
      </c>
    </row>
    <row r="3976" spans="1:6">
      <c r="A3976">
        <v>4169</v>
      </c>
      <c r="B3976" t="s">
        <v>4542</v>
      </c>
      <c r="C3976" t="s">
        <v>565</v>
      </c>
      <c r="D3976" s="285">
        <v>0</v>
      </c>
      <c r="E3976" s="286">
        <v>258.52999999999997</v>
      </c>
      <c r="F3976" s="286">
        <v>0</v>
      </c>
    </row>
    <row r="3977" spans="1:6">
      <c r="A3977">
        <v>4170</v>
      </c>
      <c r="B3977" t="s">
        <v>4543</v>
      </c>
      <c r="C3977" t="s">
        <v>565</v>
      </c>
      <c r="D3977" s="285">
        <v>0</v>
      </c>
      <c r="E3977" s="286">
        <v>278.13</v>
      </c>
      <c r="F3977" s="286">
        <v>0</v>
      </c>
    </row>
    <row r="3978" spans="1:6">
      <c r="A3978">
        <v>4171</v>
      </c>
      <c r="B3978" t="s">
        <v>4544</v>
      </c>
      <c r="C3978" t="s">
        <v>565</v>
      </c>
      <c r="D3978" s="285">
        <v>0</v>
      </c>
      <c r="E3978" s="286">
        <v>10.5</v>
      </c>
      <c r="F3978" s="286">
        <v>0</v>
      </c>
    </row>
    <row r="3979" spans="1:6">
      <c r="A3979">
        <v>4172</v>
      </c>
      <c r="B3979" t="s">
        <v>4545</v>
      </c>
      <c r="C3979" t="s">
        <v>565</v>
      </c>
      <c r="D3979" s="285">
        <v>0</v>
      </c>
      <c r="E3979" s="286">
        <v>19.55</v>
      </c>
      <c r="F3979" s="286">
        <v>0</v>
      </c>
    </row>
    <row r="3980" spans="1:6">
      <c r="A3980">
        <v>4173</v>
      </c>
      <c r="B3980" t="s">
        <v>4546</v>
      </c>
      <c r="C3980" t="s">
        <v>565</v>
      </c>
      <c r="D3980" s="285">
        <v>0</v>
      </c>
      <c r="E3980" s="286">
        <v>22.56</v>
      </c>
      <c r="F3980" s="286">
        <v>0</v>
      </c>
    </row>
    <row r="3981" spans="1:6">
      <c r="A3981">
        <v>4174</v>
      </c>
      <c r="B3981" t="s">
        <v>4547</v>
      </c>
      <c r="C3981" t="s">
        <v>565</v>
      </c>
      <c r="D3981" s="285">
        <v>0</v>
      </c>
      <c r="E3981" s="286">
        <v>28.81</v>
      </c>
      <c r="F3981" s="286">
        <v>0</v>
      </c>
    </row>
    <row r="3982" spans="1:6">
      <c r="A3982">
        <v>4175</v>
      </c>
      <c r="B3982" t="s">
        <v>4548</v>
      </c>
      <c r="C3982" t="s">
        <v>565</v>
      </c>
      <c r="D3982" s="285">
        <v>0</v>
      </c>
      <c r="E3982" s="286">
        <v>24.15</v>
      </c>
      <c r="F3982" s="286">
        <v>0</v>
      </c>
    </row>
    <row r="3983" spans="1:6">
      <c r="A3983">
        <v>4176</v>
      </c>
      <c r="B3983" t="s">
        <v>4549</v>
      </c>
      <c r="C3983" t="s">
        <v>565</v>
      </c>
      <c r="D3983" s="285">
        <v>6</v>
      </c>
      <c r="E3983" s="286">
        <v>26.74</v>
      </c>
      <c r="F3983" s="286">
        <v>160.44</v>
      </c>
    </row>
    <row r="3984" spans="1:6">
      <c r="A3984">
        <v>4177</v>
      </c>
      <c r="B3984" t="s">
        <v>4550</v>
      </c>
      <c r="C3984" t="s">
        <v>565</v>
      </c>
      <c r="D3984" s="285">
        <v>0</v>
      </c>
      <c r="E3984" s="286">
        <v>11.45</v>
      </c>
      <c r="F3984" s="286">
        <v>0</v>
      </c>
    </row>
    <row r="3985" spans="1:6">
      <c r="A3985">
        <v>4178</v>
      </c>
      <c r="B3985" t="s">
        <v>4551</v>
      </c>
      <c r="C3985" t="s">
        <v>565</v>
      </c>
      <c r="D3985" s="285">
        <v>3</v>
      </c>
      <c r="E3985" s="286">
        <v>122.16</v>
      </c>
      <c r="F3985" s="286">
        <v>366.48</v>
      </c>
    </row>
    <row r="3986" spans="1:6">
      <c r="A3986">
        <v>4179</v>
      </c>
      <c r="B3986" t="s">
        <v>4552</v>
      </c>
      <c r="C3986" t="s">
        <v>565</v>
      </c>
      <c r="D3986" s="285">
        <v>0</v>
      </c>
      <c r="E3986" s="286">
        <v>104.61</v>
      </c>
      <c r="F3986" s="286">
        <v>0</v>
      </c>
    </row>
    <row r="3987" spans="1:6">
      <c r="A3987">
        <v>4180</v>
      </c>
      <c r="B3987" t="s">
        <v>4553</v>
      </c>
      <c r="C3987" t="s">
        <v>565</v>
      </c>
      <c r="D3987" s="285">
        <v>6</v>
      </c>
      <c r="E3987" s="286">
        <v>95.01</v>
      </c>
      <c r="F3987" s="286">
        <v>570.05999999999995</v>
      </c>
    </row>
    <row r="3988" spans="1:6">
      <c r="A3988">
        <v>4181</v>
      </c>
      <c r="B3988" t="s">
        <v>4554</v>
      </c>
      <c r="C3988" t="s">
        <v>565</v>
      </c>
      <c r="D3988" s="285">
        <v>0</v>
      </c>
      <c r="E3988" s="286">
        <v>27.7</v>
      </c>
      <c r="F3988" s="286">
        <v>0</v>
      </c>
    </row>
    <row r="3989" spans="1:6">
      <c r="A3989">
        <v>4182</v>
      </c>
      <c r="B3989" t="s">
        <v>4555</v>
      </c>
      <c r="C3989" t="s">
        <v>565</v>
      </c>
      <c r="D3989" s="285">
        <v>0</v>
      </c>
      <c r="E3989" s="286">
        <v>22.58</v>
      </c>
      <c r="F3989" s="286">
        <v>0</v>
      </c>
    </row>
    <row r="3990" spans="1:6">
      <c r="A3990">
        <v>4183</v>
      </c>
      <c r="B3990" t="s">
        <v>4556</v>
      </c>
      <c r="C3990" t="s">
        <v>565</v>
      </c>
      <c r="D3990" s="285">
        <v>0</v>
      </c>
      <c r="E3990" s="286">
        <v>21.19</v>
      </c>
      <c r="F3990" s="286">
        <v>0</v>
      </c>
    </row>
    <row r="3991" spans="1:6">
      <c r="A3991">
        <v>4184</v>
      </c>
      <c r="B3991" t="s">
        <v>4557</v>
      </c>
      <c r="C3991" t="s">
        <v>565</v>
      </c>
      <c r="D3991" s="285">
        <v>0</v>
      </c>
      <c r="E3991" s="286">
        <v>25.931000000000001</v>
      </c>
      <c r="F3991" s="286">
        <v>0</v>
      </c>
    </row>
    <row r="3992" spans="1:6">
      <c r="A3992">
        <v>4185</v>
      </c>
      <c r="B3992" t="s">
        <v>4558</v>
      </c>
      <c r="C3992" t="s">
        <v>565</v>
      </c>
      <c r="D3992" s="285">
        <v>0</v>
      </c>
      <c r="E3992" s="286">
        <v>162.44999999999999</v>
      </c>
      <c r="F3992" s="286">
        <v>0</v>
      </c>
    </row>
    <row r="3993" spans="1:6">
      <c r="A3993">
        <v>4186</v>
      </c>
      <c r="B3993" t="s">
        <v>4559</v>
      </c>
      <c r="C3993" t="s">
        <v>565</v>
      </c>
      <c r="D3993" s="285">
        <v>0</v>
      </c>
      <c r="E3993" s="286">
        <v>27.03</v>
      </c>
      <c r="F3993" s="286">
        <v>0</v>
      </c>
    </row>
    <row r="3994" spans="1:6">
      <c r="A3994">
        <v>4187</v>
      </c>
      <c r="B3994" t="s">
        <v>4560</v>
      </c>
      <c r="C3994" t="s">
        <v>565</v>
      </c>
      <c r="D3994" s="285">
        <v>6</v>
      </c>
      <c r="E3994" s="286">
        <v>24.66</v>
      </c>
      <c r="F3994" s="286">
        <v>147.96</v>
      </c>
    </row>
    <row r="3995" spans="1:6">
      <c r="A3995">
        <v>4188</v>
      </c>
      <c r="B3995" t="s">
        <v>4561</v>
      </c>
      <c r="C3995" t="s">
        <v>565</v>
      </c>
      <c r="D3995" s="285">
        <v>0</v>
      </c>
      <c r="E3995" s="286">
        <v>26.14</v>
      </c>
      <c r="F3995" s="286">
        <v>0</v>
      </c>
    </row>
    <row r="3996" spans="1:6">
      <c r="A3996">
        <v>4189</v>
      </c>
      <c r="B3996" t="s">
        <v>4562</v>
      </c>
      <c r="C3996" t="s">
        <v>565</v>
      </c>
      <c r="D3996" s="285">
        <v>21</v>
      </c>
      <c r="E3996" s="286">
        <v>15.73</v>
      </c>
      <c r="F3996" s="286">
        <v>330.33</v>
      </c>
    </row>
    <row r="3997" spans="1:6">
      <c r="A3997">
        <v>4190</v>
      </c>
      <c r="B3997" t="s">
        <v>4563</v>
      </c>
      <c r="C3997" t="s">
        <v>565</v>
      </c>
      <c r="D3997" s="285">
        <v>0</v>
      </c>
      <c r="E3997" s="286">
        <v>45.17</v>
      </c>
      <c r="F3997" s="286">
        <v>0</v>
      </c>
    </row>
    <row r="3998" spans="1:6">
      <c r="A3998">
        <v>4191</v>
      </c>
      <c r="B3998" t="s">
        <v>4564</v>
      </c>
      <c r="C3998" t="s">
        <v>565</v>
      </c>
      <c r="D3998" s="285">
        <v>0</v>
      </c>
      <c r="E3998" s="286">
        <v>12.12</v>
      </c>
      <c r="F3998" s="286">
        <v>0</v>
      </c>
    </row>
    <row r="3999" spans="1:6">
      <c r="A3999">
        <v>4192</v>
      </c>
      <c r="B3999" t="s">
        <v>4565</v>
      </c>
      <c r="C3999" t="s">
        <v>565</v>
      </c>
      <c r="D3999" s="285">
        <v>0</v>
      </c>
      <c r="E3999" s="286">
        <v>25.11</v>
      </c>
      <c r="F3999" s="286">
        <v>0</v>
      </c>
    </row>
    <row r="4000" spans="1:6">
      <c r="A4000">
        <v>4193</v>
      </c>
      <c r="B4000" t="s">
        <v>4566</v>
      </c>
      <c r="C4000" t="s">
        <v>565</v>
      </c>
      <c r="D4000" s="285">
        <v>0</v>
      </c>
      <c r="E4000" s="286">
        <v>19.649999999999999</v>
      </c>
      <c r="F4000" s="286">
        <v>0</v>
      </c>
    </row>
    <row r="4001" spans="1:6">
      <c r="A4001">
        <v>4194</v>
      </c>
      <c r="B4001" t="s">
        <v>4567</v>
      </c>
      <c r="C4001" t="s">
        <v>565</v>
      </c>
      <c r="D4001" s="285">
        <v>0</v>
      </c>
      <c r="E4001" s="286">
        <v>87.97</v>
      </c>
      <c r="F4001" s="286">
        <v>0</v>
      </c>
    </row>
    <row r="4002" spans="1:6">
      <c r="A4002">
        <v>4195</v>
      </c>
      <c r="B4002" t="s">
        <v>4568</v>
      </c>
      <c r="C4002" t="s">
        <v>565</v>
      </c>
      <c r="D4002" s="285">
        <v>12</v>
      </c>
      <c r="E4002" s="286">
        <v>26.751999999999999</v>
      </c>
      <c r="F4002" s="286">
        <v>321.02</v>
      </c>
    </row>
    <row r="4003" spans="1:6">
      <c r="A4003">
        <v>4197</v>
      </c>
      <c r="B4003" t="s">
        <v>4569</v>
      </c>
      <c r="C4003" t="s">
        <v>565</v>
      </c>
      <c r="D4003" s="285">
        <v>0</v>
      </c>
      <c r="E4003" s="286">
        <v>49.3</v>
      </c>
      <c r="F4003" s="286">
        <v>0</v>
      </c>
    </row>
    <row r="4004" spans="1:6">
      <c r="A4004">
        <v>4198</v>
      </c>
      <c r="B4004" t="s">
        <v>4570</v>
      </c>
      <c r="C4004" t="s">
        <v>565</v>
      </c>
      <c r="D4004" s="285">
        <v>6</v>
      </c>
      <c r="E4004" s="286">
        <v>39.880000000000003</v>
      </c>
      <c r="F4004" s="286">
        <v>239.28</v>
      </c>
    </row>
    <row r="4005" spans="1:6">
      <c r="A4005">
        <v>4199</v>
      </c>
      <c r="B4005" t="s">
        <v>4571</v>
      </c>
      <c r="C4005" t="s">
        <v>565</v>
      </c>
      <c r="D4005" s="285">
        <v>0</v>
      </c>
      <c r="E4005" s="286">
        <v>45.38</v>
      </c>
      <c r="F4005" s="286">
        <v>0</v>
      </c>
    </row>
    <row r="4006" spans="1:6">
      <c r="A4006">
        <v>4200</v>
      </c>
      <c r="B4006" t="s">
        <v>4572</v>
      </c>
      <c r="C4006" t="s">
        <v>565</v>
      </c>
      <c r="D4006" s="285">
        <v>0</v>
      </c>
      <c r="E4006" s="286">
        <v>23.25</v>
      </c>
      <c r="F4006" s="286">
        <v>0</v>
      </c>
    </row>
    <row r="4007" spans="1:6">
      <c r="A4007">
        <v>4201</v>
      </c>
      <c r="B4007" t="s">
        <v>4573</v>
      </c>
      <c r="C4007" t="s">
        <v>565</v>
      </c>
      <c r="D4007" s="285">
        <v>0</v>
      </c>
      <c r="E4007" s="286">
        <v>17.940000000000001</v>
      </c>
      <c r="F4007" s="286">
        <v>0</v>
      </c>
    </row>
    <row r="4008" spans="1:6">
      <c r="A4008">
        <v>4202</v>
      </c>
      <c r="B4008" t="s">
        <v>4574</v>
      </c>
      <c r="C4008" t="s">
        <v>565</v>
      </c>
      <c r="D4008" s="285">
        <v>0</v>
      </c>
      <c r="E4008" s="286">
        <v>37.9</v>
      </c>
      <c r="F4008" s="286">
        <v>0</v>
      </c>
    </row>
    <row r="4009" spans="1:6">
      <c r="A4009">
        <v>4203</v>
      </c>
      <c r="B4009" t="s">
        <v>4575</v>
      </c>
      <c r="C4009" t="s">
        <v>565</v>
      </c>
      <c r="D4009" s="285">
        <v>0</v>
      </c>
      <c r="E4009" s="286">
        <v>98.86</v>
      </c>
      <c r="F4009" s="286">
        <v>0</v>
      </c>
    </row>
    <row r="4010" spans="1:6">
      <c r="A4010">
        <v>4204</v>
      </c>
      <c r="B4010" t="s">
        <v>4576</v>
      </c>
      <c r="C4010" t="s">
        <v>565</v>
      </c>
      <c r="D4010" s="285">
        <v>0</v>
      </c>
      <c r="E4010" s="286">
        <v>22.9</v>
      </c>
      <c r="F4010" s="286">
        <v>0</v>
      </c>
    </row>
    <row r="4011" spans="1:6">
      <c r="A4011">
        <v>4205</v>
      </c>
      <c r="B4011" t="s">
        <v>4577</v>
      </c>
      <c r="C4011" t="s">
        <v>565</v>
      </c>
      <c r="D4011" s="285">
        <v>0</v>
      </c>
      <c r="E4011" s="286">
        <v>13.2</v>
      </c>
      <c r="F4011" s="286">
        <v>0</v>
      </c>
    </row>
    <row r="4012" spans="1:6">
      <c r="A4012">
        <v>4206</v>
      </c>
      <c r="B4012" t="s">
        <v>4578</v>
      </c>
      <c r="C4012" t="s">
        <v>565</v>
      </c>
      <c r="D4012" s="285">
        <v>0</v>
      </c>
      <c r="E4012" s="286">
        <v>22.69</v>
      </c>
      <c r="F4012" s="286">
        <v>0</v>
      </c>
    </row>
    <row r="4013" spans="1:6">
      <c r="A4013">
        <v>4207</v>
      </c>
      <c r="B4013" t="s">
        <v>4579</v>
      </c>
      <c r="C4013" t="s">
        <v>565</v>
      </c>
      <c r="D4013" s="285">
        <v>0</v>
      </c>
      <c r="E4013" s="286">
        <v>20.736000000000001</v>
      </c>
      <c r="F4013" s="286">
        <v>0</v>
      </c>
    </row>
    <row r="4014" spans="1:6">
      <c r="A4014">
        <v>4208</v>
      </c>
      <c r="B4014" t="s">
        <v>4580</v>
      </c>
      <c r="C4014" t="s">
        <v>565</v>
      </c>
      <c r="D4014" s="285">
        <v>0</v>
      </c>
      <c r="E4014" s="286">
        <v>163.59</v>
      </c>
      <c r="F4014" s="286">
        <v>0</v>
      </c>
    </row>
    <row r="4015" spans="1:6">
      <c r="A4015">
        <v>4209</v>
      </c>
      <c r="B4015" t="s">
        <v>4581</v>
      </c>
      <c r="C4015" t="s">
        <v>565</v>
      </c>
      <c r="D4015" s="285">
        <v>0</v>
      </c>
      <c r="E4015" s="286">
        <v>183.77</v>
      </c>
      <c r="F4015" s="286">
        <v>0</v>
      </c>
    </row>
    <row r="4016" spans="1:6">
      <c r="A4016">
        <v>4210</v>
      </c>
      <c r="B4016" t="s">
        <v>4582</v>
      </c>
      <c r="C4016" t="s">
        <v>565</v>
      </c>
      <c r="D4016" s="285">
        <v>0</v>
      </c>
      <c r="E4016" s="286">
        <v>7.75</v>
      </c>
      <c r="F4016" s="286">
        <v>0</v>
      </c>
    </row>
    <row r="4017" spans="1:6">
      <c r="A4017">
        <v>4211</v>
      </c>
      <c r="B4017" t="s">
        <v>4583</v>
      </c>
      <c r="C4017" t="s">
        <v>565</v>
      </c>
      <c r="D4017" s="285">
        <v>0</v>
      </c>
      <c r="E4017" s="286">
        <v>30.22</v>
      </c>
      <c r="F4017" s="286">
        <v>0</v>
      </c>
    </row>
    <row r="4018" spans="1:6">
      <c r="A4018">
        <v>4212</v>
      </c>
      <c r="B4018" t="s">
        <v>4584</v>
      </c>
      <c r="C4018" t="s">
        <v>565</v>
      </c>
      <c r="D4018" s="285">
        <v>0</v>
      </c>
      <c r="E4018" s="286">
        <v>26.08</v>
      </c>
      <c r="F4018" s="286">
        <v>0</v>
      </c>
    </row>
    <row r="4019" spans="1:6">
      <c r="A4019">
        <v>4213</v>
      </c>
      <c r="B4019" t="s">
        <v>4585</v>
      </c>
      <c r="C4019" t="s">
        <v>565</v>
      </c>
      <c r="D4019" s="285">
        <v>9</v>
      </c>
      <c r="E4019" s="286">
        <v>12.69</v>
      </c>
      <c r="F4019" s="286">
        <v>114.21</v>
      </c>
    </row>
    <row r="4020" spans="1:6">
      <c r="A4020">
        <v>4214</v>
      </c>
      <c r="B4020" t="s">
        <v>4586</v>
      </c>
      <c r="C4020" t="s">
        <v>565</v>
      </c>
      <c r="D4020" s="285">
        <v>24</v>
      </c>
      <c r="E4020" s="286">
        <v>8.25</v>
      </c>
      <c r="F4020" s="286">
        <v>198</v>
      </c>
    </row>
    <row r="4021" spans="1:6">
      <c r="A4021">
        <v>4215</v>
      </c>
      <c r="B4021" t="s">
        <v>4587</v>
      </c>
      <c r="C4021" t="s">
        <v>565</v>
      </c>
      <c r="D4021" s="285">
        <v>18</v>
      </c>
      <c r="E4021" s="286">
        <v>9.1199999999999992</v>
      </c>
      <c r="F4021" s="286">
        <v>164.16</v>
      </c>
    </row>
    <row r="4022" spans="1:6">
      <c r="A4022">
        <v>4216</v>
      </c>
      <c r="B4022" t="s">
        <v>4588</v>
      </c>
      <c r="C4022" t="s">
        <v>565</v>
      </c>
      <c r="D4022" s="285">
        <v>12</v>
      </c>
      <c r="E4022" s="286">
        <v>10.231999999999999</v>
      </c>
      <c r="F4022" s="286">
        <v>122.79</v>
      </c>
    </row>
    <row r="4023" spans="1:6">
      <c r="A4023">
        <v>4217</v>
      </c>
      <c r="B4023" t="s">
        <v>4589</v>
      </c>
      <c r="C4023" t="s">
        <v>565</v>
      </c>
      <c r="D4023" s="285">
        <v>24</v>
      </c>
      <c r="E4023" s="286">
        <v>7.7729999999999997</v>
      </c>
      <c r="F4023" s="286">
        <v>186.57</v>
      </c>
    </row>
    <row r="4024" spans="1:6">
      <c r="A4024">
        <v>4218</v>
      </c>
      <c r="B4024" t="s">
        <v>4590</v>
      </c>
      <c r="C4024" t="s">
        <v>565</v>
      </c>
      <c r="D4024" s="285">
        <v>12</v>
      </c>
      <c r="E4024" s="286">
        <v>7.77</v>
      </c>
      <c r="F4024" s="286">
        <v>93.24</v>
      </c>
    </row>
    <row r="4025" spans="1:6">
      <c r="A4025">
        <v>4219</v>
      </c>
      <c r="B4025" t="s">
        <v>4591</v>
      </c>
      <c r="C4025" t="s">
        <v>565</v>
      </c>
      <c r="D4025" s="285">
        <v>30</v>
      </c>
      <c r="E4025" s="286">
        <v>8.9600000000000009</v>
      </c>
      <c r="F4025" s="286">
        <v>268.8</v>
      </c>
    </row>
    <row r="4026" spans="1:6">
      <c r="A4026">
        <v>4220</v>
      </c>
      <c r="B4026" t="s">
        <v>4592</v>
      </c>
      <c r="C4026" t="s">
        <v>565</v>
      </c>
      <c r="D4026" s="285">
        <v>18</v>
      </c>
      <c r="E4026" s="286">
        <v>5.71</v>
      </c>
      <c r="F4026" s="286">
        <v>102.78</v>
      </c>
    </row>
    <row r="4027" spans="1:6">
      <c r="A4027">
        <v>4221</v>
      </c>
      <c r="B4027" t="s">
        <v>4593</v>
      </c>
      <c r="C4027" t="s">
        <v>565</v>
      </c>
      <c r="D4027" s="285">
        <v>6</v>
      </c>
      <c r="E4027" s="286">
        <v>6.7069999999999999</v>
      </c>
      <c r="F4027" s="286">
        <v>40.24</v>
      </c>
    </row>
    <row r="4028" spans="1:6">
      <c r="A4028">
        <v>4222</v>
      </c>
      <c r="B4028" t="s">
        <v>4594</v>
      </c>
      <c r="C4028" t="s">
        <v>565</v>
      </c>
      <c r="D4028" s="285">
        <v>0</v>
      </c>
      <c r="E4028" s="286">
        <v>45.89</v>
      </c>
      <c r="F4028" s="286">
        <v>0</v>
      </c>
    </row>
    <row r="4029" spans="1:6">
      <c r="A4029">
        <v>4223</v>
      </c>
      <c r="B4029" t="s">
        <v>4595</v>
      </c>
      <c r="C4029" t="s">
        <v>565</v>
      </c>
      <c r="D4029" s="285">
        <v>0</v>
      </c>
      <c r="E4029" s="286">
        <v>8.1999999999999993</v>
      </c>
      <c r="F4029" s="286">
        <v>0</v>
      </c>
    </row>
    <row r="4030" spans="1:6">
      <c r="A4030">
        <v>4224</v>
      </c>
      <c r="B4030" t="s">
        <v>4596</v>
      </c>
      <c r="C4030" t="s">
        <v>565</v>
      </c>
      <c r="D4030" s="285">
        <v>0</v>
      </c>
      <c r="E4030" s="286">
        <v>12.68</v>
      </c>
      <c r="F4030" s="286">
        <v>0</v>
      </c>
    </row>
    <row r="4031" spans="1:6">
      <c r="A4031">
        <v>4225</v>
      </c>
      <c r="B4031" t="s">
        <v>4597</v>
      </c>
      <c r="C4031" t="s">
        <v>565</v>
      </c>
      <c r="D4031" s="285">
        <v>0</v>
      </c>
      <c r="E4031" s="286">
        <v>12.4</v>
      </c>
      <c r="F4031" s="286">
        <v>0</v>
      </c>
    </row>
    <row r="4032" spans="1:6">
      <c r="A4032">
        <v>4226</v>
      </c>
      <c r="B4032" t="s">
        <v>4598</v>
      </c>
      <c r="C4032" t="s">
        <v>565</v>
      </c>
      <c r="D4032" s="285">
        <v>0</v>
      </c>
      <c r="E4032" s="286">
        <v>24.45</v>
      </c>
      <c r="F4032" s="286">
        <v>0</v>
      </c>
    </row>
    <row r="4033" spans="1:6">
      <c r="A4033">
        <v>4227</v>
      </c>
      <c r="B4033" t="s">
        <v>4599</v>
      </c>
      <c r="C4033" t="s">
        <v>565</v>
      </c>
      <c r="D4033" s="285">
        <v>0</v>
      </c>
      <c r="E4033" s="286">
        <v>272.99</v>
      </c>
      <c r="F4033" s="286">
        <v>0</v>
      </c>
    </row>
    <row r="4034" spans="1:6">
      <c r="A4034">
        <v>4228</v>
      </c>
      <c r="B4034" t="s">
        <v>4600</v>
      </c>
      <c r="C4034" t="s">
        <v>565</v>
      </c>
      <c r="D4034" s="285">
        <v>0</v>
      </c>
      <c r="E4034" s="286">
        <v>16.809999999999999</v>
      </c>
      <c r="F4034" s="286">
        <v>0</v>
      </c>
    </row>
    <row r="4035" spans="1:6">
      <c r="A4035">
        <v>4229</v>
      </c>
      <c r="B4035" t="s">
        <v>4601</v>
      </c>
      <c r="C4035" t="s">
        <v>565</v>
      </c>
      <c r="D4035" s="285">
        <v>3</v>
      </c>
      <c r="E4035" s="286">
        <v>37.04</v>
      </c>
      <c r="F4035" s="286">
        <v>111.12</v>
      </c>
    </row>
    <row r="4036" spans="1:6">
      <c r="A4036">
        <v>4230</v>
      </c>
      <c r="B4036" t="s">
        <v>4602</v>
      </c>
      <c r="C4036" t="s">
        <v>565</v>
      </c>
      <c r="D4036" s="285">
        <v>0</v>
      </c>
      <c r="E4036" s="286">
        <v>68.69</v>
      </c>
      <c r="F4036" s="286">
        <v>0</v>
      </c>
    </row>
    <row r="4037" spans="1:6">
      <c r="A4037">
        <v>4231</v>
      </c>
      <c r="B4037" t="s">
        <v>4603</v>
      </c>
      <c r="C4037" t="s">
        <v>565</v>
      </c>
      <c r="D4037" s="285">
        <v>3</v>
      </c>
      <c r="E4037" s="286">
        <v>37.72</v>
      </c>
      <c r="F4037" s="286">
        <v>113.16</v>
      </c>
    </row>
    <row r="4038" spans="1:6">
      <c r="A4038">
        <v>4232</v>
      </c>
      <c r="B4038" t="s">
        <v>4604</v>
      </c>
      <c r="C4038" t="s">
        <v>565</v>
      </c>
      <c r="D4038" s="285">
        <v>0</v>
      </c>
      <c r="E4038" s="286">
        <v>48.2</v>
      </c>
      <c r="F4038" s="286">
        <v>0</v>
      </c>
    </row>
    <row r="4039" spans="1:6">
      <c r="A4039">
        <v>4233</v>
      </c>
      <c r="B4039" t="s">
        <v>4605</v>
      </c>
      <c r="C4039" t="s">
        <v>565</v>
      </c>
      <c r="D4039" s="285">
        <v>0</v>
      </c>
      <c r="E4039" s="286">
        <v>27.292999999999999</v>
      </c>
      <c r="F4039" s="286">
        <v>0</v>
      </c>
    </row>
    <row r="4040" spans="1:6">
      <c r="A4040">
        <v>4234</v>
      </c>
      <c r="B4040" t="s">
        <v>4606</v>
      </c>
      <c r="C4040" t="s">
        <v>565</v>
      </c>
      <c r="D4040" s="285">
        <v>0</v>
      </c>
      <c r="E4040" s="286">
        <v>11.67</v>
      </c>
      <c r="F4040" s="286">
        <v>0</v>
      </c>
    </row>
    <row r="4041" spans="1:6">
      <c r="A4041">
        <v>4235</v>
      </c>
      <c r="B4041" t="s">
        <v>4607</v>
      </c>
      <c r="C4041" t="s">
        <v>565</v>
      </c>
      <c r="D4041" s="285">
        <v>0</v>
      </c>
      <c r="E4041" s="286">
        <v>25</v>
      </c>
      <c r="F4041" s="286">
        <v>0</v>
      </c>
    </row>
    <row r="4042" spans="1:6">
      <c r="A4042">
        <v>4236</v>
      </c>
      <c r="B4042" t="s">
        <v>4608</v>
      </c>
      <c r="C4042" t="s">
        <v>565</v>
      </c>
      <c r="D4042" s="285">
        <v>0</v>
      </c>
      <c r="E4042" s="286">
        <v>4.75</v>
      </c>
      <c r="F4042" s="286">
        <v>0</v>
      </c>
    </row>
    <row r="4043" spans="1:6">
      <c r="A4043">
        <v>4237</v>
      </c>
      <c r="B4043" t="s">
        <v>4609</v>
      </c>
      <c r="C4043" t="s">
        <v>565</v>
      </c>
      <c r="D4043" s="285">
        <v>0</v>
      </c>
      <c r="E4043" s="286">
        <v>4.0599999999999996</v>
      </c>
      <c r="F4043" s="286">
        <v>0</v>
      </c>
    </row>
    <row r="4044" spans="1:6">
      <c r="A4044">
        <v>4238</v>
      </c>
      <c r="B4044" t="s">
        <v>4610</v>
      </c>
      <c r="C4044" t="s">
        <v>565</v>
      </c>
      <c r="D4044" s="285">
        <v>0</v>
      </c>
      <c r="E4044" s="286">
        <v>3.5</v>
      </c>
      <c r="F4044" s="286">
        <v>0</v>
      </c>
    </row>
    <row r="4045" spans="1:6">
      <c r="A4045">
        <v>4239</v>
      </c>
      <c r="B4045" t="s">
        <v>4611</v>
      </c>
      <c r="C4045" t="s">
        <v>565</v>
      </c>
      <c r="D4045" s="285">
        <v>0</v>
      </c>
      <c r="E4045" s="286">
        <v>57</v>
      </c>
      <c r="F4045" s="286">
        <v>0</v>
      </c>
    </row>
    <row r="4046" spans="1:6">
      <c r="A4046">
        <v>4240</v>
      </c>
      <c r="B4046" t="s">
        <v>4612</v>
      </c>
      <c r="C4046" t="s">
        <v>565</v>
      </c>
      <c r="D4046" s="285">
        <v>0</v>
      </c>
      <c r="E4046" s="286">
        <v>7.46</v>
      </c>
      <c r="F4046" s="286">
        <v>0</v>
      </c>
    </row>
    <row r="4047" spans="1:6">
      <c r="A4047">
        <v>4241</v>
      </c>
      <c r="B4047" t="s">
        <v>4613</v>
      </c>
      <c r="C4047" t="s">
        <v>565</v>
      </c>
      <c r="D4047" s="285">
        <v>0</v>
      </c>
      <c r="E4047" s="286">
        <v>4.1749999999999998</v>
      </c>
      <c r="F4047" s="286">
        <v>0</v>
      </c>
    </row>
    <row r="4048" spans="1:6">
      <c r="A4048">
        <v>4242</v>
      </c>
      <c r="B4048" t="s">
        <v>4614</v>
      </c>
      <c r="C4048" t="s">
        <v>565</v>
      </c>
      <c r="D4048" s="285">
        <v>0</v>
      </c>
      <c r="E4048" s="286">
        <v>16.34</v>
      </c>
      <c r="F4048" s="286">
        <v>0</v>
      </c>
    </row>
    <row r="4049" spans="1:6">
      <c r="A4049">
        <v>4243</v>
      </c>
      <c r="B4049" t="s">
        <v>4615</v>
      </c>
      <c r="C4049" t="s">
        <v>565</v>
      </c>
      <c r="D4049" s="285">
        <v>0</v>
      </c>
      <c r="E4049" s="286">
        <v>13.78</v>
      </c>
      <c r="F4049" s="286">
        <v>0</v>
      </c>
    </row>
    <row r="4050" spans="1:6">
      <c r="A4050">
        <v>4244</v>
      </c>
      <c r="B4050" t="s">
        <v>4616</v>
      </c>
      <c r="C4050" t="s">
        <v>565</v>
      </c>
      <c r="D4050" s="285">
        <v>12</v>
      </c>
      <c r="E4050" s="286">
        <v>19.556999999999999</v>
      </c>
      <c r="F4050" s="286">
        <v>234.68</v>
      </c>
    </row>
    <row r="4051" spans="1:6">
      <c r="A4051">
        <v>4245</v>
      </c>
      <c r="B4051" t="s">
        <v>4617</v>
      </c>
      <c r="C4051" t="s">
        <v>565</v>
      </c>
      <c r="D4051" s="285">
        <v>0</v>
      </c>
      <c r="E4051" s="286">
        <v>2.6</v>
      </c>
      <c r="F4051" s="286">
        <v>0</v>
      </c>
    </row>
    <row r="4052" spans="1:6">
      <c r="A4052">
        <v>4246</v>
      </c>
      <c r="B4052" t="s">
        <v>4618</v>
      </c>
      <c r="C4052" t="s">
        <v>565</v>
      </c>
      <c r="D4052" s="285">
        <v>6</v>
      </c>
      <c r="E4052" s="286">
        <v>24.9</v>
      </c>
      <c r="F4052" s="286">
        <v>149.4</v>
      </c>
    </row>
    <row r="4053" spans="1:6">
      <c r="A4053">
        <v>4247</v>
      </c>
      <c r="B4053" t="s">
        <v>4619</v>
      </c>
      <c r="C4053" t="s">
        <v>565</v>
      </c>
      <c r="D4053" s="285">
        <v>0</v>
      </c>
      <c r="E4053" s="286">
        <v>7.17</v>
      </c>
      <c r="F4053" s="286">
        <v>0</v>
      </c>
    </row>
    <row r="4054" spans="1:6">
      <c r="A4054">
        <v>4248</v>
      </c>
      <c r="B4054" t="s">
        <v>4620</v>
      </c>
      <c r="C4054" t="s">
        <v>565</v>
      </c>
      <c r="D4054" s="285">
        <v>0</v>
      </c>
      <c r="E4054" s="286">
        <v>10.282</v>
      </c>
      <c r="F4054" s="286">
        <v>0</v>
      </c>
    </row>
    <row r="4055" spans="1:6">
      <c r="A4055">
        <v>4249</v>
      </c>
      <c r="B4055" t="s">
        <v>4621</v>
      </c>
      <c r="C4055" t="s">
        <v>565</v>
      </c>
      <c r="D4055" s="285">
        <v>0</v>
      </c>
      <c r="E4055" s="286">
        <v>27.395</v>
      </c>
      <c r="F4055" s="286">
        <v>0</v>
      </c>
    </row>
    <row r="4056" spans="1:6">
      <c r="A4056">
        <v>4250</v>
      </c>
      <c r="B4056" t="s">
        <v>4622</v>
      </c>
      <c r="C4056" t="s">
        <v>565</v>
      </c>
      <c r="D4056" s="285">
        <v>24</v>
      </c>
      <c r="E4056" s="286">
        <v>6.99</v>
      </c>
      <c r="F4056" s="286">
        <v>167.76</v>
      </c>
    </row>
    <row r="4057" spans="1:6">
      <c r="A4057">
        <v>4251</v>
      </c>
      <c r="B4057" t="s">
        <v>4623</v>
      </c>
      <c r="C4057" t="s">
        <v>565</v>
      </c>
      <c r="D4057" s="285">
        <v>0</v>
      </c>
      <c r="E4057" s="286">
        <v>12.925000000000001</v>
      </c>
      <c r="F4057" s="286">
        <v>0</v>
      </c>
    </row>
    <row r="4058" spans="1:6">
      <c r="A4058">
        <v>4252</v>
      </c>
      <c r="B4058" t="s">
        <v>4624</v>
      </c>
      <c r="C4058" t="s">
        <v>565</v>
      </c>
      <c r="D4058" s="285">
        <v>18</v>
      </c>
      <c r="E4058" s="286">
        <v>7.125</v>
      </c>
      <c r="F4058" s="286">
        <v>128.25</v>
      </c>
    </row>
    <row r="4059" spans="1:6">
      <c r="A4059">
        <v>4253</v>
      </c>
      <c r="B4059" t="s">
        <v>4625</v>
      </c>
      <c r="C4059" t="s">
        <v>565</v>
      </c>
      <c r="D4059" s="285">
        <v>0</v>
      </c>
      <c r="E4059" s="286">
        <v>8.8439999999999994</v>
      </c>
      <c r="F4059" s="286">
        <v>0</v>
      </c>
    </row>
    <row r="4060" spans="1:6">
      <c r="A4060">
        <v>4254</v>
      </c>
      <c r="B4060" t="s">
        <v>4626</v>
      </c>
      <c r="C4060" t="s">
        <v>565</v>
      </c>
      <c r="D4060" s="285">
        <v>0</v>
      </c>
      <c r="E4060" s="286">
        <v>208.69</v>
      </c>
      <c r="F4060" s="286">
        <v>0</v>
      </c>
    </row>
    <row r="4061" spans="1:6">
      <c r="A4061">
        <v>4255</v>
      </c>
      <c r="B4061" t="s">
        <v>4627</v>
      </c>
      <c r="C4061" t="s">
        <v>565</v>
      </c>
      <c r="D4061" s="285">
        <v>0</v>
      </c>
      <c r="E4061" s="286">
        <v>36.844999999999999</v>
      </c>
      <c r="F4061" s="286">
        <v>0</v>
      </c>
    </row>
    <row r="4062" spans="1:6">
      <c r="A4062">
        <v>4256</v>
      </c>
      <c r="B4062" t="s">
        <v>4628</v>
      </c>
      <c r="C4062" t="s">
        <v>565</v>
      </c>
      <c r="D4062" s="285">
        <v>0</v>
      </c>
      <c r="E4062" s="286">
        <v>24</v>
      </c>
      <c r="F4062" s="286">
        <v>0</v>
      </c>
    </row>
    <row r="4063" spans="1:6">
      <c r="A4063">
        <v>4257</v>
      </c>
      <c r="B4063" t="s">
        <v>4629</v>
      </c>
      <c r="C4063" t="s">
        <v>565</v>
      </c>
      <c r="D4063" s="285">
        <v>0</v>
      </c>
      <c r="E4063" s="286">
        <v>7.11</v>
      </c>
      <c r="F4063" s="286">
        <v>0</v>
      </c>
    </row>
    <row r="4064" spans="1:6">
      <c r="A4064">
        <v>4258</v>
      </c>
      <c r="B4064" t="s">
        <v>4630</v>
      </c>
      <c r="C4064" t="s">
        <v>565</v>
      </c>
      <c r="D4064" s="285">
        <v>0</v>
      </c>
      <c r="E4064" s="286">
        <v>25.331</v>
      </c>
      <c r="F4064" s="286">
        <v>0</v>
      </c>
    </row>
    <row r="4065" spans="1:6">
      <c r="A4065">
        <v>4259</v>
      </c>
      <c r="B4065" t="s">
        <v>4631</v>
      </c>
      <c r="C4065" t="s">
        <v>565</v>
      </c>
      <c r="D4065" s="285">
        <v>0</v>
      </c>
      <c r="E4065" s="286">
        <v>21.381</v>
      </c>
      <c r="F4065" s="286">
        <v>0</v>
      </c>
    </row>
    <row r="4066" spans="1:6">
      <c r="A4066">
        <v>4260</v>
      </c>
      <c r="B4066" t="s">
        <v>4632</v>
      </c>
      <c r="C4066" t="s">
        <v>565</v>
      </c>
      <c r="D4066" s="285">
        <v>0</v>
      </c>
      <c r="E4066" s="286">
        <v>41.481999999999999</v>
      </c>
      <c r="F4066" s="286">
        <v>0</v>
      </c>
    </row>
    <row r="4067" spans="1:6">
      <c r="A4067">
        <v>4261</v>
      </c>
      <c r="B4067" t="s">
        <v>4633</v>
      </c>
      <c r="C4067" t="s">
        <v>565</v>
      </c>
      <c r="D4067" s="285">
        <v>0</v>
      </c>
      <c r="E4067" s="286">
        <v>53.82</v>
      </c>
      <c r="F4067" s="286">
        <v>0</v>
      </c>
    </row>
    <row r="4068" spans="1:6">
      <c r="A4068">
        <v>4262</v>
      </c>
      <c r="B4068" t="s">
        <v>4634</v>
      </c>
      <c r="C4068" t="s">
        <v>565</v>
      </c>
      <c r="D4068" s="285">
        <v>0</v>
      </c>
      <c r="E4068" s="286">
        <v>10.446</v>
      </c>
      <c r="F4068" s="286">
        <v>0</v>
      </c>
    </row>
    <row r="4069" spans="1:6">
      <c r="A4069">
        <v>4263</v>
      </c>
      <c r="B4069" t="s">
        <v>4635</v>
      </c>
      <c r="C4069" t="s">
        <v>565</v>
      </c>
      <c r="D4069" s="285">
        <v>0</v>
      </c>
      <c r="E4069" s="286">
        <v>23.45</v>
      </c>
      <c r="F4069" s="286">
        <v>0</v>
      </c>
    </row>
    <row r="4070" spans="1:6">
      <c r="A4070">
        <v>4264</v>
      </c>
      <c r="B4070" t="s">
        <v>4636</v>
      </c>
      <c r="C4070" t="s">
        <v>565</v>
      </c>
      <c r="D4070" s="285">
        <v>0</v>
      </c>
      <c r="E4070" s="286">
        <v>4.2210000000000001</v>
      </c>
      <c r="F4070" s="286">
        <v>0</v>
      </c>
    </row>
    <row r="4071" spans="1:6">
      <c r="A4071">
        <v>4265</v>
      </c>
      <c r="B4071" t="s">
        <v>4637</v>
      </c>
      <c r="C4071" t="s">
        <v>565</v>
      </c>
      <c r="D4071" s="285">
        <v>0</v>
      </c>
      <c r="E4071" s="286">
        <v>1.4</v>
      </c>
      <c r="F4071" s="286">
        <v>0</v>
      </c>
    </row>
    <row r="4072" spans="1:6">
      <c r="A4072">
        <v>4266</v>
      </c>
      <c r="B4072" t="s">
        <v>4638</v>
      </c>
      <c r="C4072" t="s">
        <v>565</v>
      </c>
      <c r="D4072" s="285">
        <v>0</v>
      </c>
      <c r="E4072" s="286">
        <v>81.48</v>
      </c>
      <c r="F4072" s="286">
        <v>0</v>
      </c>
    </row>
    <row r="4073" spans="1:6">
      <c r="A4073">
        <v>4267</v>
      </c>
      <c r="B4073" t="s">
        <v>4639</v>
      </c>
      <c r="C4073" t="s">
        <v>565</v>
      </c>
      <c r="D4073" s="285">
        <v>0</v>
      </c>
      <c r="E4073" s="286">
        <v>10.087999999999999</v>
      </c>
      <c r="F4073" s="286">
        <v>0</v>
      </c>
    </row>
    <row r="4074" spans="1:6">
      <c r="A4074">
        <v>4268</v>
      </c>
      <c r="B4074" t="s">
        <v>4640</v>
      </c>
      <c r="C4074" t="s">
        <v>565</v>
      </c>
      <c r="D4074" s="285">
        <v>0</v>
      </c>
      <c r="E4074" s="286">
        <v>3.83</v>
      </c>
      <c r="F4074" s="286">
        <v>0</v>
      </c>
    </row>
    <row r="4075" spans="1:6">
      <c r="A4075">
        <v>4269</v>
      </c>
      <c r="B4075" t="s">
        <v>4641</v>
      </c>
      <c r="C4075" t="s">
        <v>565</v>
      </c>
      <c r="D4075" s="285">
        <v>0</v>
      </c>
      <c r="E4075" s="286">
        <v>33.25</v>
      </c>
      <c r="F4075" s="286">
        <v>0</v>
      </c>
    </row>
    <row r="4076" spans="1:6">
      <c r="A4076">
        <v>4270</v>
      </c>
      <c r="B4076" t="s">
        <v>4642</v>
      </c>
      <c r="C4076" t="s">
        <v>565</v>
      </c>
      <c r="D4076" s="285">
        <v>0</v>
      </c>
      <c r="E4076" s="286">
        <v>8.84</v>
      </c>
      <c r="F4076" s="286">
        <v>0</v>
      </c>
    </row>
    <row r="4077" spans="1:6">
      <c r="A4077">
        <v>4271</v>
      </c>
      <c r="B4077" t="s">
        <v>4643</v>
      </c>
      <c r="C4077" t="s">
        <v>565</v>
      </c>
      <c r="D4077" s="285">
        <v>0</v>
      </c>
      <c r="E4077" s="286">
        <v>6.08</v>
      </c>
      <c r="F4077" s="286">
        <v>0</v>
      </c>
    </row>
    <row r="4078" spans="1:6">
      <c r="A4078">
        <v>4272</v>
      </c>
      <c r="B4078" t="s">
        <v>4644</v>
      </c>
      <c r="C4078" t="s">
        <v>565</v>
      </c>
      <c r="D4078" s="285">
        <v>0</v>
      </c>
      <c r="E4078" s="286">
        <v>7.79</v>
      </c>
      <c r="F4078" s="286">
        <v>0</v>
      </c>
    </row>
    <row r="4079" spans="1:6">
      <c r="A4079">
        <v>4273</v>
      </c>
      <c r="B4079" t="s">
        <v>4645</v>
      </c>
      <c r="C4079" t="s">
        <v>565</v>
      </c>
      <c r="D4079" s="285">
        <v>0</v>
      </c>
      <c r="E4079" s="286">
        <v>6.84</v>
      </c>
      <c r="F4079" s="286">
        <v>0</v>
      </c>
    </row>
    <row r="4080" spans="1:6">
      <c r="A4080">
        <v>4274</v>
      </c>
      <c r="B4080" t="s">
        <v>4646</v>
      </c>
      <c r="C4080" t="s">
        <v>565</v>
      </c>
      <c r="D4080" s="285">
        <v>0</v>
      </c>
      <c r="E4080" s="286">
        <v>0</v>
      </c>
      <c r="F4080" s="286">
        <v>0</v>
      </c>
    </row>
    <row r="4081" spans="1:6">
      <c r="A4081">
        <v>4275</v>
      </c>
      <c r="B4081" t="s">
        <v>4647</v>
      </c>
      <c r="C4081" t="s">
        <v>565</v>
      </c>
      <c r="D4081" s="285">
        <v>0</v>
      </c>
      <c r="E4081" s="286">
        <v>303.39999999999998</v>
      </c>
      <c r="F4081" s="286">
        <v>0</v>
      </c>
    </row>
    <row r="4082" spans="1:6">
      <c r="A4082">
        <v>4276</v>
      </c>
      <c r="B4082" t="s">
        <v>4648</v>
      </c>
      <c r="C4082" t="s">
        <v>565</v>
      </c>
      <c r="D4082" s="285">
        <v>0</v>
      </c>
      <c r="E4082" s="286">
        <v>41.39</v>
      </c>
      <c r="F4082" s="286">
        <v>0</v>
      </c>
    </row>
    <row r="4083" spans="1:6">
      <c r="A4083">
        <v>4277</v>
      </c>
      <c r="B4083" t="s">
        <v>4649</v>
      </c>
      <c r="C4083" t="s">
        <v>565</v>
      </c>
      <c r="D4083" s="285">
        <v>1</v>
      </c>
      <c r="E4083" s="286">
        <v>2454.0500000000002</v>
      </c>
      <c r="F4083" s="286">
        <v>2454.0500000000002</v>
      </c>
    </row>
    <row r="4084" spans="1:6">
      <c r="A4084">
        <v>4278</v>
      </c>
      <c r="B4084" t="s">
        <v>4650</v>
      </c>
      <c r="C4084" t="s">
        <v>565</v>
      </c>
      <c r="D4084" s="285">
        <v>0</v>
      </c>
      <c r="E4084" s="286">
        <v>20.21</v>
      </c>
      <c r="F4084" s="286">
        <v>0</v>
      </c>
    </row>
    <row r="4085" spans="1:6">
      <c r="A4085">
        <v>4279</v>
      </c>
      <c r="B4085" t="s">
        <v>4651</v>
      </c>
      <c r="C4085" t="s">
        <v>565</v>
      </c>
      <c r="D4085" s="285">
        <v>0</v>
      </c>
      <c r="E4085" s="286">
        <v>1490.2</v>
      </c>
      <c r="F4085" s="286">
        <v>0</v>
      </c>
    </row>
    <row r="4086" spans="1:6">
      <c r="A4086">
        <v>4280</v>
      </c>
      <c r="B4086" t="s">
        <v>4652</v>
      </c>
      <c r="C4086" t="s">
        <v>679</v>
      </c>
      <c r="D4086" s="285">
        <v>0</v>
      </c>
      <c r="E4086" s="286">
        <v>21.99</v>
      </c>
      <c r="F4086" s="286">
        <v>0</v>
      </c>
    </row>
    <row r="4087" spans="1:6">
      <c r="A4087">
        <v>4281</v>
      </c>
      <c r="B4087" t="s">
        <v>4653</v>
      </c>
      <c r="C4087" t="s">
        <v>565</v>
      </c>
      <c r="D4087" s="285">
        <v>0</v>
      </c>
      <c r="E4087" s="286">
        <v>9.8699999999999992</v>
      </c>
      <c r="F4087" s="286">
        <v>0</v>
      </c>
    </row>
    <row r="4088" spans="1:6">
      <c r="A4088">
        <v>4282</v>
      </c>
      <c r="B4088" t="s">
        <v>4654</v>
      </c>
      <c r="C4088" t="s">
        <v>565</v>
      </c>
      <c r="D4088" s="285">
        <v>0</v>
      </c>
      <c r="E4088" s="286">
        <v>69.12</v>
      </c>
      <c r="F4088" s="286">
        <v>0</v>
      </c>
    </row>
    <row r="4089" spans="1:6">
      <c r="A4089">
        <v>4283</v>
      </c>
      <c r="B4089" t="s">
        <v>4655</v>
      </c>
      <c r="C4089" t="s">
        <v>565</v>
      </c>
      <c r="D4089" s="285">
        <v>0</v>
      </c>
      <c r="E4089" s="286">
        <v>24</v>
      </c>
      <c r="F4089" s="286">
        <v>0</v>
      </c>
    </row>
    <row r="4090" spans="1:6">
      <c r="A4090">
        <v>4284</v>
      </c>
      <c r="B4090" t="s">
        <v>4656</v>
      </c>
      <c r="C4090" t="s">
        <v>565</v>
      </c>
      <c r="D4090" s="285">
        <v>0</v>
      </c>
      <c r="E4090" s="286">
        <v>159.36000000000001</v>
      </c>
      <c r="F4090" s="286">
        <v>0</v>
      </c>
    </row>
    <row r="4091" spans="1:6">
      <c r="A4091">
        <v>4285</v>
      </c>
      <c r="B4091" t="s">
        <v>4657</v>
      </c>
      <c r="C4091" t="s">
        <v>565</v>
      </c>
      <c r="D4091" s="285">
        <v>0</v>
      </c>
      <c r="E4091" s="286">
        <v>12.532999999999999</v>
      </c>
      <c r="F4091" s="286">
        <v>0</v>
      </c>
    </row>
    <row r="4092" spans="1:6">
      <c r="A4092">
        <v>4286</v>
      </c>
      <c r="B4092" t="s">
        <v>4658</v>
      </c>
      <c r="C4092" t="s">
        <v>565</v>
      </c>
      <c r="D4092" s="285">
        <v>0</v>
      </c>
      <c r="E4092" s="286">
        <v>19.649999999999999</v>
      </c>
      <c r="F4092" s="286">
        <v>0</v>
      </c>
    </row>
    <row r="4093" spans="1:6">
      <c r="A4093">
        <v>4287</v>
      </c>
      <c r="B4093" t="s">
        <v>4659</v>
      </c>
      <c r="C4093" t="s">
        <v>565</v>
      </c>
      <c r="D4093" s="285">
        <v>0</v>
      </c>
      <c r="E4093" s="286">
        <v>12.87</v>
      </c>
      <c r="F4093" s="286">
        <v>0</v>
      </c>
    </row>
    <row r="4094" spans="1:6">
      <c r="A4094">
        <v>4288</v>
      </c>
      <c r="B4094" t="s">
        <v>4660</v>
      </c>
      <c r="C4094" t="s">
        <v>565</v>
      </c>
      <c r="D4094" s="285">
        <v>129</v>
      </c>
      <c r="E4094" s="286">
        <v>11.084</v>
      </c>
      <c r="F4094" s="286">
        <v>1429.83</v>
      </c>
    </row>
    <row r="4095" spans="1:6">
      <c r="A4095">
        <v>4289</v>
      </c>
      <c r="B4095" t="s">
        <v>4661</v>
      </c>
      <c r="C4095" t="s">
        <v>565</v>
      </c>
      <c r="D4095" s="285">
        <v>0</v>
      </c>
      <c r="E4095" s="286">
        <v>200.88499999999999</v>
      </c>
      <c r="F4095" s="286">
        <v>0</v>
      </c>
    </row>
    <row r="4096" spans="1:6">
      <c r="A4096">
        <v>4290</v>
      </c>
      <c r="B4096" t="s">
        <v>4662</v>
      </c>
      <c r="C4096" t="s">
        <v>565</v>
      </c>
      <c r="D4096" s="285">
        <v>0</v>
      </c>
      <c r="E4096" s="286">
        <v>415</v>
      </c>
      <c r="F4096" s="286">
        <v>0</v>
      </c>
    </row>
    <row r="4097" spans="1:6">
      <c r="A4097">
        <v>4291</v>
      </c>
      <c r="B4097" t="s">
        <v>4663</v>
      </c>
      <c r="C4097" t="s">
        <v>565</v>
      </c>
      <c r="D4097" s="285">
        <v>0</v>
      </c>
      <c r="E4097" s="286">
        <v>23.5</v>
      </c>
      <c r="F4097" s="286">
        <v>0</v>
      </c>
    </row>
    <row r="4098" spans="1:6">
      <c r="A4098">
        <v>4292</v>
      </c>
      <c r="B4098" t="s">
        <v>4664</v>
      </c>
      <c r="C4098" t="s">
        <v>565</v>
      </c>
      <c r="D4098" s="285">
        <v>9</v>
      </c>
      <c r="E4098" s="286">
        <v>21</v>
      </c>
      <c r="F4098" s="286">
        <v>189</v>
      </c>
    </row>
    <row r="4099" spans="1:6">
      <c r="A4099">
        <v>4293</v>
      </c>
      <c r="B4099" t="s">
        <v>4665</v>
      </c>
      <c r="C4099" t="s">
        <v>565</v>
      </c>
      <c r="D4099" s="285">
        <v>0</v>
      </c>
      <c r="E4099" s="286">
        <v>14.75</v>
      </c>
      <c r="F4099" s="286">
        <v>0</v>
      </c>
    </row>
    <row r="4100" spans="1:6">
      <c r="A4100">
        <v>4294</v>
      </c>
      <c r="B4100" t="s">
        <v>4666</v>
      </c>
      <c r="C4100" t="s">
        <v>565</v>
      </c>
      <c r="D4100" s="285">
        <v>3</v>
      </c>
      <c r="E4100" s="286">
        <v>3.09</v>
      </c>
      <c r="F4100" s="286">
        <v>9.27</v>
      </c>
    </row>
    <row r="4101" spans="1:6">
      <c r="A4101">
        <v>4295</v>
      </c>
      <c r="B4101" t="s">
        <v>4667</v>
      </c>
      <c r="C4101" t="s">
        <v>565</v>
      </c>
      <c r="D4101" s="285">
        <v>3</v>
      </c>
      <c r="E4101" s="286">
        <v>23.5</v>
      </c>
      <c r="F4101" s="286">
        <v>70.5</v>
      </c>
    </row>
    <row r="4102" spans="1:6">
      <c r="A4102">
        <v>4296</v>
      </c>
      <c r="B4102" t="s">
        <v>4668</v>
      </c>
      <c r="C4102" t="s">
        <v>565</v>
      </c>
      <c r="D4102" s="285">
        <v>0</v>
      </c>
      <c r="E4102" s="286">
        <v>27.07</v>
      </c>
      <c r="F4102" s="286">
        <v>0</v>
      </c>
    </row>
    <row r="4103" spans="1:6">
      <c r="A4103">
        <v>4297</v>
      </c>
      <c r="B4103" t="s">
        <v>4669</v>
      </c>
      <c r="C4103" t="s">
        <v>565</v>
      </c>
      <c r="D4103" s="285">
        <v>0</v>
      </c>
      <c r="E4103" s="286">
        <v>28.69</v>
      </c>
      <c r="F4103" s="286">
        <v>0</v>
      </c>
    </row>
    <row r="4104" spans="1:6">
      <c r="A4104">
        <v>4298</v>
      </c>
      <c r="B4104" t="s">
        <v>4670</v>
      </c>
      <c r="C4104" t="s">
        <v>565</v>
      </c>
      <c r="D4104" s="285">
        <v>0</v>
      </c>
      <c r="E4104" s="286">
        <v>28.69</v>
      </c>
      <c r="F4104" s="286">
        <v>0</v>
      </c>
    </row>
    <row r="4105" spans="1:6">
      <c r="A4105">
        <v>4299</v>
      </c>
      <c r="B4105" t="s">
        <v>4671</v>
      </c>
      <c r="C4105" t="s">
        <v>565</v>
      </c>
      <c r="D4105" s="285">
        <v>0</v>
      </c>
      <c r="E4105" s="286">
        <v>28.69</v>
      </c>
      <c r="F4105" s="286">
        <v>0</v>
      </c>
    </row>
    <row r="4106" spans="1:6">
      <c r="A4106">
        <v>4300</v>
      </c>
      <c r="B4106" t="s">
        <v>4672</v>
      </c>
      <c r="C4106" t="s">
        <v>565</v>
      </c>
      <c r="D4106" s="285">
        <v>0</v>
      </c>
      <c r="E4106" s="286">
        <v>33.36</v>
      </c>
      <c r="F4106" s="286">
        <v>0</v>
      </c>
    </row>
    <row r="4107" spans="1:6">
      <c r="A4107">
        <v>4301</v>
      </c>
      <c r="B4107" t="s">
        <v>4673</v>
      </c>
      <c r="C4107" t="s">
        <v>565</v>
      </c>
      <c r="D4107" s="285">
        <v>0</v>
      </c>
      <c r="E4107" s="286">
        <v>34.31</v>
      </c>
      <c r="F4107" s="286">
        <v>0</v>
      </c>
    </row>
    <row r="4108" spans="1:6">
      <c r="A4108">
        <v>4302</v>
      </c>
      <c r="B4108" t="s">
        <v>4674</v>
      </c>
      <c r="C4108" t="s">
        <v>565</v>
      </c>
      <c r="D4108" s="285">
        <v>0</v>
      </c>
      <c r="E4108" s="286">
        <v>31.28</v>
      </c>
      <c r="F4108" s="286">
        <v>0</v>
      </c>
    </row>
    <row r="4109" spans="1:6">
      <c r="A4109">
        <v>4303</v>
      </c>
      <c r="B4109" t="s">
        <v>4675</v>
      </c>
      <c r="C4109" t="s">
        <v>565</v>
      </c>
      <c r="D4109" s="285">
        <v>0</v>
      </c>
      <c r="E4109" s="286">
        <v>44.87</v>
      </c>
      <c r="F4109" s="286">
        <v>0</v>
      </c>
    </row>
    <row r="4110" spans="1:6">
      <c r="A4110">
        <v>4304</v>
      </c>
      <c r="B4110" t="s">
        <v>4676</v>
      </c>
      <c r="C4110" t="s">
        <v>565</v>
      </c>
      <c r="D4110" s="285">
        <v>0</v>
      </c>
      <c r="E4110" s="286">
        <v>12.79</v>
      </c>
      <c r="F4110" s="286">
        <v>0</v>
      </c>
    </row>
    <row r="4111" spans="1:6">
      <c r="A4111">
        <v>4305</v>
      </c>
      <c r="B4111" t="s">
        <v>4677</v>
      </c>
      <c r="C4111" t="s">
        <v>565</v>
      </c>
      <c r="D4111" s="285">
        <v>0</v>
      </c>
      <c r="E4111" s="286">
        <v>24.88</v>
      </c>
      <c r="F4111" s="286">
        <v>0</v>
      </c>
    </row>
    <row r="4112" spans="1:6">
      <c r="A4112">
        <v>4306</v>
      </c>
      <c r="B4112" t="s">
        <v>4678</v>
      </c>
      <c r="C4112" t="s">
        <v>679</v>
      </c>
      <c r="D4112" s="285">
        <v>0</v>
      </c>
      <c r="E4112" s="286">
        <v>27</v>
      </c>
      <c r="F4112" s="286">
        <v>0</v>
      </c>
    </row>
    <row r="4113" spans="1:6">
      <c r="A4113">
        <v>4307</v>
      </c>
      <c r="B4113" t="s">
        <v>4679</v>
      </c>
      <c r="C4113" t="s">
        <v>679</v>
      </c>
      <c r="D4113" s="285">
        <v>0</v>
      </c>
      <c r="E4113" s="286">
        <v>25.65</v>
      </c>
      <c r="F4113" s="286">
        <v>0</v>
      </c>
    </row>
    <row r="4114" spans="1:6">
      <c r="A4114">
        <v>4308</v>
      </c>
      <c r="B4114" t="s">
        <v>4680</v>
      </c>
      <c r="C4114" t="s">
        <v>565</v>
      </c>
      <c r="D4114" s="285">
        <v>0</v>
      </c>
      <c r="E4114" s="286">
        <v>37</v>
      </c>
      <c r="F4114" s="286">
        <v>0</v>
      </c>
    </row>
    <row r="4115" spans="1:6">
      <c r="A4115">
        <v>4309</v>
      </c>
      <c r="B4115" t="s">
        <v>4681</v>
      </c>
      <c r="C4115" t="s">
        <v>565</v>
      </c>
      <c r="D4115" s="285">
        <v>0</v>
      </c>
      <c r="E4115" s="286">
        <v>74.7</v>
      </c>
      <c r="F4115" s="286">
        <v>0</v>
      </c>
    </row>
    <row r="4116" spans="1:6">
      <c r="A4116">
        <v>4310</v>
      </c>
      <c r="B4116" t="s">
        <v>4682</v>
      </c>
      <c r="C4116" t="s">
        <v>565</v>
      </c>
      <c r="D4116" s="285">
        <v>0</v>
      </c>
      <c r="E4116" s="286">
        <v>18.5</v>
      </c>
      <c r="F4116" s="286">
        <v>0</v>
      </c>
    </row>
    <row r="4117" spans="1:6">
      <c r="A4117">
        <v>4311</v>
      </c>
      <c r="B4117" t="s">
        <v>4683</v>
      </c>
      <c r="C4117" t="s">
        <v>565</v>
      </c>
      <c r="D4117" s="285">
        <v>0</v>
      </c>
      <c r="E4117" s="286">
        <v>167</v>
      </c>
      <c r="F4117" s="286">
        <v>0</v>
      </c>
    </row>
    <row r="4118" spans="1:6">
      <c r="A4118">
        <v>4312</v>
      </c>
      <c r="B4118" t="s">
        <v>4684</v>
      </c>
      <c r="C4118" t="s">
        <v>679</v>
      </c>
      <c r="D4118" s="285">
        <v>0</v>
      </c>
      <c r="E4118" s="286">
        <v>142</v>
      </c>
      <c r="F4118" s="286">
        <v>0</v>
      </c>
    </row>
    <row r="4119" spans="1:6">
      <c r="A4119">
        <v>4313</v>
      </c>
      <c r="B4119" t="s">
        <v>4685</v>
      </c>
      <c r="C4119" t="s">
        <v>679</v>
      </c>
      <c r="D4119" s="285">
        <v>0</v>
      </c>
      <c r="E4119" s="286">
        <v>35.799999999999997</v>
      </c>
      <c r="F4119" s="286">
        <v>0</v>
      </c>
    </row>
    <row r="4120" spans="1:6">
      <c r="A4120">
        <v>4314</v>
      </c>
      <c r="B4120" t="s">
        <v>4686</v>
      </c>
      <c r="C4120" t="s">
        <v>565</v>
      </c>
      <c r="D4120" s="285">
        <v>0</v>
      </c>
      <c r="E4120" s="286">
        <v>21.66</v>
      </c>
      <c r="F4120" s="286">
        <v>0</v>
      </c>
    </row>
    <row r="4121" spans="1:6">
      <c r="A4121">
        <v>4315</v>
      </c>
      <c r="B4121" t="s">
        <v>4687</v>
      </c>
      <c r="C4121" t="s">
        <v>565</v>
      </c>
      <c r="D4121" s="285">
        <v>12</v>
      </c>
      <c r="E4121" s="286">
        <v>4.24</v>
      </c>
      <c r="F4121" s="286">
        <v>50.88</v>
      </c>
    </row>
    <row r="4122" spans="1:6">
      <c r="A4122">
        <v>4316</v>
      </c>
      <c r="B4122" t="s">
        <v>4688</v>
      </c>
      <c r="C4122" t="s">
        <v>565</v>
      </c>
      <c r="D4122" s="285">
        <v>0</v>
      </c>
      <c r="E4122" s="286">
        <v>5.51</v>
      </c>
      <c r="F4122" s="286">
        <v>0</v>
      </c>
    </row>
    <row r="4123" spans="1:6">
      <c r="A4123">
        <v>4317</v>
      </c>
      <c r="B4123" t="s">
        <v>4689</v>
      </c>
      <c r="C4123" t="s">
        <v>565</v>
      </c>
      <c r="D4123" s="285">
        <v>12</v>
      </c>
      <c r="E4123" s="286">
        <v>3.75</v>
      </c>
      <c r="F4123" s="286">
        <v>45</v>
      </c>
    </row>
    <row r="4124" spans="1:6">
      <c r="A4124">
        <v>4318</v>
      </c>
      <c r="B4124" t="s">
        <v>4690</v>
      </c>
      <c r="C4124" t="s">
        <v>565</v>
      </c>
      <c r="D4124" s="285">
        <v>0</v>
      </c>
      <c r="E4124" s="286">
        <v>3.61</v>
      </c>
      <c r="F4124" s="286">
        <v>0</v>
      </c>
    </row>
    <row r="4125" spans="1:6">
      <c r="A4125">
        <v>4319</v>
      </c>
      <c r="B4125" t="s">
        <v>4691</v>
      </c>
      <c r="C4125" t="s">
        <v>565</v>
      </c>
      <c r="D4125" s="285">
        <v>6</v>
      </c>
      <c r="E4125" s="286">
        <v>8.18</v>
      </c>
      <c r="F4125" s="286">
        <v>49.08</v>
      </c>
    </row>
    <row r="4126" spans="1:6">
      <c r="A4126">
        <v>4320</v>
      </c>
      <c r="B4126" t="s">
        <v>4692</v>
      </c>
      <c r="C4126" t="s">
        <v>565</v>
      </c>
      <c r="D4126" s="285">
        <v>0</v>
      </c>
      <c r="E4126" s="286">
        <v>5.7</v>
      </c>
      <c r="F4126" s="286">
        <v>0</v>
      </c>
    </row>
    <row r="4127" spans="1:6">
      <c r="A4127">
        <v>4321</v>
      </c>
      <c r="B4127" t="s">
        <v>4693</v>
      </c>
      <c r="C4127" t="s">
        <v>679</v>
      </c>
      <c r="D4127" s="285">
        <v>0</v>
      </c>
      <c r="E4127" s="286">
        <v>41.454000000000001</v>
      </c>
      <c r="F4127" s="286">
        <v>0</v>
      </c>
    </row>
    <row r="4128" spans="1:6">
      <c r="A4128">
        <v>4322</v>
      </c>
      <c r="B4128" t="s">
        <v>4694</v>
      </c>
      <c r="C4128" t="s">
        <v>565</v>
      </c>
      <c r="D4128" s="285">
        <v>0</v>
      </c>
      <c r="E4128" s="286">
        <v>14.92</v>
      </c>
      <c r="F4128" s="286">
        <v>0</v>
      </c>
    </row>
    <row r="4129" spans="1:6">
      <c r="A4129">
        <v>4323</v>
      </c>
      <c r="B4129" t="s">
        <v>4695</v>
      </c>
      <c r="C4129" t="s">
        <v>565</v>
      </c>
      <c r="D4129" s="285">
        <v>0</v>
      </c>
      <c r="E4129" s="286">
        <v>12.47</v>
      </c>
      <c r="F4129" s="286">
        <v>0</v>
      </c>
    </row>
    <row r="4130" spans="1:6">
      <c r="A4130">
        <v>4324</v>
      </c>
      <c r="B4130" t="s">
        <v>4696</v>
      </c>
      <c r="C4130" t="s">
        <v>565</v>
      </c>
      <c r="D4130" s="285">
        <v>0</v>
      </c>
      <c r="E4130" s="286">
        <v>50.32</v>
      </c>
      <c r="F4130" s="286">
        <v>0</v>
      </c>
    </row>
    <row r="4131" spans="1:6">
      <c r="A4131">
        <v>4325</v>
      </c>
      <c r="B4131" t="s">
        <v>4697</v>
      </c>
      <c r="C4131" t="s">
        <v>565</v>
      </c>
      <c r="D4131" s="285">
        <v>0</v>
      </c>
      <c r="E4131" s="286">
        <v>57.09</v>
      </c>
      <c r="F4131" s="286">
        <v>0</v>
      </c>
    </row>
    <row r="4132" spans="1:6">
      <c r="A4132">
        <v>4326</v>
      </c>
      <c r="B4132" t="s">
        <v>4698</v>
      </c>
      <c r="C4132" t="s">
        <v>565</v>
      </c>
      <c r="D4132" s="285">
        <v>6</v>
      </c>
      <c r="E4132" s="286">
        <v>18.829999999999998</v>
      </c>
      <c r="F4132" s="286">
        <v>112.98</v>
      </c>
    </row>
    <row r="4133" spans="1:6">
      <c r="A4133">
        <v>4327</v>
      </c>
      <c r="B4133" t="s">
        <v>4699</v>
      </c>
      <c r="C4133" t="s">
        <v>565</v>
      </c>
      <c r="D4133" s="285">
        <v>0</v>
      </c>
      <c r="E4133" s="286">
        <v>58.994999999999997</v>
      </c>
      <c r="F4133" s="286">
        <v>0</v>
      </c>
    </row>
    <row r="4134" spans="1:6">
      <c r="A4134">
        <v>4328</v>
      </c>
      <c r="B4134" t="s">
        <v>4700</v>
      </c>
      <c r="C4134" t="s">
        <v>565</v>
      </c>
      <c r="D4134" s="285">
        <v>0</v>
      </c>
      <c r="E4134" s="286">
        <v>50.238</v>
      </c>
      <c r="F4134" s="286">
        <v>0</v>
      </c>
    </row>
    <row r="4135" spans="1:6">
      <c r="A4135">
        <v>4329</v>
      </c>
      <c r="B4135" t="s">
        <v>4701</v>
      </c>
      <c r="C4135" t="s">
        <v>565</v>
      </c>
      <c r="D4135" s="285">
        <v>0</v>
      </c>
      <c r="E4135" s="286">
        <v>11.696</v>
      </c>
      <c r="F4135" s="286">
        <v>0</v>
      </c>
    </row>
    <row r="4136" spans="1:6">
      <c r="A4136">
        <v>4330</v>
      </c>
      <c r="B4136" t="s">
        <v>4702</v>
      </c>
      <c r="C4136" t="s">
        <v>679</v>
      </c>
      <c r="D4136" s="285">
        <v>0</v>
      </c>
      <c r="E4136" s="286">
        <v>29.14</v>
      </c>
      <c r="F4136" s="286">
        <v>0</v>
      </c>
    </row>
    <row r="4137" spans="1:6">
      <c r="A4137">
        <v>4331</v>
      </c>
      <c r="B4137" t="s">
        <v>4703</v>
      </c>
      <c r="C4137" t="s">
        <v>679</v>
      </c>
      <c r="D4137" s="285">
        <v>0</v>
      </c>
      <c r="E4137" s="286">
        <v>31.87</v>
      </c>
      <c r="F4137" s="286">
        <v>0</v>
      </c>
    </row>
    <row r="4138" spans="1:6">
      <c r="A4138">
        <v>4332</v>
      </c>
      <c r="B4138" t="s">
        <v>4704</v>
      </c>
      <c r="C4138" t="s">
        <v>679</v>
      </c>
      <c r="D4138" s="285">
        <v>0</v>
      </c>
      <c r="E4138" s="286">
        <v>24.26</v>
      </c>
      <c r="F4138" s="286">
        <v>0</v>
      </c>
    </row>
    <row r="4139" spans="1:6">
      <c r="A4139">
        <v>4333</v>
      </c>
      <c r="B4139" t="s">
        <v>4705</v>
      </c>
      <c r="C4139" t="s">
        <v>565</v>
      </c>
      <c r="D4139" s="285">
        <v>0</v>
      </c>
      <c r="E4139" s="286">
        <v>17.260000000000002</v>
      </c>
      <c r="F4139" s="286">
        <v>0</v>
      </c>
    </row>
    <row r="4140" spans="1:6">
      <c r="A4140">
        <v>4334</v>
      </c>
      <c r="B4140" t="s">
        <v>4706</v>
      </c>
      <c r="C4140" t="s">
        <v>565</v>
      </c>
      <c r="D4140" s="285">
        <v>0</v>
      </c>
      <c r="E4140" s="286">
        <v>24</v>
      </c>
      <c r="F4140" s="286">
        <v>0</v>
      </c>
    </row>
    <row r="4141" spans="1:6">
      <c r="A4141">
        <v>4335</v>
      </c>
      <c r="B4141" t="s">
        <v>4707</v>
      </c>
      <c r="C4141" t="s">
        <v>565</v>
      </c>
      <c r="D4141" s="285">
        <v>42</v>
      </c>
      <c r="E4141" s="286">
        <v>5.4</v>
      </c>
      <c r="F4141" s="286">
        <v>226.8</v>
      </c>
    </row>
    <row r="4142" spans="1:6">
      <c r="A4142">
        <v>4336</v>
      </c>
      <c r="B4142" t="s">
        <v>4708</v>
      </c>
      <c r="C4142" t="s">
        <v>565</v>
      </c>
      <c r="D4142" s="285">
        <v>0</v>
      </c>
      <c r="E4142" s="286">
        <v>4.71</v>
      </c>
      <c r="F4142" s="286">
        <v>0</v>
      </c>
    </row>
    <row r="4143" spans="1:6">
      <c r="A4143">
        <v>4337</v>
      </c>
      <c r="B4143" t="s">
        <v>4709</v>
      </c>
      <c r="C4143" t="s">
        <v>565</v>
      </c>
      <c r="D4143" s="285">
        <v>0</v>
      </c>
      <c r="E4143" s="286">
        <v>9.0299999999999994</v>
      </c>
      <c r="F4143" s="286">
        <v>0</v>
      </c>
    </row>
    <row r="4144" spans="1:6">
      <c r="A4144">
        <v>4338</v>
      </c>
      <c r="B4144" t="s">
        <v>4710</v>
      </c>
      <c r="C4144" t="s">
        <v>565</v>
      </c>
      <c r="D4144" s="285">
        <v>0</v>
      </c>
      <c r="E4144" s="286">
        <v>5.89</v>
      </c>
      <c r="F4144" s="286">
        <v>0</v>
      </c>
    </row>
    <row r="4145" spans="1:6">
      <c r="A4145">
        <v>4339</v>
      </c>
      <c r="B4145" t="s">
        <v>4711</v>
      </c>
      <c r="C4145" t="s">
        <v>565</v>
      </c>
      <c r="D4145" s="285">
        <v>0</v>
      </c>
      <c r="E4145" s="286">
        <v>39.326000000000001</v>
      </c>
      <c r="F4145" s="286">
        <v>0</v>
      </c>
    </row>
    <row r="4146" spans="1:6">
      <c r="A4146">
        <v>4340</v>
      </c>
      <c r="B4146" t="s">
        <v>4712</v>
      </c>
      <c r="C4146" t="s">
        <v>565</v>
      </c>
      <c r="D4146" s="285">
        <v>0</v>
      </c>
      <c r="E4146" s="286">
        <v>18.954000000000001</v>
      </c>
      <c r="F4146" s="286">
        <v>0</v>
      </c>
    </row>
    <row r="4147" spans="1:6">
      <c r="A4147">
        <v>4341</v>
      </c>
      <c r="B4147" t="s">
        <v>4713</v>
      </c>
      <c r="C4147" t="s">
        <v>565</v>
      </c>
      <c r="D4147" s="285">
        <v>0</v>
      </c>
      <c r="E4147" s="286">
        <v>46.38</v>
      </c>
      <c r="F4147" s="286">
        <v>0</v>
      </c>
    </row>
    <row r="4148" spans="1:6">
      <c r="A4148">
        <v>4342</v>
      </c>
      <c r="B4148" t="s">
        <v>4714</v>
      </c>
      <c r="C4148" t="s">
        <v>565</v>
      </c>
      <c r="D4148" s="285">
        <v>6</v>
      </c>
      <c r="E4148" s="286">
        <v>35.909999999999997</v>
      </c>
      <c r="F4148" s="286">
        <v>215.46</v>
      </c>
    </row>
    <row r="4149" spans="1:6">
      <c r="A4149">
        <v>4343</v>
      </c>
      <c r="B4149" t="s">
        <v>4715</v>
      </c>
      <c r="C4149" t="s">
        <v>565</v>
      </c>
      <c r="D4149" s="285">
        <v>0</v>
      </c>
      <c r="E4149" s="286">
        <v>25.06</v>
      </c>
      <c r="F4149" s="286">
        <v>0</v>
      </c>
    </row>
    <row r="4150" spans="1:6">
      <c r="A4150">
        <v>4344</v>
      </c>
      <c r="B4150" t="s">
        <v>4716</v>
      </c>
      <c r="C4150" t="s">
        <v>565</v>
      </c>
      <c r="D4150" s="285">
        <v>0</v>
      </c>
      <c r="E4150" s="286">
        <v>475</v>
      </c>
      <c r="F4150" s="286">
        <v>0</v>
      </c>
    </row>
    <row r="4151" spans="1:6">
      <c r="A4151">
        <v>4345</v>
      </c>
      <c r="B4151" t="s">
        <v>4717</v>
      </c>
      <c r="C4151" t="s">
        <v>565</v>
      </c>
      <c r="D4151" s="285">
        <v>0</v>
      </c>
      <c r="E4151" s="286">
        <v>25.14</v>
      </c>
      <c r="F4151" s="286">
        <v>0</v>
      </c>
    </row>
    <row r="4152" spans="1:6">
      <c r="A4152">
        <v>4346</v>
      </c>
      <c r="B4152" t="s">
        <v>4718</v>
      </c>
      <c r="C4152" t="s">
        <v>565</v>
      </c>
      <c r="D4152" s="285">
        <v>0</v>
      </c>
      <c r="E4152" s="286">
        <v>11.4</v>
      </c>
      <c r="F4152" s="286">
        <v>0</v>
      </c>
    </row>
    <row r="4153" spans="1:6">
      <c r="A4153">
        <v>4347</v>
      </c>
      <c r="B4153" t="s">
        <v>4719</v>
      </c>
      <c r="C4153" t="s">
        <v>565</v>
      </c>
      <c r="D4153" s="285">
        <v>0</v>
      </c>
      <c r="E4153" s="286">
        <v>46.07</v>
      </c>
      <c r="F4153" s="286">
        <v>0</v>
      </c>
    </row>
    <row r="4154" spans="1:6">
      <c r="A4154">
        <v>4348</v>
      </c>
      <c r="B4154" t="s">
        <v>4720</v>
      </c>
      <c r="C4154" t="s">
        <v>565</v>
      </c>
      <c r="D4154" s="285">
        <v>0</v>
      </c>
      <c r="E4154" s="286">
        <v>48.14</v>
      </c>
      <c r="F4154" s="286">
        <v>0</v>
      </c>
    </row>
    <row r="4155" spans="1:6">
      <c r="A4155">
        <v>4349</v>
      </c>
      <c r="B4155" t="s">
        <v>4721</v>
      </c>
      <c r="C4155" t="s">
        <v>565</v>
      </c>
      <c r="D4155" s="285">
        <v>0</v>
      </c>
      <c r="E4155" s="286">
        <v>48.11</v>
      </c>
      <c r="F4155" s="286">
        <v>0</v>
      </c>
    </row>
    <row r="4156" spans="1:6">
      <c r="A4156">
        <v>4350</v>
      </c>
      <c r="B4156" t="s">
        <v>4722</v>
      </c>
      <c r="C4156" t="s">
        <v>565</v>
      </c>
      <c r="D4156" s="285">
        <v>0</v>
      </c>
      <c r="E4156" s="286">
        <v>8.4</v>
      </c>
      <c r="F4156" s="286">
        <v>0</v>
      </c>
    </row>
    <row r="4157" spans="1:6">
      <c r="A4157">
        <v>4351</v>
      </c>
      <c r="B4157" t="s">
        <v>4723</v>
      </c>
      <c r="C4157" t="s">
        <v>565</v>
      </c>
      <c r="D4157" s="285">
        <v>0</v>
      </c>
      <c r="E4157" s="286">
        <v>483.17</v>
      </c>
      <c r="F4157" s="286">
        <v>0</v>
      </c>
    </row>
    <row r="4158" spans="1:6">
      <c r="A4158">
        <v>4352</v>
      </c>
      <c r="B4158" t="s">
        <v>4724</v>
      </c>
      <c r="C4158" t="s">
        <v>565</v>
      </c>
      <c r="D4158" s="285">
        <v>12</v>
      </c>
      <c r="E4158" s="286">
        <v>16.59</v>
      </c>
      <c r="F4158" s="286">
        <v>199.08</v>
      </c>
    </row>
    <row r="4159" spans="1:6">
      <c r="A4159">
        <v>4353</v>
      </c>
      <c r="B4159" t="s">
        <v>4725</v>
      </c>
      <c r="C4159" t="s">
        <v>565</v>
      </c>
      <c r="D4159" s="285">
        <v>0</v>
      </c>
      <c r="E4159" s="286">
        <v>24.7</v>
      </c>
      <c r="F4159" s="286">
        <v>0</v>
      </c>
    </row>
    <row r="4160" spans="1:6">
      <c r="A4160">
        <v>4354</v>
      </c>
      <c r="B4160" t="s">
        <v>4726</v>
      </c>
      <c r="C4160" t="s">
        <v>565</v>
      </c>
      <c r="D4160" s="285">
        <v>36</v>
      </c>
      <c r="E4160" s="286">
        <v>3.1520000000000001</v>
      </c>
      <c r="F4160" s="286">
        <v>113.47</v>
      </c>
    </row>
    <row r="4161" spans="1:6">
      <c r="A4161">
        <v>4355</v>
      </c>
      <c r="B4161" t="s">
        <v>4727</v>
      </c>
      <c r="C4161" t="s">
        <v>565</v>
      </c>
      <c r="D4161" s="285">
        <v>222</v>
      </c>
      <c r="E4161" s="286">
        <v>3.1019999999999999</v>
      </c>
      <c r="F4161" s="286">
        <v>688.64</v>
      </c>
    </row>
    <row r="4162" spans="1:6">
      <c r="A4162">
        <v>4356</v>
      </c>
      <c r="B4162" t="s">
        <v>4728</v>
      </c>
      <c r="C4162" t="s">
        <v>565</v>
      </c>
      <c r="D4162" s="285">
        <v>84</v>
      </c>
      <c r="E4162" s="286">
        <v>3.1520000000000001</v>
      </c>
      <c r="F4162" s="286">
        <v>264.76</v>
      </c>
    </row>
    <row r="4163" spans="1:6">
      <c r="A4163">
        <v>4357</v>
      </c>
      <c r="B4163" t="s">
        <v>4729</v>
      </c>
      <c r="C4163" t="s">
        <v>565</v>
      </c>
      <c r="D4163" s="285">
        <v>0</v>
      </c>
      <c r="E4163" s="286">
        <v>64.59</v>
      </c>
      <c r="F4163" s="286">
        <v>0</v>
      </c>
    </row>
    <row r="4164" spans="1:6">
      <c r="A4164">
        <v>4358</v>
      </c>
      <c r="B4164" t="s">
        <v>4730</v>
      </c>
      <c r="C4164" t="s">
        <v>565</v>
      </c>
      <c r="D4164" s="285">
        <v>0</v>
      </c>
      <c r="E4164" s="286">
        <v>5.55</v>
      </c>
      <c r="F4164" s="286">
        <v>0</v>
      </c>
    </row>
    <row r="4165" spans="1:6">
      <c r="A4165">
        <v>4359</v>
      </c>
      <c r="B4165" t="s">
        <v>4731</v>
      </c>
      <c r="C4165" t="s">
        <v>565</v>
      </c>
      <c r="D4165" s="285">
        <v>42</v>
      </c>
      <c r="E4165" s="286">
        <v>6.0039999999999996</v>
      </c>
      <c r="F4165" s="286">
        <v>252.16</v>
      </c>
    </row>
    <row r="4166" spans="1:6">
      <c r="A4166">
        <v>4360</v>
      </c>
      <c r="B4166" t="s">
        <v>4732</v>
      </c>
      <c r="C4166" t="s">
        <v>565</v>
      </c>
      <c r="D4166" s="285">
        <v>0</v>
      </c>
      <c r="E4166" s="286">
        <v>4.4800000000000004</v>
      </c>
      <c r="F4166" s="286">
        <v>0</v>
      </c>
    </row>
    <row r="4167" spans="1:6">
      <c r="A4167">
        <v>4361</v>
      </c>
      <c r="B4167" t="s">
        <v>4733</v>
      </c>
      <c r="C4167" t="s">
        <v>565</v>
      </c>
      <c r="D4167" s="285">
        <v>0</v>
      </c>
      <c r="E4167" s="286">
        <v>209</v>
      </c>
      <c r="F4167" s="286">
        <v>0</v>
      </c>
    </row>
    <row r="4168" spans="1:6">
      <c r="A4168">
        <v>4362</v>
      </c>
      <c r="B4168" t="s">
        <v>4734</v>
      </c>
      <c r="C4168" t="s">
        <v>565</v>
      </c>
      <c r="D4168" s="285">
        <v>0</v>
      </c>
      <c r="E4168" s="286">
        <v>26.724</v>
      </c>
      <c r="F4168" s="286">
        <v>0</v>
      </c>
    </row>
    <row r="4169" spans="1:6">
      <c r="A4169">
        <v>4363</v>
      </c>
      <c r="B4169" t="s">
        <v>4735</v>
      </c>
      <c r="C4169" t="s">
        <v>565</v>
      </c>
      <c r="D4169" s="285">
        <v>0</v>
      </c>
      <c r="E4169" s="286">
        <v>38</v>
      </c>
      <c r="F4169" s="286">
        <v>0</v>
      </c>
    </row>
    <row r="4170" spans="1:6">
      <c r="A4170">
        <v>4364</v>
      </c>
      <c r="B4170" t="s">
        <v>4736</v>
      </c>
      <c r="C4170" t="s">
        <v>565</v>
      </c>
      <c r="D4170" s="285">
        <v>0</v>
      </c>
      <c r="E4170" s="286">
        <v>36.86</v>
      </c>
      <c r="F4170" s="286">
        <v>0</v>
      </c>
    </row>
    <row r="4171" spans="1:6">
      <c r="A4171">
        <v>4365</v>
      </c>
      <c r="B4171" t="s">
        <v>4737</v>
      </c>
      <c r="C4171" t="s">
        <v>565</v>
      </c>
      <c r="D4171" s="285">
        <v>0</v>
      </c>
      <c r="E4171" s="286">
        <v>25.46</v>
      </c>
      <c r="F4171" s="286">
        <v>0</v>
      </c>
    </row>
    <row r="4172" spans="1:6">
      <c r="A4172">
        <v>4366</v>
      </c>
      <c r="B4172" t="s">
        <v>4738</v>
      </c>
      <c r="C4172" t="s">
        <v>565</v>
      </c>
      <c r="D4172" s="285">
        <v>0</v>
      </c>
      <c r="E4172" s="286">
        <v>42.75</v>
      </c>
      <c r="F4172" s="286">
        <v>0</v>
      </c>
    </row>
    <row r="4173" spans="1:6">
      <c r="A4173">
        <v>4367</v>
      </c>
      <c r="B4173" t="s">
        <v>4739</v>
      </c>
      <c r="C4173" t="s">
        <v>565</v>
      </c>
      <c r="D4173" s="285">
        <v>0</v>
      </c>
      <c r="E4173" s="286">
        <v>16.57</v>
      </c>
      <c r="F4173" s="286">
        <v>0</v>
      </c>
    </row>
    <row r="4174" spans="1:6">
      <c r="A4174">
        <v>4368</v>
      </c>
      <c r="B4174" t="s">
        <v>4740</v>
      </c>
      <c r="C4174" t="s">
        <v>679</v>
      </c>
      <c r="D4174" s="285">
        <v>0</v>
      </c>
      <c r="E4174" s="286">
        <v>26</v>
      </c>
      <c r="F4174" s="286">
        <v>0</v>
      </c>
    </row>
    <row r="4175" spans="1:6">
      <c r="A4175">
        <v>4369</v>
      </c>
      <c r="B4175" t="s">
        <v>4741</v>
      </c>
      <c r="C4175" t="s">
        <v>679</v>
      </c>
      <c r="D4175" s="285">
        <v>0</v>
      </c>
      <c r="E4175" s="286">
        <v>26.5</v>
      </c>
      <c r="F4175" s="286">
        <v>0</v>
      </c>
    </row>
    <row r="4176" spans="1:6">
      <c r="A4176">
        <v>4370</v>
      </c>
      <c r="B4176" t="s">
        <v>4742</v>
      </c>
      <c r="C4176" t="s">
        <v>679</v>
      </c>
      <c r="D4176" s="285">
        <v>0</v>
      </c>
      <c r="E4176" s="286">
        <v>46.5</v>
      </c>
      <c r="F4176" s="286">
        <v>0</v>
      </c>
    </row>
    <row r="4177" spans="1:6">
      <c r="A4177">
        <v>4371</v>
      </c>
      <c r="B4177" t="s">
        <v>4743</v>
      </c>
      <c r="C4177" t="s">
        <v>679</v>
      </c>
      <c r="D4177" s="285">
        <v>0</v>
      </c>
      <c r="E4177" s="286">
        <v>50</v>
      </c>
      <c r="F4177" s="286">
        <v>0</v>
      </c>
    </row>
    <row r="4178" spans="1:6">
      <c r="A4178">
        <v>4372</v>
      </c>
      <c r="B4178" t="s">
        <v>4744</v>
      </c>
      <c r="C4178" t="s">
        <v>679</v>
      </c>
      <c r="D4178" s="285">
        <v>0</v>
      </c>
      <c r="E4178" s="286">
        <v>46</v>
      </c>
      <c r="F4178" s="286">
        <v>0</v>
      </c>
    </row>
    <row r="4179" spans="1:6">
      <c r="A4179">
        <v>4373</v>
      </c>
      <c r="B4179" t="s">
        <v>4745</v>
      </c>
      <c r="C4179" t="s">
        <v>679</v>
      </c>
      <c r="D4179" s="285">
        <v>0</v>
      </c>
      <c r="E4179" s="286">
        <v>12</v>
      </c>
      <c r="F4179" s="286">
        <v>0</v>
      </c>
    </row>
    <row r="4180" spans="1:6">
      <c r="A4180">
        <v>4374</v>
      </c>
      <c r="B4180" t="s">
        <v>4746</v>
      </c>
      <c r="C4180" t="s">
        <v>679</v>
      </c>
      <c r="D4180" s="285">
        <v>0</v>
      </c>
      <c r="E4180" s="286">
        <v>17</v>
      </c>
      <c r="F4180" s="286">
        <v>0</v>
      </c>
    </row>
    <row r="4181" spans="1:6">
      <c r="A4181">
        <v>4375</v>
      </c>
      <c r="B4181" t="s">
        <v>4747</v>
      </c>
      <c r="C4181" t="s">
        <v>565</v>
      </c>
      <c r="D4181" s="285">
        <v>0</v>
      </c>
      <c r="E4181" s="286">
        <v>258</v>
      </c>
      <c r="F4181" s="286">
        <v>0</v>
      </c>
    </row>
    <row r="4182" spans="1:6">
      <c r="A4182">
        <v>4376</v>
      </c>
      <c r="B4182" t="s">
        <v>4748</v>
      </c>
      <c r="C4182" t="s">
        <v>565</v>
      </c>
      <c r="D4182" s="285">
        <v>0</v>
      </c>
      <c r="E4182" s="286">
        <v>193</v>
      </c>
      <c r="F4182" s="286">
        <v>0</v>
      </c>
    </row>
    <row r="4183" spans="1:6">
      <c r="A4183">
        <v>4377</v>
      </c>
      <c r="B4183" t="s">
        <v>4749</v>
      </c>
      <c r="C4183" t="s">
        <v>565</v>
      </c>
      <c r="D4183" s="285">
        <v>12</v>
      </c>
      <c r="E4183" s="286">
        <v>5.43</v>
      </c>
      <c r="F4183" s="286">
        <v>65.16</v>
      </c>
    </row>
    <row r="4184" spans="1:6">
      <c r="A4184">
        <v>4378</v>
      </c>
      <c r="B4184" t="s">
        <v>4750</v>
      </c>
      <c r="C4184" t="s">
        <v>565</v>
      </c>
      <c r="D4184" s="285">
        <v>0</v>
      </c>
      <c r="E4184" s="286">
        <v>0</v>
      </c>
      <c r="F4184" s="286">
        <v>0</v>
      </c>
    </row>
    <row r="4185" spans="1:6">
      <c r="A4185">
        <v>4379</v>
      </c>
      <c r="B4185" t="s">
        <v>4751</v>
      </c>
      <c r="C4185" t="s">
        <v>565</v>
      </c>
      <c r="D4185" s="285">
        <v>0</v>
      </c>
      <c r="E4185" s="286">
        <v>11.4</v>
      </c>
      <c r="F4185" s="286">
        <v>0</v>
      </c>
    </row>
    <row r="4186" spans="1:6">
      <c r="A4186">
        <v>4380</v>
      </c>
      <c r="B4186" t="s">
        <v>4752</v>
      </c>
      <c r="C4186" t="s">
        <v>565</v>
      </c>
      <c r="D4186" s="285">
        <v>0</v>
      </c>
      <c r="E4186" s="286">
        <v>9.6</v>
      </c>
      <c r="F4186" s="286">
        <v>0</v>
      </c>
    </row>
    <row r="4187" spans="1:6">
      <c r="A4187">
        <v>4381</v>
      </c>
      <c r="B4187" t="s">
        <v>4753</v>
      </c>
      <c r="C4187" t="s">
        <v>565</v>
      </c>
      <c r="D4187" s="285">
        <v>0</v>
      </c>
      <c r="E4187" s="286">
        <v>79.884</v>
      </c>
      <c r="F4187" s="286">
        <v>0</v>
      </c>
    </row>
    <row r="4188" spans="1:6">
      <c r="A4188">
        <v>4382</v>
      </c>
      <c r="B4188" t="s">
        <v>4754</v>
      </c>
      <c r="C4188" t="s">
        <v>565</v>
      </c>
      <c r="D4188" s="285">
        <v>0</v>
      </c>
      <c r="E4188" s="286">
        <v>8.7799999999999994</v>
      </c>
      <c r="F4188" s="286">
        <v>0</v>
      </c>
    </row>
    <row r="4189" spans="1:6">
      <c r="A4189">
        <v>4383</v>
      </c>
      <c r="B4189" t="s">
        <v>4755</v>
      </c>
      <c r="C4189" t="s">
        <v>565</v>
      </c>
      <c r="D4189" s="285">
        <v>9</v>
      </c>
      <c r="E4189" s="286">
        <v>9.66</v>
      </c>
      <c r="F4189" s="286">
        <v>86.94</v>
      </c>
    </row>
    <row r="4190" spans="1:6">
      <c r="A4190">
        <v>4384</v>
      </c>
      <c r="B4190" t="s">
        <v>4756</v>
      </c>
      <c r="C4190" t="s">
        <v>565</v>
      </c>
      <c r="D4190" s="285">
        <v>0</v>
      </c>
      <c r="E4190" s="286">
        <v>15.433</v>
      </c>
      <c r="F4190" s="286">
        <v>0</v>
      </c>
    </row>
    <row r="4191" spans="1:6">
      <c r="A4191">
        <v>4385</v>
      </c>
      <c r="B4191" t="s">
        <v>4757</v>
      </c>
      <c r="C4191" t="s">
        <v>565</v>
      </c>
      <c r="D4191" s="285">
        <v>0</v>
      </c>
      <c r="E4191" s="286">
        <v>120</v>
      </c>
      <c r="F4191" s="286">
        <v>0</v>
      </c>
    </row>
    <row r="4192" spans="1:6">
      <c r="A4192">
        <v>4386</v>
      </c>
      <c r="B4192" t="s">
        <v>4758</v>
      </c>
      <c r="C4192" t="s">
        <v>565</v>
      </c>
      <c r="D4192" s="285">
        <v>0</v>
      </c>
      <c r="E4192" s="286">
        <v>64.400000000000006</v>
      </c>
      <c r="F4192" s="286">
        <v>0</v>
      </c>
    </row>
    <row r="4193" spans="1:6">
      <c r="A4193">
        <v>4387</v>
      </c>
      <c r="B4193" t="s">
        <v>4759</v>
      </c>
      <c r="C4193" t="s">
        <v>565</v>
      </c>
      <c r="D4193" s="285">
        <v>0</v>
      </c>
      <c r="E4193" s="286">
        <v>51.09</v>
      </c>
      <c r="F4193" s="286">
        <v>0</v>
      </c>
    </row>
    <row r="4194" spans="1:6">
      <c r="A4194">
        <v>4388</v>
      </c>
      <c r="B4194" t="s">
        <v>4760</v>
      </c>
      <c r="C4194" t="s">
        <v>565</v>
      </c>
      <c r="D4194" s="285">
        <v>0</v>
      </c>
      <c r="E4194" s="286">
        <v>27.62</v>
      </c>
      <c r="F4194" s="286">
        <v>0</v>
      </c>
    </row>
    <row r="4195" spans="1:6">
      <c r="A4195">
        <v>4389</v>
      </c>
      <c r="B4195" t="s">
        <v>4761</v>
      </c>
      <c r="C4195" t="s">
        <v>565</v>
      </c>
      <c r="D4195" s="285">
        <v>0</v>
      </c>
      <c r="E4195" s="286">
        <v>16.524999999999999</v>
      </c>
      <c r="F4195" s="286">
        <v>0</v>
      </c>
    </row>
    <row r="4196" spans="1:6">
      <c r="A4196">
        <v>4390</v>
      </c>
      <c r="B4196" t="s">
        <v>4762</v>
      </c>
      <c r="C4196" t="s">
        <v>565</v>
      </c>
      <c r="D4196" s="285">
        <v>0</v>
      </c>
      <c r="E4196" s="286">
        <v>8.1300000000000008</v>
      </c>
      <c r="F4196" s="286">
        <v>0</v>
      </c>
    </row>
    <row r="4197" spans="1:6">
      <c r="A4197">
        <v>4391</v>
      </c>
      <c r="B4197" t="s">
        <v>4763</v>
      </c>
      <c r="C4197" t="s">
        <v>565</v>
      </c>
      <c r="D4197" s="285">
        <v>0</v>
      </c>
      <c r="E4197" s="286">
        <v>16.291</v>
      </c>
      <c r="F4197" s="286">
        <v>0</v>
      </c>
    </row>
    <row r="4198" spans="1:6">
      <c r="A4198">
        <v>4392</v>
      </c>
      <c r="B4198" t="s">
        <v>4764</v>
      </c>
      <c r="C4198" t="s">
        <v>565</v>
      </c>
      <c r="D4198" s="285">
        <v>0</v>
      </c>
      <c r="E4198" s="286">
        <v>12.45</v>
      </c>
      <c r="F4198" s="286">
        <v>0</v>
      </c>
    </row>
    <row r="4199" spans="1:6">
      <c r="A4199">
        <v>4393</v>
      </c>
      <c r="B4199" t="s">
        <v>4765</v>
      </c>
      <c r="C4199" t="s">
        <v>565</v>
      </c>
      <c r="D4199" s="285">
        <v>0</v>
      </c>
      <c r="E4199" s="286">
        <v>0</v>
      </c>
      <c r="F4199" s="286">
        <v>0</v>
      </c>
    </row>
    <row r="4200" spans="1:6">
      <c r="A4200">
        <v>4394</v>
      </c>
      <c r="B4200" t="s">
        <v>4766</v>
      </c>
      <c r="C4200" t="s">
        <v>565</v>
      </c>
      <c r="D4200" s="285">
        <v>0</v>
      </c>
      <c r="E4200" s="286">
        <v>13.27</v>
      </c>
      <c r="F4200" s="286">
        <v>0</v>
      </c>
    </row>
    <row r="4201" spans="1:6">
      <c r="A4201">
        <v>4395</v>
      </c>
      <c r="B4201" t="s">
        <v>4767</v>
      </c>
      <c r="C4201" t="s">
        <v>565</v>
      </c>
      <c r="D4201" s="285">
        <v>1</v>
      </c>
      <c r="E4201" s="286">
        <v>20.57</v>
      </c>
      <c r="F4201" s="286">
        <v>20.57</v>
      </c>
    </row>
    <row r="4202" spans="1:6">
      <c r="A4202">
        <v>4396</v>
      </c>
      <c r="B4202" t="s">
        <v>4768</v>
      </c>
      <c r="C4202" t="s">
        <v>565</v>
      </c>
      <c r="D4202" s="285">
        <v>0</v>
      </c>
      <c r="E4202" s="286">
        <v>9.86</v>
      </c>
      <c r="F4202" s="286">
        <v>0</v>
      </c>
    </row>
    <row r="4203" spans="1:6">
      <c r="A4203">
        <v>4397</v>
      </c>
      <c r="B4203" t="s">
        <v>4769</v>
      </c>
      <c r="C4203" t="s">
        <v>565</v>
      </c>
      <c r="D4203" s="285">
        <v>0</v>
      </c>
      <c r="E4203" s="286">
        <v>7.46</v>
      </c>
      <c r="F4203" s="286">
        <v>0</v>
      </c>
    </row>
    <row r="4204" spans="1:6">
      <c r="A4204">
        <v>4398</v>
      </c>
      <c r="B4204" t="s">
        <v>4770</v>
      </c>
      <c r="C4204" t="s">
        <v>565</v>
      </c>
      <c r="D4204" s="285">
        <v>0</v>
      </c>
      <c r="E4204" s="286">
        <v>33.570999999999998</v>
      </c>
      <c r="F4204" s="286">
        <v>0</v>
      </c>
    </row>
    <row r="4205" spans="1:6">
      <c r="A4205">
        <v>4399</v>
      </c>
      <c r="B4205" t="s">
        <v>4771</v>
      </c>
      <c r="C4205" t="s">
        <v>565</v>
      </c>
      <c r="D4205" s="285">
        <v>0</v>
      </c>
      <c r="E4205" s="286">
        <v>23.446000000000002</v>
      </c>
      <c r="F4205" s="286">
        <v>0</v>
      </c>
    </row>
    <row r="4206" spans="1:6">
      <c r="A4206">
        <v>4400</v>
      </c>
      <c r="B4206" t="s">
        <v>4772</v>
      </c>
      <c r="C4206" t="s">
        <v>565</v>
      </c>
      <c r="D4206" s="285">
        <v>0</v>
      </c>
      <c r="E4206" s="286">
        <v>36.113</v>
      </c>
      <c r="F4206" s="286">
        <v>0</v>
      </c>
    </row>
    <row r="4207" spans="1:6">
      <c r="A4207">
        <v>4401</v>
      </c>
      <c r="B4207" t="s">
        <v>4773</v>
      </c>
      <c r="C4207" t="s">
        <v>565</v>
      </c>
      <c r="D4207" s="285">
        <v>0</v>
      </c>
      <c r="E4207" s="286">
        <v>40.665999999999997</v>
      </c>
      <c r="F4207" s="286">
        <v>0</v>
      </c>
    </row>
    <row r="4208" spans="1:6">
      <c r="A4208">
        <v>4402</v>
      </c>
      <c r="B4208" t="s">
        <v>4774</v>
      </c>
      <c r="C4208" t="s">
        <v>565</v>
      </c>
      <c r="D4208" s="285">
        <v>0</v>
      </c>
      <c r="E4208" s="286">
        <v>38.548000000000002</v>
      </c>
      <c r="F4208" s="286">
        <v>0</v>
      </c>
    </row>
    <row r="4209" spans="1:6">
      <c r="A4209">
        <v>4403</v>
      </c>
      <c r="B4209" t="s">
        <v>4775</v>
      </c>
      <c r="C4209" t="s">
        <v>565</v>
      </c>
      <c r="D4209" s="285">
        <v>0</v>
      </c>
      <c r="E4209" s="286">
        <v>5.6580000000000004</v>
      </c>
      <c r="F4209" s="286">
        <v>0</v>
      </c>
    </row>
    <row r="4210" spans="1:6">
      <c r="A4210">
        <v>4404</v>
      </c>
      <c r="B4210" t="s">
        <v>4776</v>
      </c>
      <c r="C4210" t="s">
        <v>565</v>
      </c>
      <c r="D4210" s="285">
        <v>54</v>
      </c>
      <c r="E4210" s="286">
        <v>6.7960000000000003</v>
      </c>
      <c r="F4210" s="286">
        <v>366.98</v>
      </c>
    </row>
    <row r="4211" spans="1:6">
      <c r="A4211">
        <v>4405</v>
      </c>
      <c r="B4211" t="s">
        <v>4777</v>
      </c>
      <c r="C4211" t="s">
        <v>565</v>
      </c>
      <c r="D4211" s="285">
        <v>-3</v>
      </c>
      <c r="E4211" s="286">
        <v>8.0299999999999994</v>
      </c>
      <c r="F4211" s="286">
        <v>-24.09</v>
      </c>
    </row>
    <row r="4212" spans="1:6">
      <c r="A4212">
        <v>4406</v>
      </c>
      <c r="B4212" t="s">
        <v>4778</v>
      </c>
      <c r="C4212" t="s">
        <v>565</v>
      </c>
      <c r="D4212" s="285">
        <v>42</v>
      </c>
      <c r="E4212" s="286">
        <v>6.93</v>
      </c>
      <c r="F4212" s="286">
        <v>291.06</v>
      </c>
    </row>
    <row r="4213" spans="1:6">
      <c r="A4213">
        <v>4407</v>
      </c>
      <c r="B4213" t="s">
        <v>4779</v>
      </c>
      <c r="C4213" t="s">
        <v>565</v>
      </c>
      <c r="D4213" s="285">
        <v>0</v>
      </c>
      <c r="E4213" s="286">
        <v>21.6</v>
      </c>
      <c r="F4213" s="286">
        <v>0</v>
      </c>
    </row>
    <row r="4214" spans="1:6">
      <c r="A4214">
        <v>4408</v>
      </c>
      <c r="B4214" t="s">
        <v>4780</v>
      </c>
      <c r="C4214" t="s">
        <v>565</v>
      </c>
      <c r="D4214" s="285">
        <v>0</v>
      </c>
      <c r="E4214" s="286">
        <v>26</v>
      </c>
      <c r="F4214" s="286">
        <v>0</v>
      </c>
    </row>
    <row r="4215" spans="1:6">
      <c r="A4215">
        <v>4409</v>
      </c>
      <c r="B4215" t="s">
        <v>4781</v>
      </c>
      <c r="C4215" t="s">
        <v>565</v>
      </c>
      <c r="D4215" s="285">
        <v>0</v>
      </c>
      <c r="E4215" s="286">
        <v>9.7370000000000001</v>
      </c>
      <c r="F4215" s="286">
        <v>0</v>
      </c>
    </row>
    <row r="4216" spans="1:6">
      <c r="A4216">
        <v>4410</v>
      </c>
      <c r="B4216" t="s">
        <v>4782</v>
      </c>
      <c r="C4216" t="s">
        <v>565</v>
      </c>
      <c r="D4216" s="285">
        <v>0</v>
      </c>
      <c r="E4216" s="286">
        <v>31.5</v>
      </c>
      <c r="F4216" s="286">
        <v>0</v>
      </c>
    </row>
    <row r="4217" spans="1:6">
      <c r="A4217">
        <v>4411</v>
      </c>
      <c r="B4217" t="s">
        <v>4783</v>
      </c>
      <c r="C4217" t="s">
        <v>565</v>
      </c>
      <c r="D4217" s="285">
        <v>0</v>
      </c>
      <c r="E4217" s="286">
        <v>24.7</v>
      </c>
      <c r="F4217" s="286">
        <v>0</v>
      </c>
    </row>
    <row r="4218" spans="1:6">
      <c r="A4218">
        <v>4412</v>
      </c>
      <c r="B4218" t="s">
        <v>4784</v>
      </c>
      <c r="C4218" t="s">
        <v>565</v>
      </c>
      <c r="D4218" s="285">
        <v>0</v>
      </c>
      <c r="E4218" s="286">
        <v>18.62</v>
      </c>
      <c r="F4218" s="286">
        <v>0</v>
      </c>
    </row>
    <row r="4219" spans="1:6">
      <c r="A4219">
        <v>4413</v>
      </c>
      <c r="B4219" t="s">
        <v>4785</v>
      </c>
      <c r="C4219" t="s">
        <v>565</v>
      </c>
      <c r="D4219" s="285">
        <v>0</v>
      </c>
      <c r="E4219" s="286">
        <v>63.84</v>
      </c>
      <c r="F4219" s="286">
        <v>0</v>
      </c>
    </row>
    <row r="4220" spans="1:6">
      <c r="A4220">
        <v>4414</v>
      </c>
      <c r="B4220" t="s">
        <v>4786</v>
      </c>
      <c r="C4220" t="s">
        <v>565</v>
      </c>
      <c r="D4220" s="285">
        <v>0</v>
      </c>
      <c r="E4220" s="286">
        <v>1.8</v>
      </c>
      <c r="F4220" s="286">
        <v>0</v>
      </c>
    </row>
    <row r="4221" spans="1:6">
      <c r="A4221">
        <v>4415</v>
      </c>
      <c r="B4221" t="s">
        <v>4787</v>
      </c>
      <c r="C4221" t="s">
        <v>565</v>
      </c>
      <c r="D4221" s="285">
        <v>0</v>
      </c>
      <c r="E4221" s="286">
        <v>0</v>
      </c>
      <c r="F4221" s="286">
        <v>0</v>
      </c>
    </row>
    <row r="4222" spans="1:6">
      <c r="A4222">
        <v>4416</v>
      </c>
      <c r="B4222" t="s">
        <v>4788</v>
      </c>
      <c r="C4222" t="s">
        <v>565</v>
      </c>
      <c r="D4222" s="285">
        <v>0</v>
      </c>
      <c r="E4222" s="286">
        <v>8.16</v>
      </c>
      <c r="F4222" s="286">
        <v>0</v>
      </c>
    </row>
    <row r="4223" spans="1:6">
      <c r="A4223">
        <v>4417</v>
      </c>
      <c r="B4223" t="s">
        <v>4789</v>
      </c>
      <c r="C4223" t="s">
        <v>565</v>
      </c>
      <c r="D4223" s="285">
        <v>0</v>
      </c>
      <c r="E4223" s="286">
        <v>10.525</v>
      </c>
      <c r="F4223" s="286">
        <v>0</v>
      </c>
    </row>
    <row r="4224" spans="1:6">
      <c r="A4224">
        <v>4418</v>
      </c>
      <c r="B4224" t="s">
        <v>4790</v>
      </c>
      <c r="C4224" t="s">
        <v>565</v>
      </c>
      <c r="D4224" s="285">
        <v>0</v>
      </c>
      <c r="E4224" s="286">
        <v>15.34</v>
      </c>
      <c r="F4224" s="286">
        <v>0</v>
      </c>
    </row>
    <row r="4225" spans="1:6">
      <c r="A4225">
        <v>4419</v>
      </c>
      <c r="B4225" t="s">
        <v>4791</v>
      </c>
      <c r="C4225" t="s">
        <v>565</v>
      </c>
      <c r="D4225" s="285">
        <v>0</v>
      </c>
      <c r="E4225" s="286">
        <v>45.695999999999998</v>
      </c>
      <c r="F4225" s="286">
        <v>0</v>
      </c>
    </row>
    <row r="4226" spans="1:6">
      <c r="A4226">
        <v>4420</v>
      </c>
      <c r="B4226" t="s">
        <v>4792</v>
      </c>
      <c r="C4226" t="s">
        <v>565</v>
      </c>
      <c r="D4226" s="285">
        <v>0</v>
      </c>
      <c r="E4226" s="286">
        <v>7.39</v>
      </c>
      <c r="F4226" s="286">
        <v>0</v>
      </c>
    </row>
    <row r="4227" spans="1:6">
      <c r="A4227">
        <v>4421</v>
      </c>
      <c r="B4227" t="s">
        <v>4793</v>
      </c>
      <c r="C4227" t="s">
        <v>565</v>
      </c>
      <c r="D4227" s="285">
        <v>0</v>
      </c>
      <c r="E4227" s="286">
        <v>18.7</v>
      </c>
      <c r="F4227" s="286">
        <v>0</v>
      </c>
    </row>
    <row r="4228" spans="1:6">
      <c r="A4228">
        <v>4422</v>
      </c>
      <c r="B4228" t="s">
        <v>4794</v>
      </c>
      <c r="C4228" t="s">
        <v>565</v>
      </c>
      <c r="D4228" s="285">
        <v>0</v>
      </c>
      <c r="E4228" s="286">
        <v>15.666</v>
      </c>
      <c r="F4228" s="286">
        <v>0</v>
      </c>
    </row>
    <row r="4229" spans="1:6">
      <c r="A4229">
        <v>4423</v>
      </c>
      <c r="B4229" t="s">
        <v>4795</v>
      </c>
      <c r="C4229" t="s">
        <v>565</v>
      </c>
      <c r="D4229" s="285">
        <v>0</v>
      </c>
      <c r="E4229" s="286">
        <v>11.39</v>
      </c>
      <c r="F4229" s="286">
        <v>0</v>
      </c>
    </row>
    <row r="4230" spans="1:6">
      <c r="A4230">
        <v>4424</v>
      </c>
      <c r="B4230" t="s">
        <v>4796</v>
      </c>
      <c r="C4230" t="s">
        <v>679</v>
      </c>
      <c r="D4230" s="285">
        <v>0</v>
      </c>
      <c r="E4230" s="286">
        <v>0.76400000000000001</v>
      </c>
      <c r="F4230" s="286">
        <v>0</v>
      </c>
    </row>
    <row r="4231" spans="1:6">
      <c r="A4231">
        <v>4425</v>
      </c>
      <c r="B4231" t="s">
        <v>4797</v>
      </c>
      <c r="C4231" t="s">
        <v>565</v>
      </c>
      <c r="D4231" s="285">
        <v>0</v>
      </c>
      <c r="E4231" s="286">
        <v>20.75</v>
      </c>
      <c r="F4231" s="286">
        <v>0</v>
      </c>
    </row>
    <row r="4232" spans="1:6">
      <c r="A4232">
        <v>4426</v>
      </c>
      <c r="B4232" t="s">
        <v>4798</v>
      </c>
      <c r="C4232" t="s">
        <v>565</v>
      </c>
      <c r="D4232" s="285">
        <v>0</v>
      </c>
      <c r="E4232" s="286">
        <v>20.18</v>
      </c>
      <c r="F4232" s="286">
        <v>0</v>
      </c>
    </row>
    <row r="4233" spans="1:6">
      <c r="A4233">
        <v>4427</v>
      </c>
      <c r="B4233" t="s">
        <v>4799</v>
      </c>
      <c r="C4233" t="s">
        <v>565</v>
      </c>
      <c r="D4233" s="285">
        <v>0</v>
      </c>
      <c r="E4233" s="286">
        <v>19.100000000000001</v>
      </c>
      <c r="F4233" s="286">
        <v>0</v>
      </c>
    </row>
    <row r="4234" spans="1:6">
      <c r="A4234">
        <v>4428</v>
      </c>
      <c r="B4234" t="s">
        <v>4800</v>
      </c>
      <c r="C4234" t="s">
        <v>565</v>
      </c>
      <c r="D4234" s="285">
        <v>0</v>
      </c>
      <c r="E4234" s="286">
        <v>46.01</v>
      </c>
      <c r="F4234" s="286">
        <v>0</v>
      </c>
    </row>
    <row r="4235" spans="1:6">
      <c r="A4235">
        <v>4429</v>
      </c>
      <c r="B4235" t="s">
        <v>4801</v>
      </c>
      <c r="C4235" t="s">
        <v>565</v>
      </c>
      <c r="D4235" s="285">
        <v>0</v>
      </c>
      <c r="E4235" s="286">
        <v>18.489999999999998</v>
      </c>
      <c r="F4235" s="286">
        <v>0</v>
      </c>
    </row>
    <row r="4236" spans="1:6">
      <c r="A4236">
        <v>4430</v>
      </c>
      <c r="B4236" t="s">
        <v>4802</v>
      </c>
      <c r="C4236" t="s">
        <v>565</v>
      </c>
      <c r="D4236" s="285">
        <v>9</v>
      </c>
      <c r="E4236" s="286">
        <v>16.57</v>
      </c>
      <c r="F4236" s="286">
        <v>149.13</v>
      </c>
    </row>
    <row r="4237" spans="1:6">
      <c r="A4237">
        <v>4431</v>
      </c>
      <c r="B4237" t="s">
        <v>4803</v>
      </c>
      <c r="C4237" t="s">
        <v>565</v>
      </c>
      <c r="D4237" s="285">
        <v>0</v>
      </c>
      <c r="E4237" s="286">
        <v>16.074999999999999</v>
      </c>
      <c r="F4237" s="286">
        <v>0</v>
      </c>
    </row>
    <row r="4238" spans="1:6">
      <c r="A4238">
        <v>4432</v>
      </c>
      <c r="B4238" t="s">
        <v>4804</v>
      </c>
      <c r="C4238" t="s">
        <v>565</v>
      </c>
      <c r="D4238" s="285">
        <v>0</v>
      </c>
      <c r="E4238" s="286">
        <v>10.486000000000001</v>
      </c>
      <c r="F4238" s="286">
        <v>0</v>
      </c>
    </row>
    <row r="4239" spans="1:6">
      <c r="A4239">
        <v>4433</v>
      </c>
      <c r="B4239" t="s">
        <v>4805</v>
      </c>
      <c r="C4239" t="s">
        <v>565</v>
      </c>
      <c r="D4239" s="285">
        <v>0</v>
      </c>
      <c r="E4239" s="286">
        <v>13.897</v>
      </c>
      <c r="F4239" s="286">
        <v>0</v>
      </c>
    </row>
    <row r="4240" spans="1:6">
      <c r="A4240">
        <v>4434</v>
      </c>
      <c r="B4240" t="s">
        <v>4806</v>
      </c>
      <c r="C4240" t="s">
        <v>565</v>
      </c>
      <c r="D4240" s="285">
        <v>0</v>
      </c>
      <c r="E4240" s="286">
        <v>18.954999999999998</v>
      </c>
      <c r="F4240" s="286">
        <v>0</v>
      </c>
    </row>
    <row r="4241" spans="1:6">
      <c r="A4241">
        <v>4435</v>
      </c>
      <c r="B4241" t="s">
        <v>4807</v>
      </c>
      <c r="C4241" t="s">
        <v>565</v>
      </c>
      <c r="D4241" s="285">
        <v>0</v>
      </c>
      <c r="E4241" s="286">
        <v>14.59</v>
      </c>
      <c r="F4241" s="286">
        <v>0</v>
      </c>
    </row>
    <row r="4242" spans="1:6">
      <c r="A4242">
        <v>4436</v>
      </c>
      <c r="B4242" t="s">
        <v>4808</v>
      </c>
      <c r="C4242" t="s">
        <v>565</v>
      </c>
      <c r="D4242" s="285">
        <v>0</v>
      </c>
      <c r="E4242" s="286">
        <v>0</v>
      </c>
      <c r="F4242" s="286">
        <v>0</v>
      </c>
    </row>
    <row r="4243" spans="1:6">
      <c r="A4243">
        <v>4437</v>
      </c>
      <c r="B4243" t="s">
        <v>4809</v>
      </c>
      <c r="C4243" t="s">
        <v>565</v>
      </c>
      <c r="D4243" s="285">
        <v>9</v>
      </c>
      <c r="E4243" s="286">
        <v>67.16</v>
      </c>
      <c r="F4243" s="286">
        <v>604.44000000000005</v>
      </c>
    </row>
    <row r="4244" spans="1:6">
      <c r="A4244">
        <v>4439</v>
      </c>
      <c r="B4244" t="s">
        <v>4810</v>
      </c>
      <c r="C4244" t="s">
        <v>565</v>
      </c>
      <c r="D4244" s="285">
        <v>0</v>
      </c>
      <c r="E4244" s="286">
        <v>166.58</v>
      </c>
      <c r="F4244" s="286">
        <v>0</v>
      </c>
    </row>
    <row r="4245" spans="1:6">
      <c r="A4245">
        <v>4440</v>
      </c>
      <c r="B4245" t="s">
        <v>4811</v>
      </c>
      <c r="C4245" t="s">
        <v>565</v>
      </c>
      <c r="D4245" s="285">
        <v>0</v>
      </c>
      <c r="E4245" s="286">
        <v>34.69</v>
      </c>
      <c r="F4245" s="286">
        <v>0</v>
      </c>
    </row>
    <row r="4246" spans="1:6">
      <c r="A4246">
        <v>4441</v>
      </c>
      <c r="B4246" t="s">
        <v>4812</v>
      </c>
      <c r="C4246" t="s">
        <v>565</v>
      </c>
      <c r="D4246" s="285">
        <v>0</v>
      </c>
      <c r="E4246" s="286">
        <v>34.619999999999997</v>
      </c>
      <c r="F4246" s="286">
        <v>0</v>
      </c>
    </row>
    <row r="4247" spans="1:6">
      <c r="A4247">
        <v>4442</v>
      </c>
      <c r="B4247" t="s">
        <v>4813</v>
      </c>
      <c r="C4247" t="s">
        <v>565</v>
      </c>
      <c r="D4247" s="285">
        <v>0</v>
      </c>
      <c r="E4247" s="286">
        <v>80.239999999999995</v>
      </c>
      <c r="F4247" s="286">
        <v>0</v>
      </c>
    </row>
    <row r="4248" spans="1:6">
      <c r="A4248">
        <v>4443</v>
      </c>
      <c r="B4248" t="s">
        <v>4814</v>
      </c>
      <c r="C4248" t="s">
        <v>565</v>
      </c>
      <c r="D4248" s="285">
        <v>0</v>
      </c>
      <c r="E4248" s="286">
        <v>86.97</v>
      </c>
      <c r="F4248" s="286">
        <v>0</v>
      </c>
    </row>
    <row r="4249" spans="1:6">
      <c r="A4249">
        <v>4444</v>
      </c>
      <c r="B4249" t="s">
        <v>4815</v>
      </c>
      <c r="C4249" t="s">
        <v>565</v>
      </c>
      <c r="D4249" s="285">
        <v>0</v>
      </c>
      <c r="E4249" s="286">
        <v>12.12</v>
      </c>
      <c r="F4249" s="286">
        <v>0</v>
      </c>
    </row>
    <row r="4250" spans="1:6">
      <c r="A4250">
        <v>4445</v>
      </c>
      <c r="B4250" t="s">
        <v>4816</v>
      </c>
      <c r="C4250" t="s">
        <v>565</v>
      </c>
      <c r="D4250" s="285">
        <v>0</v>
      </c>
      <c r="E4250" s="286">
        <v>15.8</v>
      </c>
      <c r="F4250" s="286">
        <v>0</v>
      </c>
    </row>
    <row r="4251" spans="1:6">
      <c r="A4251">
        <v>4446</v>
      </c>
      <c r="B4251" t="s">
        <v>4817</v>
      </c>
      <c r="C4251" t="s">
        <v>565</v>
      </c>
      <c r="D4251" s="285">
        <v>0</v>
      </c>
      <c r="E4251" s="286">
        <v>17.18</v>
      </c>
      <c r="F4251" s="286">
        <v>0</v>
      </c>
    </row>
    <row r="4252" spans="1:6">
      <c r="A4252">
        <v>4447</v>
      </c>
      <c r="B4252" t="s">
        <v>4818</v>
      </c>
      <c r="C4252" t="s">
        <v>565</v>
      </c>
      <c r="D4252" s="285">
        <v>0</v>
      </c>
      <c r="E4252" s="286">
        <v>16.18</v>
      </c>
      <c r="F4252" s="286">
        <v>0</v>
      </c>
    </row>
    <row r="4253" spans="1:6">
      <c r="A4253">
        <v>4448</v>
      </c>
      <c r="B4253" t="s">
        <v>4819</v>
      </c>
      <c r="C4253" t="s">
        <v>565</v>
      </c>
      <c r="D4253" s="285">
        <v>0</v>
      </c>
      <c r="E4253" s="286">
        <v>26.56</v>
      </c>
      <c r="F4253" s="286">
        <v>0</v>
      </c>
    </row>
    <row r="4254" spans="1:6">
      <c r="A4254">
        <v>4449</v>
      </c>
      <c r="B4254" t="s">
        <v>4820</v>
      </c>
      <c r="C4254" t="s">
        <v>565</v>
      </c>
      <c r="D4254" s="285">
        <v>12</v>
      </c>
      <c r="E4254" s="286">
        <v>14.81</v>
      </c>
      <c r="F4254" s="286">
        <v>177.72</v>
      </c>
    </row>
    <row r="4255" spans="1:6">
      <c r="A4255">
        <v>4450</v>
      </c>
      <c r="B4255" t="s">
        <v>4821</v>
      </c>
      <c r="C4255" t="s">
        <v>565</v>
      </c>
      <c r="D4255" s="285">
        <v>0</v>
      </c>
      <c r="E4255" s="286">
        <v>20.97</v>
      </c>
      <c r="F4255" s="286">
        <v>0</v>
      </c>
    </row>
    <row r="4256" spans="1:6">
      <c r="A4256">
        <v>4451</v>
      </c>
      <c r="B4256" t="s">
        <v>4822</v>
      </c>
      <c r="C4256" t="s">
        <v>565</v>
      </c>
      <c r="D4256" s="285">
        <v>0</v>
      </c>
      <c r="E4256" s="286">
        <v>27.58</v>
      </c>
      <c r="F4256" s="286">
        <v>0</v>
      </c>
    </row>
    <row r="4257" spans="1:6">
      <c r="A4257">
        <v>4452</v>
      </c>
      <c r="B4257" t="s">
        <v>4823</v>
      </c>
      <c r="C4257" t="s">
        <v>565</v>
      </c>
      <c r="D4257" s="285">
        <v>0</v>
      </c>
      <c r="E4257" s="286">
        <v>13.38</v>
      </c>
      <c r="F4257" s="286">
        <v>0</v>
      </c>
    </row>
    <row r="4258" spans="1:6">
      <c r="A4258">
        <v>4453</v>
      </c>
      <c r="B4258" t="s">
        <v>4824</v>
      </c>
      <c r="C4258" t="s">
        <v>565</v>
      </c>
      <c r="D4258" s="285">
        <v>0</v>
      </c>
      <c r="E4258" s="286">
        <v>45.38</v>
      </c>
      <c r="F4258" s="286">
        <v>0</v>
      </c>
    </row>
    <row r="4259" spans="1:6">
      <c r="A4259">
        <v>4454</v>
      </c>
      <c r="B4259" t="s">
        <v>4825</v>
      </c>
      <c r="C4259" t="s">
        <v>565</v>
      </c>
      <c r="D4259" s="285">
        <v>0</v>
      </c>
      <c r="E4259" s="286">
        <v>19.07</v>
      </c>
      <c r="F4259" s="286">
        <v>0</v>
      </c>
    </row>
    <row r="4260" spans="1:6">
      <c r="A4260">
        <v>4455</v>
      </c>
      <c r="B4260" t="s">
        <v>4826</v>
      </c>
      <c r="C4260" t="s">
        <v>565</v>
      </c>
      <c r="D4260" s="285">
        <v>0</v>
      </c>
      <c r="E4260" s="286">
        <v>33.200000000000003</v>
      </c>
      <c r="F4260" s="286">
        <v>0</v>
      </c>
    </row>
    <row r="4261" spans="1:6">
      <c r="A4261">
        <v>4456</v>
      </c>
      <c r="B4261" t="s">
        <v>4827</v>
      </c>
      <c r="C4261" t="s">
        <v>565</v>
      </c>
      <c r="D4261" s="285">
        <v>0</v>
      </c>
      <c r="E4261" s="286">
        <v>29.75</v>
      </c>
      <c r="F4261" s="286">
        <v>0</v>
      </c>
    </row>
    <row r="4262" spans="1:6">
      <c r="A4262">
        <v>4457</v>
      </c>
      <c r="B4262" t="s">
        <v>4828</v>
      </c>
      <c r="C4262" t="s">
        <v>565</v>
      </c>
      <c r="D4262" s="285">
        <v>0</v>
      </c>
      <c r="E4262" s="286">
        <v>23.08</v>
      </c>
      <c r="F4262" s="286">
        <v>0</v>
      </c>
    </row>
    <row r="4263" spans="1:6">
      <c r="A4263">
        <v>4458</v>
      </c>
      <c r="B4263" t="s">
        <v>4829</v>
      </c>
      <c r="C4263" t="s">
        <v>565</v>
      </c>
      <c r="D4263" s="285">
        <v>0</v>
      </c>
      <c r="E4263" s="286">
        <v>28.28</v>
      </c>
      <c r="F4263" s="286">
        <v>0</v>
      </c>
    </row>
    <row r="4264" spans="1:6">
      <c r="A4264">
        <v>4459</v>
      </c>
      <c r="B4264" t="s">
        <v>4830</v>
      </c>
      <c r="C4264" t="s">
        <v>565</v>
      </c>
      <c r="D4264" s="285">
        <v>0</v>
      </c>
      <c r="E4264" s="286">
        <v>121.45</v>
      </c>
      <c r="F4264" s="286">
        <v>0</v>
      </c>
    </row>
    <row r="4265" spans="1:6">
      <c r="A4265">
        <v>4460</v>
      </c>
      <c r="B4265" t="s">
        <v>4831</v>
      </c>
      <c r="C4265" t="s">
        <v>565</v>
      </c>
      <c r="D4265" s="285">
        <v>0</v>
      </c>
      <c r="E4265" s="286">
        <v>30.83</v>
      </c>
      <c r="F4265" s="286">
        <v>0</v>
      </c>
    </row>
    <row r="4266" spans="1:6">
      <c r="A4266">
        <v>4461</v>
      </c>
      <c r="B4266" t="s">
        <v>4832</v>
      </c>
      <c r="C4266" t="s">
        <v>565</v>
      </c>
      <c r="D4266" s="285">
        <v>0</v>
      </c>
      <c r="E4266" s="286">
        <v>23.27</v>
      </c>
      <c r="F4266" s="286">
        <v>0</v>
      </c>
    </row>
    <row r="4267" spans="1:6">
      <c r="A4267">
        <v>4462</v>
      </c>
      <c r="B4267" t="s">
        <v>4833</v>
      </c>
      <c r="C4267" t="s">
        <v>565</v>
      </c>
      <c r="D4267" s="285">
        <v>0</v>
      </c>
      <c r="E4267" s="286">
        <v>15.16</v>
      </c>
      <c r="F4267" s="286">
        <v>0</v>
      </c>
    </row>
    <row r="4268" spans="1:6">
      <c r="A4268">
        <v>4463</v>
      </c>
      <c r="B4268" t="s">
        <v>4834</v>
      </c>
      <c r="C4268" t="s">
        <v>565</v>
      </c>
      <c r="D4268" s="285">
        <v>0</v>
      </c>
      <c r="E4268" s="286">
        <v>17.8</v>
      </c>
      <c r="F4268" s="286">
        <v>0</v>
      </c>
    </row>
    <row r="4269" spans="1:6">
      <c r="A4269">
        <v>4464</v>
      </c>
      <c r="B4269" t="s">
        <v>4835</v>
      </c>
      <c r="C4269" t="s">
        <v>565</v>
      </c>
      <c r="D4269" s="285">
        <v>0</v>
      </c>
      <c r="E4269" s="286">
        <v>20.2</v>
      </c>
      <c r="F4269" s="286">
        <v>0</v>
      </c>
    </row>
    <row r="4270" spans="1:6">
      <c r="A4270">
        <v>4465</v>
      </c>
      <c r="B4270" t="s">
        <v>4836</v>
      </c>
      <c r="C4270" t="s">
        <v>565</v>
      </c>
      <c r="D4270" s="285">
        <v>3</v>
      </c>
      <c r="E4270" s="286">
        <v>19.11</v>
      </c>
      <c r="F4270" s="286">
        <v>57.33</v>
      </c>
    </row>
    <row r="4271" spans="1:6">
      <c r="A4271">
        <v>4466</v>
      </c>
      <c r="B4271" t="s">
        <v>4837</v>
      </c>
      <c r="C4271" t="s">
        <v>565</v>
      </c>
      <c r="D4271" s="285">
        <v>6</v>
      </c>
      <c r="E4271" s="286">
        <v>17.75</v>
      </c>
      <c r="F4271" s="286">
        <v>106.5</v>
      </c>
    </row>
    <row r="4272" spans="1:6">
      <c r="A4272">
        <v>4467</v>
      </c>
      <c r="B4272" t="s">
        <v>4838</v>
      </c>
      <c r="C4272" t="s">
        <v>565</v>
      </c>
      <c r="D4272" s="285">
        <v>42</v>
      </c>
      <c r="E4272" s="286">
        <v>11.26</v>
      </c>
      <c r="F4272" s="286">
        <v>472.92</v>
      </c>
    </row>
    <row r="4273" spans="1:6">
      <c r="A4273">
        <v>4468</v>
      </c>
      <c r="B4273" t="s">
        <v>4839</v>
      </c>
      <c r="C4273" t="s">
        <v>565</v>
      </c>
      <c r="D4273" s="285">
        <v>0</v>
      </c>
      <c r="E4273" s="286">
        <v>15.31</v>
      </c>
      <c r="F4273" s="286">
        <v>0</v>
      </c>
    </row>
    <row r="4274" spans="1:6">
      <c r="A4274">
        <v>4469</v>
      </c>
      <c r="B4274" t="s">
        <v>4840</v>
      </c>
      <c r="C4274" t="s">
        <v>565</v>
      </c>
      <c r="D4274" s="285">
        <v>0</v>
      </c>
      <c r="E4274" s="286">
        <v>19.28</v>
      </c>
      <c r="F4274" s="286">
        <v>0</v>
      </c>
    </row>
    <row r="4275" spans="1:6">
      <c r="A4275">
        <v>4470</v>
      </c>
      <c r="B4275" t="s">
        <v>4841</v>
      </c>
      <c r="C4275" t="s">
        <v>565</v>
      </c>
      <c r="D4275" s="285">
        <v>0</v>
      </c>
      <c r="E4275" s="286">
        <v>39.15</v>
      </c>
      <c r="F4275" s="286">
        <v>0</v>
      </c>
    </row>
    <row r="4276" spans="1:6">
      <c r="A4276">
        <v>4471</v>
      </c>
      <c r="B4276" t="s">
        <v>4842</v>
      </c>
      <c r="C4276" t="s">
        <v>565</v>
      </c>
      <c r="D4276" s="285">
        <v>0</v>
      </c>
      <c r="E4276" s="286">
        <v>19.28</v>
      </c>
      <c r="F4276" s="286">
        <v>0</v>
      </c>
    </row>
    <row r="4277" spans="1:6">
      <c r="A4277">
        <v>4472</v>
      </c>
      <c r="B4277" t="s">
        <v>4843</v>
      </c>
      <c r="C4277" t="s">
        <v>565</v>
      </c>
      <c r="D4277" s="285">
        <v>15</v>
      </c>
      <c r="E4277" s="286">
        <v>24.34</v>
      </c>
      <c r="F4277" s="286">
        <v>365.1</v>
      </c>
    </row>
    <row r="4278" spans="1:6">
      <c r="A4278">
        <v>4473</v>
      </c>
      <c r="B4278" t="s">
        <v>4844</v>
      </c>
      <c r="C4278" t="s">
        <v>565</v>
      </c>
      <c r="D4278" s="285">
        <v>0</v>
      </c>
      <c r="E4278" s="286">
        <v>23.53</v>
      </c>
      <c r="F4278" s="286">
        <v>0</v>
      </c>
    </row>
    <row r="4279" spans="1:6">
      <c r="A4279">
        <v>4474</v>
      </c>
      <c r="B4279" t="s">
        <v>4845</v>
      </c>
      <c r="C4279" t="s">
        <v>565</v>
      </c>
      <c r="D4279" s="285">
        <v>0</v>
      </c>
      <c r="E4279" s="286">
        <v>16.48</v>
      </c>
      <c r="F4279" s="286">
        <v>0</v>
      </c>
    </row>
    <row r="4280" spans="1:6">
      <c r="A4280">
        <v>4475</v>
      </c>
      <c r="B4280" t="s">
        <v>4846</v>
      </c>
      <c r="C4280" t="s">
        <v>565</v>
      </c>
      <c r="D4280" s="285">
        <v>0</v>
      </c>
      <c r="E4280" s="286">
        <v>23.02</v>
      </c>
      <c r="F4280" s="286">
        <v>0</v>
      </c>
    </row>
    <row r="4281" spans="1:6">
      <c r="A4281">
        <v>4476</v>
      </c>
      <c r="B4281" t="s">
        <v>4847</v>
      </c>
      <c r="C4281" t="s">
        <v>565</v>
      </c>
      <c r="D4281" s="285">
        <v>0</v>
      </c>
      <c r="E4281" s="286">
        <v>25.01</v>
      </c>
      <c r="F4281" s="286">
        <v>0</v>
      </c>
    </row>
    <row r="4282" spans="1:6">
      <c r="A4282">
        <v>4477</v>
      </c>
      <c r="B4282" t="s">
        <v>4848</v>
      </c>
      <c r="C4282" t="s">
        <v>565</v>
      </c>
      <c r="D4282" s="285">
        <v>0</v>
      </c>
      <c r="E4282" s="286">
        <v>210.48</v>
      </c>
      <c r="F4282" s="286">
        <v>0</v>
      </c>
    </row>
    <row r="4283" spans="1:6">
      <c r="A4283">
        <v>4478</v>
      </c>
      <c r="B4283" t="s">
        <v>4849</v>
      </c>
      <c r="C4283" t="s">
        <v>565</v>
      </c>
      <c r="D4283" s="285">
        <v>0</v>
      </c>
      <c r="E4283" s="286">
        <v>22.201000000000001</v>
      </c>
      <c r="F4283" s="286">
        <v>0</v>
      </c>
    </row>
    <row r="4284" spans="1:6">
      <c r="A4284">
        <v>4479</v>
      </c>
      <c r="B4284" t="s">
        <v>4850</v>
      </c>
      <c r="C4284" t="s">
        <v>565</v>
      </c>
      <c r="D4284" s="285">
        <v>3</v>
      </c>
      <c r="E4284" s="286">
        <v>26.72</v>
      </c>
      <c r="F4284" s="286">
        <v>80.16</v>
      </c>
    </row>
    <row r="4285" spans="1:6">
      <c r="A4285">
        <v>4480</v>
      </c>
      <c r="B4285" t="s">
        <v>4851</v>
      </c>
      <c r="C4285" t="s">
        <v>565</v>
      </c>
      <c r="D4285" s="285">
        <v>0</v>
      </c>
      <c r="E4285" s="286">
        <v>33.78</v>
      </c>
      <c r="F4285" s="286">
        <v>0</v>
      </c>
    </row>
    <row r="4286" spans="1:6">
      <c r="A4286">
        <v>4481</v>
      </c>
      <c r="B4286" t="s">
        <v>4852</v>
      </c>
      <c r="C4286" t="s">
        <v>565</v>
      </c>
      <c r="D4286" s="285">
        <v>0</v>
      </c>
      <c r="E4286" s="286">
        <v>18.510000000000002</v>
      </c>
      <c r="F4286" s="286">
        <v>0</v>
      </c>
    </row>
    <row r="4287" spans="1:6">
      <c r="A4287">
        <v>4482</v>
      </c>
      <c r="B4287" t="s">
        <v>4853</v>
      </c>
      <c r="C4287" t="s">
        <v>565</v>
      </c>
      <c r="D4287" s="285">
        <v>0</v>
      </c>
      <c r="E4287" s="286">
        <v>22.28</v>
      </c>
      <c r="F4287" s="286">
        <v>0</v>
      </c>
    </row>
    <row r="4288" spans="1:6">
      <c r="A4288">
        <v>4483</v>
      </c>
      <c r="B4288" t="s">
        <v>4854</v>
      </c>
      <c r="C4288" t="s">
        <v>565</v>
      </c>
      <c r="D4288" s="285">
        <v>3</v>
      </c>
      <c r="E4288" s="286">
        <v>29.58</v>
      </c>
      <c r="F4288" s="286">
        <v>88.74</v>
      </c>
    </row>
    <row r="4289" spans="1:6">
      <c r="A4289">
        <v>4484</v>
      </c>
      <c r="B4289" t="s">
        <v>4855</v>
      </c>
      <c r="C4289" t="s">
        <v>565</v>
      </c>
      <c r="D4289" s="285">
        <v>0</v>
      </c>
      <c r="E4289" s="286">
        <v>17.100000000000001</v>
      </c>
      <c r="F4289" s="286">
        <v>0</v>
      </c>
    </row>
    <row r="4290" spans="1:6">
      <c r="A4290">
        <v>4485</v>
      </c>
      <c r="B4290" t="s">
        <v>4856</v>
      </c>
      <c r="C4290" t="s">
        <v>565</v>
      </c>
      <c r="D4290" s="285">
        <v>3</v>
      </c>
      <c r="E4290" s="286">
        <v>20.69</v>
      </c>
      <c r="F4290" s="286">
        <v>62.07</v>
      </c>
    </row>
    <row r="4291" spans="1:6">
      <c r="A4291">
        <v>4486</v>
      </c>
      <c r="B4291" t="s">
        <v>4857</v>
      </c>
      <c r="C4291" t="s">
        <v>565</v>
      </c>
      <c r="D4291" s="285">
        <v>0</v>
      </c>
      <c r="E4291" s="286">
        <v>12.03</v>
      </c>
      <c r="F4291" s="286">
        <v>0</v>
      </c>
    </row>
    <row r="4292" spans="1:6">
      <c r="A4292">
        <v>4487</v>
      </c>
      <c r="B4292" t="s">
        <v>4858</v>
      </c>
      <c r="C4292" t="s">
        <v>565</v>
      </c>
      <c r="D4292" s="285">
        <v>0</v>
      </c>
      <c r="E4292" s="286">
        <v>24.69</v>
      </c>
      <c r="F4292" s="286">
        <v>0</v>
      </c>
    </row>
    <row r="4293" spans="1:6">
      <c r="A4293">
        <v>4488</v>
      </c>
      <c r="B4293" t="s">
        <v>4859</v>
      </c>
      <c r="C4293" t="s">
        <v>565</v>
      </c>
      <c r="D4293" s="285">
        <v>0</v>
      </c>
      <c r="E4293" s="286">
        <v>6.97</v>
      </c>
      <c r="F4293" s="286">
        <v>0</v>
      </c>
    </row>
    <row r="4294" spans="1:6">
      <c r="A4294">
        <v>4489</v>
      </c>
      <c r="B4294" t="s">
        <v>4860</v>
      </c>
      <c r="C4294" t="s">
        <v>565</v>
      </c>
      <c r="D4294" s="285">
        <v>12</v>
      </c>
      <c r="E4294" s="286">
        <v>16.28</v>
      </c>
      <c r="F4294" s="286">
        <v>195.36</v>
      </c>
    </row>
    <row r="4295" spans="1:6">
      <c r="A4295">
        <v>4490</v>
      </c>
      <c r="B4295" t="s">
        <v>4861</v>
      </c>
      <c r="C4295" t="s">
        <v>565</v>
      </c>
      <c r="D4295" s="285">
        <v>0</v>
      </c>
      <c r="E4295" s="286">
        <v>6.3959999999999999</v>
      </c>
      <c r="F4295" s="286">
        <v>0</v>
      </c>
    </row>
    <row r="4296" spans="1:6">
      <c r="A4296">
        <v>4491</v>
      </c>
      <c r="B4296" t="s">
        <v>4862</v>
      </c>
      <c r="C4296" t="s">
        <v>565</v>
      </c>
      <c r="D4296" s="285">
        <v>0</v>
      </c>
      <c r="E4296" s="286">
        <v>10.563000000000001</v>
      </c>
      <c r="F4296" s="286">
        <v>0</v>
      </c>
    </row>
    <row r="4297" spans="1:6">
      <c r="A4297">
        <v>4492</v>
      </c>
      <c r="B4297" t="s">
        <v>4863</v>
      </c>
      <c r="C4297" t="s">
        <v>565</v>
      </c>
      <c r="D4297" s="285">
        <v>0</v>
      </c>
      <c r="E4297" s="286">
        <v>18.573</v>
      </c>
      <c r="F4297" s="286">
        <v>0</v>
      </c>
    </row>
    <row r="4298" spans="1:6">
      <c r="A4298">
        <v>4493</v>
      </c>
      <c r="B4298" t="s">
        <v>4864</v>
      </c>
      <c r="C4298" t="s">
        <v>565</v>
      </c>
      <c r="D4298" s="285">
        <v>0</v>
      </c>
      <c r="E4298" s="286">
        <v>18.573</v>
      </c>
      <c r="F4298" s="286">
        <v>0</v>
      </c>
    </row>
    <row r="4299" spans="1:6">
      <c r="A4299">
        <v>4494</v>
      </c>
      <c r="B4299" t="s">
        <v>4865</v>
      </c>
      <c r="C4299" t="s">
        <v>565</v>
      </c>
      <c r="D4299" s="285">
        <v>0</v>
      </c>
      <c r="E4299" s="286">
        <v>17.523</v>
      </c>
      <c r="F4299" s="286">
        <v>0</v>
      </c>
    </row>
    <row r="4300" spans="1:6">
      <c r="A4300">
        <v>4495</v>
      </c>
      <c r="B4300" t="s">
        <v>4866</v>
      </c>
      <c r="C4300" t="s">
        <v>565</v>
      </c>
      <c r="D4300" s="285">
        <v>15</v>
      </c>
      <c r="E4300" s="286">
        <v>10.11</v>
      </c>
      <c r="F4300" s="286">
        <v>151.65</v>
      </c>
    </row>
    <row r="4301" spans="1:6">
      <c r="A4301">
        <v>4496</v>
      </c>
      <c r="B4301" t="s">
        <v>4867</v>
      </c>
      <c r="C4301" t="s">
        <v>565</v>
      </c>
      <c r="D4301" s="285">
        <v>0</v>
      </c>
      <c r="E4301" s="286">
        <v>84.65</v>
      </c>
      <c r="F4301" s="286">
        <v>0</v>
      </c>
    </row>
    <row r="4302" spans="1:6">
      <c r="A4302">
        <v>4497</v>
      </c>
      <c r="B4302" t="s">
        <v>4868</v>
      </c>
      <c r="C4302" t="s">
        <v>565</v>
      </c>
      <c r="D4302" s="285">
        <v>6</v>
      </c>
      <c r="E4302" s="286">
        <v>17.91</v>
      </c>
      <c r="F4302" s="286">
        <v>107.46</v>
      </c>
    </row>
    <row r="4303" spans="1:6">
      <c r="A4303">
        <v>4498</v>
      </c>
      <c r="B4303" t="s">
        <v>4869</v>
      </c>
      <c r="C4303" t="s">
        <v>565</v>
      </c>
      <c r="D4303" s="285">
        <v>0</v>
      </c>
      <c r="E4303" s="286">
        <v>12</v>
      </c>
      <c r="F4303" s="286">
        <v>0</v>
      </c>
    </row>
    <row r="4304" spans="1:6">
      <c r="A4304">
        <v>4499</v>
      </c>
      <c r="B4304" t="s">
        <v>4870</v>
      </c>
      <c r="C4304" t="s">
        <v>565</v>
      </c>
      <c r="D4304" s="285">
        <v>0</v>
      </c>
      <c r="E4304" s="286">
        <v>12</v>
      </c>
      <c r="F4304" s="286">
        <v>0</v>
      </c>
    </row>
    <row r="4305" spans="1:6">
      <c r="A4305">
        <v>4500</v>
      </c>
      <c r="B4305" t="s">
        <v>4871</v>
      </c>
      <c r="C4305" t="s">
        <v>565</v>
      </c>
      <c r="D4305" s="285">
        <v>0</v>
      </c>
      <c r="E4305" s="286">
        <v>25.4</v>
      </c>
      <c r="F4305" s="286">
        <v>0</v>
      </c>
    </row>
    <row r="4306" spans="1:6">
      <c r="A4306">
        <v>4501</v>
      </c>
      <c r="B4306" t="s">
        <v>4872</v>
      </c>
      <c r="C4306" t="s">
        <v>565</v>
      </c>
      <c r="D4306" s="285">
        <v>0</v>
      </c>
      <c r="E4306" s="286">
        <v>17.196000000000002</v>
      </c>
      <c r="F4306" s="286">
        <v>0</v>
      </c>
    </row>
    <row r="4307" spans="1:6">
      <c r="A4307">
        <v>4502</v>
      </c>
      <c r="B4307" t="s">
        <v>4873</v>
      </c>
      <c r="C4307" t="s">
        <v>565</v>
      </c>
      <c r="D4307" s="285">
        <v>0</v>
      </c>
      <c r="E4307" s="286">
        <v>0</v>
      </c>
      <c r="F4307" s="286">
        <v>0</v>
      </c>
    </row>
    <row r="4308" spans="1:6">
      <c r="A4308">
        <v>4503</v>
      </c>
      <c r="B4308" t="s">
        <v>4874</v>
      </c>
      <c r="C4308" t="s">
        <v>565</v>
      </c>
      <c r="D4308" s="285">
        <v>12</v>
      </c>
      <c r="E4308" s="286">
        <v>8.09</v>
      </c>
      <c r="F4308" s="286">
        <v>97.08</v>
      </c>
    </row>
    <row r="4309" spans="1:6">
      <c r="A4309">
        <v>4504</v>
      </c>
      <c r="B4309" t="s">
        <v>4875</v>
      </c>
      <c r="C4309" t="s">
        <v>565</v>
      </c>
      <c r="D4309" s="285">
        <v>0</v>
      </c>
      <c r="E4309" s="286">
        <v>0</v>
      </c>
      <c r="F4309" s="286">
        <v>0</v>
      </c>
    </row>
    <row r="4310" spans="1:6">
      <c r="A4310">
        <v>4505</v>
      </c>
      <c r="B4310" t="s">
        <v>4876</v>
      </c>
      <c r="C4310" t="s">
        <v>565</v>
      </c>
      <c r="D4310" s="285">
        <v>0</v>
      </c>
      <c r="E4310" s="286">
        <v>18.536000000000001</v>
      </c>
      <c r="F4310" s="286">
        <v>0</v>
      </c>
    </row>
    <row r="4311" spans="1:6">
      <c r="A4311">
        <v>4506</v>
      </c>
      <c r="B4311" t="s">
        <v>4877</v>
      </c>
      <c r="C4311" t="s">
        <v>565</v>
      </c>
      <c r="D4311" s="285">
        <v>12</v>
      </c>
      <c r="E4311" s="286">
        <v>13.36</v>
      </c>
      <c r="F4311" s="286">
        <v>160.32</v>
      </c>
    </row>
    <row r="4312" spans="1:6">
      <c r="A4312">
        <v>4507</v>
      </c>
      <c r="B4312" t="s">
        <v>4878</v>
      </c>
      <c r="C4312" t="s">
        <v>565</v>
      </c>
      <c r="D4312" s="285">
        <v>0</v>
      </c>
      <c r="E4312" s="286">
        <v>16.760000000000002</v>
      </c>
      <c r="F4312" s="286">
        <v>0</v>
      </c>
    </row>
    <row r="4313" spans="1:6">
      <c r="A4313">
        <v>4508</v>
      </c>
      <c r="B4313" t="s">
        <v>4879</v>
      </c>
      <c r="C4313" t="s">
        <v>565</v>
      </c>
      <c r="D4313" s="285">
        <v>0</v>
      </c>
      <c r="E4313" s="286">
        <v>17.53</v>
      </c>
      <c r="F4313" s="286">
        <v>0</v>
      </c>
    </row>
    <row r="4314" spans="1:6">
      <c r="A4314">
        <v>4509</v>
      </c>
      <c r="B4314" t="s">
        <v>4880</v>
      </c>
      <c r="C4314" t="s">
        <v>565</v>
      </c>
      <c r="D4314" s="285">
        <v>6</v>
      </c>
      <c r="E4314" s="286">
        <v>26.13</v>
      </c>
      <c r="F4314" s="286">
        <v>156.78</v>
      </c>
    </row>
    <row r="4315" spans="1:6">
      <c r="A4315">
        <v>4510</v>
      </c>
      <c r="B4315" t="s">
        <v>4881</v>
      </c>
      <c r="C4315" t="s">
        <v>565</v>
      </c>
      <c r="D4315" s="285">
        <v>0</v>
      </c>
      <c r="E4315" s="286">
        <v>28.69</v>
      </c>
      <c r="F4315" s="286">
        <v>0</v>
      </c>
    </row>
    <row r="4316" spans="1:6">
      <c r="A4316">
        <v>4511</v>
      </c>
      <c r="B4316" t="s">
        <v>4882</v>
      </c>
      <c r="C4316" t="s">
        <v>565</v>
      </c>
      <c r="D4316" s="285">
        <v>0</v>
      </c>
      <c r="E4316" s="286">
        <v>0</v>
      </c>
      <c r="F4316" s="286">
        <v>0</v>
      </c>
    </row>
    <row r="4317" spans="1:6">
      <c r="A4317">
        <v>4512</v>
      </c>
      <c r="B4317" t="s">
        <v>4883</v>
      </c>
      <c r="C4317" t="s">
        <v>565</v>
      </c>
      <c r="D4317" s="285">
        <v>0</v>
      </c>
      <c r="E4317" s="286">
        <v>17.39</v>
      </c>
      <c r="F4317" s="286">
        <v>0</v>
      </c>
    </row>
    <row r="4318" spans="1:6">
      <c r="A4318">
        <v>4513</v>
      </c>
      <c r="B4318" t="s">
        <v>4884</v>
      </c>
      <c r="C4318" t="s">
        <v>565</v>
      </c>
      <c r="D4318" s="285">
        <v>0</v>
      </c>
      <c r="E4318" s="286">
        <v>7.43</v>
      </c>
      <c r="F4318" s="286">
        <v>0</v>
      </c>
    </row>
    <row r="4319" spans="1:6">
      <c r="A4319">
        <v>4514</v>
      </c>
      <c r="B4319" t="s">
        <v>4885</v>
      </c>
      <c r="C4319" t="s">
        <v>565</v>
      </c>
      <c r="D4319" s="285">
        <v>0</v>
      </c>
      <c r="E4319" s="286">
        <v>8.14</v>
      </c>
      <c r="F4319" s="286">
        <v>0</v>
      </c>
    </row>
    <row r="4320" spans="1:6">
      <c r="A4320">
        <v>4515</v>
      </c>
      <c r="B4320" t="s">
        <v>4886</v>
      </c>
      <c r="C4320" t="s">
        <v>565</v>
      </c>
      <c r="D4320" s="285">
        <v>0</v>
      </c>
      <c r="E4320" s="286">
        <v>8.14</v>
      </c>
      <c r="F4320" s="286">
        <v>0</v>
      </c>
    </row>
    <row r="4321" spans="1:6">
      <c r="A4321">
        <v>4516</v>
      </c>
      <c r="B4321" t="s">
        <v>4887</v>
      </c>
      <c r="C4321" t="s">
        <v>565</v>
      </c>
      <c r="D4321" s="285">
        <v>0</v>
      </c>
      <c r="E4321" s="286">
        <v>0</v>
      </c>
      <c r="F4321" s="286">
        <v>0</v>
      </c>
    </row>
    <row r="4322" spans="1:6">
      <c r="A4322">
        <v>4517</v>
      </c>
      <c r="B4322" t="s">
        <v>4888</v>
      </c>
      <c r="C4322" t="s">
        <v>565</v>
      </c>
      <c r="D4322" s="285">
        <v>0</v>
      </c>
      <c r="E4322" s="286">
        <v>8.23</v>
      </c>
      <c r="F4322" s="286">
        <v>0</v>
      </c>
    </row>
    <row r="4323" spans="1:6">
      <c r="A4323">
        <v>4518</v>
      </c>
      <c r="B4323" t="s">
        <v>4889</v>
      </c>
      <c r="C4323" t="s">
        <v>565</v>
      </c>
      <c r="D4323" s="285">
        <v>42</v>
      </c>
      <c r="E4323" s="286">
        <v>4.5999999999999996</v>
      </c>
      <c r="F4323" s="286">
        <v>193.2</v>
      </c>
    </row>
    <row r="4324" spans="1:6">
      <c r="A4324">
        <v>4519</v>
      </c>
      <c r="B4324" t="s">
        <v>4890</v>
      </c>
      <c r="C4324" t="s">
        <v>565</v>
      </c>
      <c r="D4324" s="285">
        <v>0</v>
      </c>
      <c r="E4324" s="286">
        <v>13.91</v>
      </c>
      <c r="F4324" s="286">
        <v>0</v>
      </c>
    </row>
    <row r="4325" spans="1:6">
      <c r="A4325">
        <v>4520</v>
      </c>
      <c r="B4325" t="s">
        <v>4891</v>
      </c>
      <c r="C4325" t="s">
        <v>565</v>
      </c>
      <c r="D4325" s="285">
        <v>12</v>
      </c>
      <c r="E4325" s="286">
        <v>3.7749999999999999</v>
      </c>
      <c r="F4325" s="286">
        <v>45.3</v>
      </c>
    </row>
    <row r="4326" spans="1:6">
      <c r="A4326">
        <v>4521</v>
      </c>
      <c r="B4326" t="s">
        <v>4892</v>
      </c>
      <c r="C4326" t="s">
        <v>565</v>
      </c>
      <c r="D4326" s="285">
        <v>0</v>
      </c>
      <c r="E4326" s="286">
        <v>4.63</v>
      </c>
      <c r="F4326" s="286">
        <v>0</v>
      </c>
    </row>
    <row r="4327" spans="1:6">
      <c r="A4327">
        <v>4522</v>
      </c>
      <c r="B4327" t="s">
        <v>4893</v>
      </c>
      <c r="C4327" t="s">
        <v>565</v>
      </c>
      <c r="D4327" s="285">
        <v>0</v>
      </c>
      <c r="E4327" s="286">
        <v>16.2</v>
      </c>
      <c r="F4327" s="286">
        <v>0</v>
      </c>
    </row>
    <row r="4328" spans="1:6">
      <c r="A4328">
        <v>4523</v>
      </c>
      <c r="B4328" t="s">
        <v>4894</v>
      </c>
      <c r="C4328" t="s">
        <v>565</v>
      </c>
      <c r="D4328" s="285">
        <v>24</v>
      </c>
      <c r="E4328" s="286">
        <v>9.14</v>
      </c>
      <c r="F4328" s="286">
        <v>219.36</v>
      </c>
    </row>
    <row r="4329" spans="1:6">
      <c r="A4329">
        <v>4524</v>
      </c>
      <c r="B4329" t="s">
        <v>4895</v>
      </c>
      <c r="C4329" t="s">
        <v>565</v>
      </c>
      <c r="D4329" s="285">
        <v>0</v>
      </c>
      <c r="E4329" s="286">
        <v>96</v>
      </c>
      <c r="F4329" s="286">
        <v>0</v>
      </c>
    </row>
    <row r="4330" spans="1:6">
      <c r="A4330">
        <v>4525</v>
      </c>
      <c r="B4330" t="s">
        <v>4896</v>
      </c>
      <c r="C4330" t="s">
        <v>565</v>
      </c>
      <c r="D4330" s="285">
        <v>0</v>
      </c>
      <c r="E4330" s="286">
        <v>6.56</v>
      </c>
      <c r="F4330" s="286">
        <v>0</v>
      </c>
    </row>
    <row r="4331" spans="1:6">
      <c r="A4331">
        <v>4526</v>
      </c>
      <c r="B4331" t="s">
        <v>4897</v>
      </c>
      <c r="C4331" t="s">
        <v>565</v>
      </c>
      <c r="D4331" s="285">
        <v>0</v>
      </c>
      <c r="E4331" s="286">
        <v>8</v>
      </c>
      <c r="F4331" s="286">
        <v>0</v>
      </c>
    </row>
    <row r="4332" spans="1:6">
      <c r="A4332">
        <v>4527</v>
      </c>
      <c r="B4332" t="s">
        <v>4898</v>
      </c>
      <c r="C4332" t="s">
        <v>565</v>
      </c>
      <c r="D4332" s="285">
        <v>0</v>
      </c>
      <c r="E4332" s="286">
        <v>72.22</v>
      </c>
      <c r="F4332" s="286">
        <v>0</v>
      </c>
    </row>
    <row r="4333" spans="1:6">
      <c r="A4333">
        <v>4528</v>
      </c>
      <c r="B4333" t="s">
        <v>4899</v>
      </c>
      <c r="C4333" t="s">
        <v>565</v>
      </c>
      <c r="D4333" s="285">
        <v>0</v>
      </c>
      <c r="E4333" s="286">
        <v>44.3</v>
      </c>
      <c r="F4333" s="286">
        <v>0</v>
      </c>
    </row>
    <row r="4334" spans="1:6">
      <c r="A4334">
        <v>4529</v>
      </c>
      <c r="B4334" t="s">
        <v>4900</v>
      </c>
      <c r="C4334" t="s">
        <v>565</v>
      </c>
      <c r="D4334" s="285">
        <v>0</v>
      </c>
      <c r="E4334" s="286">
        <v>52</v>
      </c>
      <c r="F4334" s="286">
        <v>0</v>
      </c>
    </row>
    <row r="4335" spans="1:6">
      <c r="A4335">
        <v>4530</v>
      </c>
      <c r="B4335" t="s">
        <v>4901</v>
      </c>
      <c r="C4335" t="s">
        <v>565</v>
      </c>
      <c r="D4335" s="285">
        <v>0</v>
      </c>
      <c r="E4335" s="286">
        <v>26.655999999999999</v>
      </c>
      <c r="F4335" s="286">
        <v>0</v>
      </c>
    </row>
    <row r="4336" spans="1:6">
      <c r="A4336">
        <v>4531</v>
      </c>
      <c r="B4336" t="s">
        <v>4902</v>
      </c>
      <c r="C4336" t="s">
        <v>565</v>
      </c>
      <c r="D4336" s="285">
        <v>0</v>
      </c>
      <c r="E4336" s="286">
        <v>30.43</v>
      </c>
      <c r="F4336" s="286">
        <v>0</v>
      </c>
    </row>
    <row r="4337" spans="1:6">
      <c r="A4337">
        <v>4532</v>
      </c>
      <c r="B4337" t="s">
        <v>4903</v>
      </c>
      <c r="C4337" t="s">
        <v>565</v>
      </c>
      <c r="D4337" s="285">
        <v>0</v>
      </c>
      <c r="E4337" s="286">
        <v>30.51</v>
      </c>
      <c r="F4337" s="286">
        <v>0</v>
      </c>
    </row>
    <row r="4338" spans="1:6">
      <c r="A4338">
        <v>4533</v>
      </c>
      <c r="B4338" t="s">
        <v>4904</v>
      </c>
      <c r="C4338" t="s">
        <v>565</v>
      </c>
      <c r="D4338" s="285">
        <v>0</v>
      </c>
      <c r="E4338" s="286">
        <v>30.51</v>
      </c>
      <c r="F4338" s="286">
        <v>0</v>
      </c>
    </row>
    <row r="4339" spans="1:6">
      <c r="A4339">
        <v>4534</v>
      </c>
      <c r="B4339" t="s">
        <v>4905</v>
      </c>
      <c r="C4339" t="s">
        <v>565</v>
      </c>
      <c r="D4339" s="285">
        <v>0</v>
      </c>
      <c r="E4339" s="286">
        <v>101.35</v>
      </c>
      <c r="F4339" s="286">
        <v>0</v>
      </c>
    </row>
    <row r="4340" spans="1:6">
      <c r="A4340">
        <v>4535</v>
      </c>
      <c r="B4340" t="s">
        <v>4906</v>
      </c>
      <c r="C4340" t="s">
        <v>565</v>
      </c>
      <c r="D4340" s="285">
        <v>0</v>
      </c>
      <c r="E4340" s="286">
        <v>460</v>
      </c>
      <c r="F4340" s="286">
        <v>0</v>
      </c>
    </row>
    <row r="4341" spans="1:6">
      <c r="A4341">
        <v>4536</v>
      </c>
      <c r="B4341" t="s">
        <v>4907</v>
      </c>
      <c r="C4341" t="s">
        <v>565</v>
      </c>
      <c r="D4341" s="285">
        <v>0</v>
      </c>
      <c r="E4341" s="286">
        <v>20.9</v>
      </c>
      <c r="F4341" s="286">
        <v>0</v>
      </c>
    </row>
    <row r="4342" spans="1:6">
      <c r="A4342">
        <v>4537</v>
      </c>
      <c r="B4342" t="s">
        <v>4908</v>
      </c>
      <c r="C4342" t="s">
        <v>565</v>
      </c>
      <c r="D4342" s="285">
        <v>0</v>
      </c>
      <c r="E4342" s="286">
        <v>11.3</v>
      </c>
      <c r="F4342" s="286">
        <v>0</v>
      </c>
    </row>
    <row r="4343" spans="1:6">
      <c r="A4343">
        <v>4539</v>
      </c>
      <c r="B4343" t="s">
        <v>4909</v>
      </c>
      <c r="C4343" t="s">
        <v>565</v>
      </c>
      <c r="D4343" s="285">
        <v>117</v>
      </c>
      <c r="E4343" s="286">
        <v>3.9319999999999999</v>
      </c>
      <c r="F4343" s="286">
        <v>460.15</v>
      </c>
    </row>
    <row r="4344" spans="1:6">
      <c r="A4344">
        <v>4540</v>
      </c>
      <c r="B4344" t="s">
        <v>4910</v>
      </c>
      <c r="C4344" t="s">
        <v>565</v>
      </c>
      <c r="D4344" s="285">
        <v>0</v>
      </c>
      <c r="E4344" s="286">
        <v>2.581</v>
      </c>
      <c r="F4344" s="286">
        <v>0</v>
      </c>
    </row>
    <row r="4345" spans="1:6">
      <c r="A4345">
        <v>4541</v>
      </c>
      <c r="B4345" t="s">
        <v>4911</v>
      </c>
      <c r="C4345" t="s">
        <v>565</v>
      </c>
      <c r="D4345" s="285">
        <v>0</v>
      </c>
      <c r="E4345" s="286">
        <v>3.05</v>
      </c>
      <c r="F4345" s="286">
        <v>0</v>
      </c>
    </row>
    <row r="4346" spans="1:6">
      <c r="A4346">
        <v>4542</v>
      </c>
      <c r="B4346" t="s">
        <v>4912</v>
      </c>
      <c r="C4346" t="s">
        <v>565</v>
      </c>
      <c r="D4346" s="285">
        <v>0</v>
      </c>
      <c r="E4346" s="286">
        <v>2.35</v>
      </c>
      <c r="F4346" s="286">
        <v>0</v>
      </c>
    </row>
    <row r="4347" spans="1:6">
      <c r="A4347">
        <v>4543</v>
      </c>
      <c r="B4347" t="s">
        <v>4913</v>
      </c>
      <c r="C4347" t="s">
        <v>565</v>
      </c>
      <c r="D4347" s="285">
        <v>0</v>
      </c>
      <c r="E4347" s="286">
        <v>27.9</v>
      </c>
      <c r="F4347" s="286">
        <v>0</v>
      </c>
    </row>
    <row r="4348" spans="1:6">
      <c r="A4348">
        <v>4544</v>
      </c>
      <c r="B4348" t="s">
        <v>4914</v>
      </c>
      <c r="C4348" t="s">
        <v>565</v>
      </c>
      <c r="D4348" s="285">
        <v>180</v>
      </c>
      <c r="E4348" s="286">
        <v>5.95</v>
      </c>
      <c r="F4348" s="286">
        <v>1071</v>
      </c>
    </row>
    <row r="4349" spans="1:6">
      <c r="A4349">
        <v>4545</v>
      </c>
      <c r="B4349" t="s">
        <v>4915</v>
      </c>
      <c r="C4349" t="s">
        <v>565</v>
      </c>
      <c r="D4349" s="285">
        <v>36</v>
      </c>
      <c r="E4349" s="286">
        <v>7.5380000000000003</v>
      </c>
      <c r="F4349" s="286">
        <v>271.36</v>
      </c>
    </row>
    <row r="4350" spans="1:6">
      <c r="A4350">
        <v>4546</v>
      </c>
      <c r="B4350" t="s">
        <v>4916</v>
      </c>
      <c r="C4350" t="s">
        <v>565</v>
      </c>
      <c r="D4350" s="285">
        <v>36</v>
      </c>
      <c r="E4350" s="286">
        <v>5.58</v>
      </c>
      <c r="F4350" s="286">
        <v>200.88</v>
      </c>
    </row>
    <row r="4351" spans="1:6">
      <c r="A4351">
        <v>4547</v>
      </c>
      <c r="B4351" t="s">
        <v>4917</v>
      </c>
      <c r="C4351" t="s">
        <v>565</v>
      </c>
      <c r="D4351" s="285">
        <v>30</v>
      </c>
      <c r="E4351" s="286">
        <v>5.8540000000000001</v>
      </c>
      <c r="F4351" s="286">
        <v>175.62</v>
      </c>
    </row>
    <row r="4352" spans="1:6">
      <c r="A4352">
        <v>4548</v>
      </c>
      <c r="B4352" t="s">
        <v>4918</v>
      </c>
      <c r="C4352" t="s">
        <v>565</v>
      </c>
      <c r="D4352" s="285">
        <v>240</v>
      </c>
      <c r="E4352" s="286">
        <v>5.3209999999999997</v>
      </c>
      <c r="F4352" s="286">
        <v>1277.04</v>
      </c>
    </row>
    <row r="4353" spans="1:6">
      <c r="A4353">
        <v>4549</v>
      </c>
      <c r="B4353" t="s">
        <v>4919</v>
      </c>
      <c r="C4353" t="s">
        <v>565</v>
      </c>
      <c r="D4353" s="285">
        <v>24</v>
      </c>
      <c r="E4353" s="286">
        <v>4.45</v>
      </c>
      <c r="F4353" s="286">
        <v>106.8</v>
      </c>
    </row>
    <row r="4354" spans="1:6">
      <c r="A4354">
        <v>4550</v>
      </c>
      <c r="B4354" t="s">
        <v>4920</v>
      </c>
      <c r="C4354" t="s">
        <v>565</v>
      </c>
      <c r="D4354" s="285">
        <v>0</v>
      </c>
      <c r="E4354" s="286">
        <v>6.9269999999999996</v>
      </c>
      <c r="F4354" s="286">
        <v>0</v>
      </c>
    </row>
    <row r="4355" spans="1:6">
      <c r="A4355">
        <v>4551</v>
      </c>
      <c r="B4355" t="s">
        <v>4921</v>
      </c>
      <c r="C4355" t="s">
        <v>565</v>
      </c>
      <c r="D4355" s="285">
        <v>0</v>
      </c>
      <c r="E4355" s="286">
        <v>4.62</v>
      </c>
      <c r="F4355" s="286">
        <v>0</v>
      </c>
    </row>
    <row r="4356" spans="1:6">
      <c r="A4356">
        <v>4552</v>
      </c>
      <c r="B4356" t="s">
        <v>4922</v>
      </c>
      <c r="C4356" t="s">
        <v>565</v>
      </c>
      <c r="D4356" s="285">
        <v>0</v>
      </c>
      <c r="E4356" s="286">
        <v>9.3680000000000003</v>
      </c>
      <c r="F4356" s="286">
        <v>0</v>
      </c>
    </row>
    <row r="4357" spans="1:6">
      <c r="A4357">
        <v>4553</v>
      </c>
      <c r="B4357" t="s">
        <v>4923</v>
      </c>
      <c r="C4357" t="s">
        <v>565</v>
      </c>
      <c r="D4357" s="285">
        <v>0</v>
      </c>
      <c r="E4357" s="286">
        <v>22.7</v>
      </c>
      <c r="F4357" s="286">
        <v>0</v>
      </c>
    </row>
    <row r="4358" spans="1:6">
      <c r="A4358">
        <v>4554</v>
      </c>
      <c r="B4358" t="s">
        <v>4924</v>
      </c>
      <c r="C4358" t="s">
        <v>565</v>
      </c>
      <c r="D4358" s="285">
        <v>0</v>
      </c>
      <c r="E4358" s="286">
        <v>21.98</v>
      </c>
      <c r="F4358" s="286">
        <v>0</v>
      </c>
    </row>
    <row r="4359" spans="1:6">
      <c r="A4359">
        <v>4555</v>
      </c>
      <c r="B4359" t="s">
        <v>4925</v>
      </c>
      <c r="C4359" t="s">
        <v>565</v>
      </c>
      <c r="D4359" s="285">
        <v>0</v>
      </c>
      <c r="E4359" s="286">
        <v>11.8</v>
      </c>
      <c r="F4359" s="286">
        <v>0</v>
      </c>
    </row>
    <row r="4360" spans="1:6">
      <c r="A4360">
        <v>4556</v>
      </c>
      <c r="B4360" t="s">
        <v>4926</v>
      </c>
      <c r="C4360" t="s">
        <v>565</v>
      </c>
      <c r="D4360" s="285">
        <v>0</v>
      </c>
      <c r="E4360" s="286">
        <v>60.27</v>
      </c>
      <c r="F4360" s="286">
        <v>0</v>
      </c>
    </row>
    <row r="4361" spans="1:6">
      <c r="A4361">
        <v>4557</v>
      </c>
      <c r="B4361" t="s">
        <v>4927</v>
      </c>
      <c r="C4361" t="s">
        <v>565</v>
      </c>
      <c r="D4361" s="285">
        <v>0</v>
      </c>
      <c r="E4361" s="286">
        <v>14.536</v>
      </c>
      <c r="F4361" s="286">
        <v>0</v>
      </c>
    </row>
    <row r="4362" spans="1:6">
      <c r="A4362">
        <v>4558</v>
      </c>
      <c r="B4362" t="s">
        <v>4928</v>
      </c>
      <c r="C4362" t="s">
        <v>565</v>
      </c>
      <c r="D4362" s="285">
        <v>0</v>
      </c>
      <c r="E4362" s="286">
        <v>7.6349999999999998</v>
      </c>
      <c r="F4362" s="286">
        <v>0</v>
      </c>
    </row>
    <row r="4363" spans="1:6">
      <c r="A4363">
        <v>4559</v>
      </c>
      <c r="B4363" t="s">
        <v>4929</v>
      </c>
      <c r="C4363" t="s">
        <v>565</v>
      </c>
      <c r="D4363" s="285">
        <v>0</v>
      </c>
      <c r="E4363" s="286">
        <v>11.5</v>
      </c>
      <c r="F4363" s="286">
        <v>0</v>
      </c>
    </row>
    <row r="4364" spans="1:6">
      <c r="A4364">
        <v>4560</v>
      </c>
      <c r="B4364" t="s">
        <v>4930</v>
      </c>
      <c r="C4364" t="s">
        <v>565</v>
      </c>
      <c r="D4364" s="285">
        <v>0</v>
      </c>
      <c r="E4364" s="286">
        <v>11.5</v>
      </c>
      <c r="F4364" s="286">
        <v>0</v>
      </c>
    </row>
    <row r="4365" spans="1:6">
      <c r="A4365">
        <v>4561</v>
      </c>
      <c r="B4365" t="s">
        <v>4931</v>
      </c>
      <c r="C4365" t="s">
        <v>565</v>
      </c>
      <c r="D4365" s="285">
        <v>0</v>
      </c>
      <c r="E4365" s="286">
        <v>42</v>
      </c>
      <c r="F4365" s="286">
        <v>0</v>
      </c>
    </row>
    <row r="4366" spans="1:6">
      <c r="A4366">
        <v>4562</v>
      </c>
      <c r="B4366" t="s">
        <v>4932</v>
      </c>
      <c r="C4366" t="s">
        <v>565</v>
      </c>
      <c r="D4366" s="285">
        <v>0</v>
      </c>
      <c r="E4366" s="286">
        <v>5.89</v>
      </c>
      <c r="F4366" s="286">
        <v>0</v>
      </c>
    </row>
    <row r="4367" spans="1:6">
      <c r="A4367">
        <v>4563</v>
      </c>
      <c r="B4367" t="s">
        <v>4933</v>
      </c>
      <c r="C4367" t="s">
        <v>565</v>
      </c>
      <c r="D4367" s="285">
        <v>0</v>
      </c>
      <c r="E4367" s="286">
        <v>5.89</v>
      </c>
      <c r="F4367" s="286">
        <v>0</v>
      </c>
    </row>
    <row r="4368" spans="1:6">
      <c r="A4368">
        <v>4564</v>
      </c>
      <c r="B4368" t="s">
        <v>4934</v>
      </c>
      <c r="C4368" t="s">
        <v>565</v>
      </c>
      <c r="D4368" s="285">
        <v>0</v>
      </c>
      <c r="E4368" s="286">
        <v>6.1639999999999997</v>
      </c>
      <c r="F4368" s="286">
        <v>0</v>
      </c>
    </row>
    <row r="4369" spans="1:6">
      <c r="A4369">
        <v>4565</v>
      </c>
      <c r="B4369" t="s">
        <v>4935</v>
      </c>
      <c r="C4369" t="s">
        <v>565</v>
      </c>
      <c r="D4369" s="285">
        <v>0</v>
      </c>
      <c r="E4369" s="286">
        <v>6.3479999999999999</v>
      </c>
      <c r="F4369" s="286">
        <v>0</v>
      </c>
    </row>
    <row r="4370" spans="1:6">
      <c r="A4370">
        <v>4566</v>
      </c>
      <c r="B4370" t="s">
        <v>4936</v>
      </c>
      <c r="C4370" t="s">
        <v>565</v>
      </c>
      <c r="D4370" s="285">
        <v>0</v>
      </c>
      <c r="E4370" s="286">
        <v>5.89</v>
      </c>
      <c r="F4370" s="286">
        <v>0</v>
      </c>
    </row>
    <row r="4371" spans="1:6">
      <c r="A4371">
        <v>4567</v>
      </c>
      <c r="B4371" t="s">
        <v>4937</v>
      </c>
      <c r="C4371" t="s">
        <v>565</v>
      </c>
      <c r="D4371" s="285">
        <v>0</v>
      </c>
      <c r="E4371" s="286">
        <v>0</v>
      </c>
      <c r="F4371" s="286">
        <v>0</v>
      </c>
    </row>
    <row r="4372" spans="1:6">
      <c r="A4372">
        <v>4568</v>
      </c>
      <c r="B4372" t="s">
        <v>4938</v>
      </c>
      <c r="C4372" t="s">
        <v>565</v>
      </c>
      <c r="D4372" s="285">
        <v>0</v>
      </c>
      <c r="E4372" s="286">
        <v>15</v>
      </c>
      <c r="F4372" s="286">
        <v>0</v>
      </c>
    </row>
    <row r="4373" spans="1:6">
      <c r="A4373">
        <v>4569</v>
      </c>
      <c r="B4373" t="s">
        <v>4939</v>
      </c>
      <c r="C4373" t="s">
        <v>565</v>
      </c>
      <c r="D4373" s="285">
        <v>0</v>
      </c>
      <c r="E4373" s="286">
        <v>19.18</v>
      </c>
      <c r="F4373" s="286">
        <v>0</v>
      </c>
    </row>
    <row r="4374" spans="1:6">
      <c r="A4374">
        <v>4570</v>
      </c>
      <c r="B4374" t="s">
        <v>4940</v>
      </c>
      <c r="C4374" t="s">
        <v>565</v>
      </c>
      <c r="D4374" s="285">
        <v>0</v>
      </c>
      <c r="E4374" s="286">
        <v>9.14</v>
      </c>
      <c r="F4374" s="286">
        <v>0</v>
      </c>
    </row>
    <row r="4375" spans="1:6">
      <c r="A4375">
        <v>4571</v>
      </c>
      <c r="B4375" t="s">
        <v>4941</v>
      </c>
      <c r="C4375" t="s">
        <v>565</v>
      </c>
      <c r="D4375" s="285">
        <v>0</v>
      </c>
      <c r="E4375" s="286">
        <v>0</v>
      </c>
      <c r="F4375" s="286">
        <v>0</v>
      </c>
    </row>
    <row r="4376" spans="1:6">
      <c r="A4376">
        <v>4572</v>
      </c>
      <c r="B4376" t="s">
        <v>4942</v>
      </c>
      <c r="C4376" t="s">
        <v>565</v>
      </c>
      <c r="D4376" s="285">
        <v>0</v>
      </c>
      <c r="E4376" s="286">
        <v>19</v>
      </c>
      <c r="F4376" s="286">
        <v>0</v>
      </c>
    </row>
    <row r="4377" spans="1:6">
      <c r="A4377">
        <v>4573</v>
      </c>
      <c r="B4377" t="s">
        <v>4943</v>
      </c>
      <c r="C4377" t="s">
        <v>565</v>
      </c>
      <c r="D4377" s="285">
        <v>0</v>
      </c>
      <c r="E4377" s="286">
        <v>7.7160000000000002</v>
      </c>
      <c r="F4377" s="286">
        <v>0</v>
      </c>
    </row>
    <row r="4378" spans="1:6">
      <c r="A4378">
        <v>4574</v>
      </c>
      <c r="B4378" t="s">
        <v>4944</v>
      </c>
      <c r="C4378" t="s">
        <v>565</v>
      </c>
      <c r="D4378" s="285">
        <v>0</v>
      </c>
      <c r="E4378" s="286">
        <v>8.11</v>
      </c>
      <c r="F4378" s="286">
        <v>0</v>
      </c>
    </row>
    <row r="4379" spans="1:6">
      <c r="A4379">
        <v>4575</v>
      </c>
      <c r="B4379" t="s">
        <v>4945</v>
      </c>
      <c r="C4379" t="s">
        <v>565</v>
      </c>
      <c r="D4379" s="285">
        <v>0</v>
      </c>
      <c r="E4379" s="286">
        <v>22.48</v>
      </c>
      <c r="F4379" s="286">
        <v>0</v>
      </c>
    </row>
    <row r="4380" spans="1:6">
      <c r="A4380">
        <v>4576</v>
      </c>
      <c r="B4380" t="s">
        <v>4946</v>
      </c>
      <c r="C4380" t="s">
        <v>565</v>
      </c>
      <c r="D4380" s="285">
        <v>0</v>
      </c>
      <c r="E4380" s="286">
        <v>11.01</v>
      </c>
      <c r="F4380" s="286">
        <v>0</v>
      </c>
    </row>
    <row r="4381" spans="1:6">
      <c r="A4381">
        <v>4577</v>
      </c>
      <c r="B4381" t="s">
        <v>4947</v>
      </c>
      <c r="C4381" t="s">
        <v>565</v>
      </c>
      <c r="D4381" s="285">
        <v>0</v>
      </c>
      <c r="E4381" s="286">
        <v>9.11</v>
      </c>
      <c r="F4381" s="286">
        <v>0</v>
      </c>
    </row>
    <row r="4382" spans="1:6">
      <c r="A4382">
        <v>4578</v>
      </c>
      <c r="B4382" t="s">
        <v>4948</v>
      </c>
      <c r="C4382" t="s">
        <v>565</v>
      </c>
      <c r="D4382" s="285">
        <v>0</v>
      </c>
      <c r="E4382" s="286">
        <v>10.28</v>
      </c>
      <c r="F4382" s="286">
        <v>0</v>
      </c>
    </row>
    <row r="4383" spans="1:6">
      <c r="A4383">
        <v>4579</v>
      </c>
      <c r="B4383" t="s">
        <v>4949</v>
      </c>
      <c r="C4383" t="s">
        <v>565</v>
      </c>
      <c r="D4383" s="285">
        <v>0</v>
      </c>
      <c r="E4383" s="286">
        <v>11.69</v>
      </c>
      <c r="F4383" s="286">
        <v>0</v>
      </c>
    </row>
    <row r="4384" spans="1:6">
      <c r="A4384">
        <v>4580</v>
      </c>
      <c r="B4384" t="s">
        <v>4950</v>
      </c>
      <c r="C4384" t="s">
        <v>565</v>
      </c>
      <c r="D4384" s="285">
        <v>6</v>
      </c>
      <c r="E4384" s="286">
        <v>8.8000000000000007</v>
      </c>
      <c r="F4384" s="286">
        <v>52.8</v>
      </c>
    </row>
    <row r="4385" spans="1:6">
      <c r="A4385">
        <v>4581</v>
      </c>
      <c r="B4385" t="s">
        <v>4951</v>
      </c>
      <c r="C4385" t="s">
        <v>565</v>
      </c>
      <c r="D4385" s="285">
        <v>3</v>
      </c>
      <c r="E4385" s="286">
        <v>18.16</v>
      </c>
      <c r="F4385" s="286">
        <v>54.48</v>
      </c>
    </row>
    <row r="4386" spans="1:6">
      <c r="A4386">
        <v>4582</v>
      </c>
      <c r="B4386" t="s">
        <v>4952</v>
      </c>
      <c r="C4386" t="s">
        <v>565</v>
      </c>
      <c r="D4386" s="285">
        <v>0</v>
      </c>
      <c r="E4386" s="286">
        <v>26.1</v>
      </c>
      <c r="F4386" s="286">
        <v>0</v>
      </c>
    </row>
    <row r="4387" spans="1:6">
      <c r="A4387">
        <v>4583</v>
      </c>
      <c r="B4387" t="s">
        <v>4953</v>
      </c>
      <c r="C4387" t="s">
        <v>565</v>
      </c>
      <c r="D4387" s="285">
        <v>0</v>
      </c>
      <c r="E4387" s="286">
        <v>33.33</v>
      </c>
      <c r="F4387" s="286">
        <v>0</v>
      </c>
    </row>
    <row r="4388" spans="1:6">
      <c r="A4388">
        <v>4584</v>
      </c>
      <c r="B4388" t="s">
        <v>4954</v>
      </c>
      <c r="C4388" t="s">
        <v>565</v>
      </c>
      <c r="D4388" s="285">
        <v>0</v>
      </c>
      <c r="E4388" s="286">
        <v>7.75</v>
      </c>
      <c r="F4388" s="286">
        <v>0</v>
      </c>
    </row>
    <row r="4389" spans="1:6">
      <c r="A4389">
        <v>4585</v>
      </c>
      <c r="B4389" t="s">
        <v>4955</v>
      </c>
      <c r="C4389" t="s">
        <v>565</v>
      </c>
      <c r="D4389" s="285">
        <v>6</v>
      </c>
      <c r="E4389" s="286">
        <v>7.67</v>
      </c>
      <c r="F4389" s="286">
        <v>46.02</v>
      </c>
    </row>
    <row r="4390" spans="1:6">
      <c r="A4390">
        <v>4586</v>
      </c>
      <c r="B4390" t="s">
        <v>4956</v>
      </c>
      <c r="C4390" t="s">
        <v>565</v>
      </c>
      <c r="D4390" s="285">
        <v>0</v>
      </c>
      <c r="E4390" s="286">
        <v>30.34</v>
      </c>
      <c r="F4390" s="286">
        <v>0</v>
      </c>
    </row>
    <row r="4391" spans="1:6">
      <c r="A4391">
        <v>4587</v>
      </c>
      <c r="B4391" t="s">
        <v>4957</v>
      </c>
      <c r="C4391" t="s">
        <v>565</v>
      </c>
      <c r="D4391" s="285">
        <v>12</v>
      </c>
      <c r="E4391" s="286">
        <v>7.0540000000000003</v>
      </c>
      <c r="F4391" s="286">
        <v>84.64</v>
      </c>
    </row>
    <row r="4392" spans="1:6">
      <c r="A4392">
        <v>4588</v>
      </c>
      <c r="B4392" t="s">
        <v>4958</v>
      </c>
      <c r="C4392" t="s">
        <v>565</v>
      </c>
      <c r="D4392" s="285">
        <v>24</v>
      </c>
      <c r="E4392" s="286">
        <v>6.7</v>
      </c>
      <c r="F4392" s="286">
        <v>160.80000000000001</v>
      </c>
    </row>
    <row r="4393" spans="1:6">
      <c r="A4393">
        <v>4589</v>
      </c>
      <c r="B4393" t="s">
        <v>4959</v>
      </c>
      <c r="C4393" t="s">
        <v>565</v>
      </c>
      <c r="D4393" s="285">
        <v>0</v>
      </c>
      <c r="E4393" s="286">
        <v>6.07</v>
      </c>
      <c r="F4393" s="286">
        <v>0</v>
      </c>
    </row>
    <row r="4394" spans="1:6">
      <c r="A4394">
        <v>4590</v>
      </c>
      <c r="B4394" t="s">
        <v>4960</v>
      </c>
      <c r="C4394" t="s">
        <v>565</v>
      </c>
      <c r="D4394" s="285">
        <v>0</v>
      </c>
      <c r="E4394" s="286">
        <v>9.9749999999999996</v>
      </c>
      <c r="F4394" s="286">
        <v>0</v>
      </c>
    </row>
    <row r="4395" spans="1:6">
      <c r="A4395">
        <v>4591</v>
      </c>
      <c r="B4395" t="s">
        <v>4961</v>
      </c>
      <c r="C4395" t="s">
        <v>565</v>
      </c>
      <c r="D4395" s="285">
        <v>0</v>
      </c>
      <c r="E4395" s="286">
        <v>21.88</v>
      </c>
      <c r="F4395" s="286">
        <v>0</v>
      </c>
    </row>
    <row r="4396" spans="1:6">
      <c r="A4396">
        <v>4592</v>
      </c>
      <c r="B4396" t="s">
        <v>4962</v>
      </c>
      <c r="C4396" t="s">
        <v>565</v>
      </c>
      <c r="D4396" s="285">
        <v>0</v>
      </c>
      <c r="E4396" s="286">
        <v>48.38</v>
      </c>
      <c r="F4396" s="286">
        <v>0</v>
      </c>
    </row>
    <row r="4397" spans="1:6">
      <c r="A4397">
        <v>4593</v>
      </c>
      <c r="B4397" t="s">
        <v>4963</v>
      </c>
      <c r="C4397" t="s">
        <v>565</v>
      </c>
      <c r="D4397" s="285">
        <v>0</v>
      </c>
      <c r="E4397" s="286">
        <v>31.93</v>
      </c>
      <c r="F4397" s="286">
        <v>0</v>
      </c>
    </row>
    <row r="4398" spans="1:6">
      <c r="A4398">
        <v>4594</v>
      </c>
      <c r="B4398" t="s">
        <v>4964</v>
      </c>
      <c r="C4398" t="s">
        <v>565</v>
      </c>
      <c r="D4398" s="285">
        <v>0</v>
      </c>
      <c r="E4398" s="286">
        <v>16.89</v>
      </c>
      <c r="F4398" s="286">
        <v>0</v>
      </c>
    </row>
    <row r="4399" spans="1:6">
      <c r="A4399">
        <v>4595</v>
      </c>
      <c r="B4399" t="s">
        <v>4965</v>
      </c>
      <c r="C4399" t="s">
        <v>565</v>
      </c>
      <c r="D4399" s="285">
        <v>0</v>
      </c>
      <c r="E4399" s="286">
        <v>51.88</v>
      </c>
      <c r="F4399" s="286">
        <v>0</v>
      </c>
    </row>
    <row r="4400" spans="1:6">
      <c r="A4400">
        <v>4599</v>
      </c>
      <c r="B4400" t="s">
        <v>4966</v>
      </c>
      <c r="C4400" t="s">
        <v>565</v>
      </c>
      <c r="D4400" s="285">
        <v>0</v>
      </c>
      <c r="E4400" s="286">
        <v>53.27</v>
      </c>
      <c r="F4400" s="286">
        <v>0</v>
      </c>
    </row>
    <row r="4401" spans="1:6">
      <c r="A4401">
        <v>4600</v>
      </c>
      <c r="B4401" t="s">
        <v>4967</v>
      </c>
      <c r="C4401" t="s">
        <v>565</v>
      </c>
      <c r="D4401" s="285">
        <v>0</v>
      </c>
      <c r="E4401" s="286">
        <v>24.157</v>
      </c>
      <c r="F4401" s="286">
        <v>0</v>
      </c>
    </row>
    <row r="4402" spans="1:6">
      <c r="A4402">
        <v>4601</v>
      </c>
      <c r="B4402" t="s">
        <v>4968</v>
      </c>
      <c r="C4402" t="s">
        <v>565</v>
      </c>
      <c r="D4402" s="285">
        <v>0</v>
      </c>
      <c r="E4402" s="286">
        <v>28.09</v>
      </c>
      <c r="F4402" s="286">
        <v>0</v>
      </c>
    </row>
    <row r="4403" spans="1:6">
      <c r="A4403">
        <v>4602</v>
      </c>
      <c r="B4403" t="s">
        <v>4969</v>
      </c>
      <c r="C4403" t="s">
        <v>565</v>
      </c>
      <c r="D4403" s="285">
        <v>0</v>
      </c>
      <c r="E4403" s="286">
        <v>28.8</v>
      </c>
      <c r="F4403" s="286">
        <v>0</v>
      </c>
    </row>
    <row r="4404" spans="1:6">
      <c r="A4404">
        <v>4603</v>
      </c>
      <c r="B4404" t="s">
        <v>4970</v>
      </c>
      <c r="C4404" t="s">
        <v>565</v>
      </c>
      <c r="D4404" s="285">
        <v>0</v>
      </c>
      <c r="E4404" s="286">
        <v>31.52</v>
      </c>
      <c r="F4404" s="286">
        <v>0</v>
      </c>
    </row>
    <row r="4405" spans="1:6">
      <c r="A4405">
        <v>4604</v>
      </c>
      <c r="B4405" t="s">
        <v>4971</v>
      </c>
      <c r="C4405" t="s">
        <v>565</v>
      </c>
      <c r="D4405" s="285">
        <v>3</v>
      </c>
      <c r="E4405" s="286">
        <v>17.989999999999998</v>
      </c>
      <c r="F4405" s="286">
        <v>53.97</v>
      </c>
    </row>
    <row r="4406" spans="1:6">
      <c r="A4406">
        <v>4605</v>
      </c>
      <c r="B4406" t="s">
        <v>4972</v>
      </c>
      <c r="C4406" t="s">
        <v>565</v>
      </c>
      <c r="D4406" s="285">
        <v>0</v>
      </c>
      <c r="E4406" s="286">
        <v>21.8</v>
      </c>
      <c r="F4406" s="286">
        <v>0</v>
      </c>
    </row>
    <row r="4407" spans="1:6">
      <c r="A4407">
        <v>4606</v>
      </c>
      <c r="B4407" t="s">
        <v>4973</v>
      </c>
      <c r="C4407" t="s">
        <v>565</v>
      </c>
      <c r="D4407" s="285">
        <v>0</v>
      </c>
      <c r="E4407" s="286">
        <v>18.8</v>
      </c>
      <c r="F4407" s="286">
        <v>0</v>
      </c>
    </row>
    <row r="4408" spans="1:6">
      <c r="A4408">
        <v>4607</v>
      </c>
      <c r="B4408" t="s">
        <v>4974</v>
      </c>
      <c r="C4408" t="s">
        <v>565</v>
      </c>
      <c r="D4408" s="285">
        <v>0</v>
      </c>
      <c r="E4408" s="286">
        <v>21.89</v>
      </c>
      <c r="F4408" s="286">
        <v>0</v>
      </c>
    </row>
    <row r="4409" spans="1:6">
      <c r="A4409">
        <v>4608</v>
      </c>
      <c r="B4409" t="s">
        <v>4975</v>
      </c>
      <c r="C4409" t="s">
        <v>565</v>
      </c>
      <c r="D4409" s="285">
        <v>0</v>
      </c>
      <c r="E4409" s="286">
        <v>17.739999999999998</v>
      </c>
      <c r="F4409" s="286">
        <v>0</v>
      </c>
    </row>
    <row r="4410" spans="1:6">
      <c r="A4410">
        <v>4609</v>
      </c>
      <c r="B4410" t="s">
        <v>4976</v>
      </c>
      <c r="C4410" t="s">
        <v>565</v>
      </c>
      <c r="D4410" s="285">
        <v>0</v>
      </c>
      <c r="E4410" s="286">
        <v>21.055</v>
      </c>
      <c r="F4410" s="286">
        <v>0</v>
      </c>
    </row>
    <row r="4411" spans="1:6">
      <c r="A4411">
        <v>4610</v>
      </c>
      <c r="B4411" t="s">
        <v>4977</v>
      </c>
      <c r="C4411" t="s">
        <v>565</v>
      </c>
      <c r="D4411" s="285">
        <v>0</v>
      </c>
      <c r="E4411" s="286">
        <v>0</v>
      </c>
      <c r="F4411" s="286">
        <v>0</v>
      </c>
    </row>
    <row r="4412" spans="1:6">
      <c r="A4412">
        <v>4611</v>
      </c>
      <c r="B4412" t="s">
        <v>4978</v>
      </c>
      <c r="C4412" t="s">
        <v>565</v>
      </c>
      <c r="D4412" s="285">
        <v>0</v>
      </c>
      <c r="E4412" s="286">
        <v>0.71099999999999997</v>
      </c>
      <c r="F4412" s="286">
        <v>0</v>
      </c>
    </row>
    <row r="4413" spans="1:6">
      <c r="A4413">
        <v>4612</v>
      </c>
      <c r="B4413" t="s">
        <v>4979</v>
      </c>
      <c r="C4413" t="s">
        <v>565</v>
      </c>
      <c r="D4413" s="285">
        <v>0</v>
      </c>
      <c r="E4413" s="286">
        <v>22.65</v>
      </c>
      <c r="F4413" s="286">
        <v>0</v>
      </c>
    </row>
    <row r="4414" spans="1:6">
      <c r="A4414">
        <v>4613</v>
      </c>
      <c r="B4414" t="s">
        <v>4980</v>
      </c>
      <c r="C4414" t="s">
        <v>565</v>
      </c>
      <c r="D4414" s="285">
        <v>0</v>
      </c>
      <c r="E4414" s="286">
        <v>65</v>
      </c>
      <c r="F4414" s="286">
        <v>0</v>
      </c>
    </row>
    <row r="4415" spans="1:6">
      <c r="A4415">
        <v>4614</v>
      </c>
      <c r="B4415" t="s">
        <v>4981</v>
      </c>
      <c r="C4415" t="s">
        <v>565</v>
      </c>
      <c r="D4415" s="285">
        <v>0</v>
      </c>
      <c r="E4415" s="286">
        <v>16.5</v>
      </c>
      <c r="F4415" s="286">
        <v>0</v>
      </c>
    </row>
    <row r="4416" spans="1:6">
      <c r="A4416">
        <v>4615</v>
      </c>
      <c r="B4416" t="s">
        <v>4982</v>
      </c>
      <c r="C4416" t="s">
        <v>565</v>
      </c>
      <c r="D4416" s="285">
        <v>0</v>
      </c>
      <c r="E4416" s="286">
        <v>18.28</v>
      </c>
      <c r="F4416" s="286">
        <v>0</v>
      </c>
    </row>
    <row r="4417" spans="1:6">
      <c r="A4417">
        <v>4616</v>
      </c>
      <c r="B4417" t="s">
        <v>4983</v>
      </c>
      <c r="C4417" t="s">
        <v>565</v>
      </c>
      <c r="D4417" s="285">
        <v>0</v>
      </c>
      <c r="E4417" s="286">
        <v>5.76</v>
      </c>
      <c r="F4417" s="286">
        <v>0</v>
      </c>
    </row>
    <row r="4418" spans="1:6">
      <c r="A4418">
        <v>4617</v>
      </c>
      <c r="B4418" t="s">
        <v>4984</v>
      </c>
      <c r="C4418" t="s">
        <v>565</v>
      </c>
      <c r="D4418" s="285">
        <v>0</v>
      </c>
      <c r="E4418" s="286">
        <v>4.4000000000000004</v>
      </c>
      <c r="F4418" s="286">
        <v>0</v>
      </c>
    </row>
    <row r="4419" spans="1:6">
      <c r="A4419">
        <v>4618</v>
      </c>
      <c r="B4419" t="s">
        <v>4985</v>
      </c>
      <c r="C4419" t="s">
        <v>565</v>
      </c>
      <c r="D4419" s="285">
        <v>0</v>
      </c>
      <c r="E4419" s="286">
        <v>12.91</v>
      </c>
      <c r="F4419" s="286">
        <v>0</v>
      </c>
    </row>
    <row r="4420" spans="1:6">
      <c r="A4420">
        <v>4619</v>
      </c>
      <c r="B4420" t="s">
        <v>4986</v>
      </c>
      <c r="C4420" t="s">
        <v>565</v>
      </c>
      <c r="D4420" s="285">
        <v>0</v>
      </c>
      <c r="E4420" s="286">
        <v>10.98</v>
      </c>
      <c r="F4420" s="286">
        <v>0</v>
      </c>
    </row>
    <row r="4421" spans="1:6">
      <c r="A4421">
        <v>4620</v>
      </c>
      <c r="B4421" t="s">
        <v>4987</v>
      </c>
      <c r="C4421" t="s">
        <v>565</v>
      </c>
      <c r="D4421" s="285">
        <v>0</v>
      </c>
      <c r="E4421" s="286">
        <v>11.94</v>
      </c>
      <c r="F4421" s="286">
        <v>0</v>
      </c>
    </row>
    <row r="4422" spans="1:6">
      <c r="A4422">
        <v>4621</v>
      </c>
      <c r="B4422" t="s">
        <v>4988</v>
      </c>
      <c r="C4422" t="s">
        <v>565</v>
      </c>
      <c r="D4422" s="285">
        <v>0</v>
      </c>
      <c r="E4422" s="286">
        <v>43.15</v>
      </c>
      <c r="F4422" s="286">
        <v>0</v>
      </c>
    </row>
    <row r="4423" spans="1:6">
      <c r="A4423">
        <v>4622</v>
      </c>
      <c r="B4423" t="s">
        <v>4989</v>
      </c>
      <c r="C4423" t="s">
        <v>565</v>
      </c>
      <c r="D4423" s="285">
        <v>0</v>
      </c>
      <c r="E4423" s="286">
        <v>21.6</v>
      </c>
      <c r="F4423" s="286">
        <v>0</v>
      </c>
    </row>
    <row r="4424" spans="1:6">
      <c r="A4424">
        <v>4623</v>
      </c>
      <c r="B4424" t="s">
        <v>4990</v>
      </c>
      <c r="C4424" t="s">
        <v>565</v>
      </c>
      <c r="D4424" s="285">
        <v>12</v>
      </c>
      <c r="E4424" s="286">
        <v>11.51</v>
      </c>
      <c r="F4424" s="286">
        <v>138.12</v>
      </c>
    </row>
    <row r="4425" spans="1:6">
      <c r="A4425">
        <v>4624</v>
      </c>
      <c r="B4425" t="s">
        <v>4991</v>
      </c>
      <c r="C4425" t="s">
        <v>565</v>
      </c>
      <c r="D4425" s="285">
        <v>0</v>
      </c>
      <c r="E4425" s="286">
        <v>11.01</v>
      </c>
      <c r="F4425" s="286">
        <v>0</v>
      </c>
    </row>
    <row r="4426" spans="1:6">
      <c r="A4426">
        <v>4625</v>
      </c>
      <c r="B4426" t="s">
        <v>4992</v>
      </c>
      <c r="C4426" t="s">
        <v>565</v>
      </c>
      <c r="D4426" s="285">
        <v>0</v>
      </c>
      <c r="E4426" s="286">
        <v>8.9499999999999993</v>
      </c>
      <c r="F4426" s="286">
        <v>0</v>
      </c>
    </row>
    <row r="4427" spans="1:6">
      <c r="A4427">
        <v>4626</v>
      </c>
      <c r="B4427" t="s">
        <v>4993</v>
      </c>
      <c r="C4427" t="s">
        <v>565</v>
      </c>
      <c r="D4427" s="285">
        <v>0</v>
      </c>
      <c r="E4427" s="286">
        <v>10.36</v>
      </c>
      <c r="F4427" s="286">
        <v>0</v>
      </c>
    </row>
    <row r="4428" spans="1:6">
      <c r="A4428">
        <v>4627</v>
      </c>
      <c r="B4428" t="s">
        <v>4994</v>
      </c>
      <c r="C4428" t="s">
        <v>565</v>
      </c>
      <c r="D4428" s="285">
        <v>0</v>
      </c>
      <c r="E4428" s="286">
        <v>21.36</v>
      </c>
      <c r="F4428" s="286">
        <v>0</v>
      </c>
    </row>
    <row r="4429" spans="1:6">
      <c r="A4429">
        <v>4628</v>
      </c>
      <c r="B4429" t="s">
        <v>4995</v>
      </c>
      <c r="C4429" t="s">
        <v>565</v>
      </c>
      <c r="D4429" s="285">
        <v>6</v>
      </c>
      <c r="E4429" s="286">
        <v>17.82</v>
      </c>
      <c r="F4429" s="286">
        <v>106.92</v>
      </c>
    </row>
    <row r="4430" spans="1:6">
      <c r="A4430">
        <v>4629</v>
      </c>
      <c r="B4430" t="s">
        <v>4996</v>
      </c>
      <c r="C4430" t="s">
        <v>565</v>
      </c>
      <c r="D4430" s="285">
        <v>0</v>
      </c>
      <c r="E4430" s="286">
        <v>11.83</v>
      </c>
      <c r="F4430" s="286">
        <v>0</v>
      </c>
    </row>
    <row r="4431" spans="1:6">
      <c r="A4431">
        <v>4630</v>
      </c>
      <c r="B4431" t="s">
        <v>4997</v>
      </c>
      <c r="C4431" t="s">
        <v>565</v>
      </c>
      <c r="D4431" s="285">
        <v>0</v>
      </c>
      <c r="E4431" s="286">
        <v>13.92</v>
      </c>
      <c r="F4431" s="286">
        <v>0</v>
      </c>
    </row>
    <row r="4432" spans="1:6">
      <c r="A4432">
        <v>4631</v>
      </c>
      <c r="B4432" t="s">
        <v>4998</v>
      </c>
      <c r="C4432" t="s">
        <v>565</v>
      </c>
      <c r="D4432" s="285">
        <v>0</v>
      </c>
      <c r="E4432" s="286">
        <v>22.34</v>
      </c>
      <c r="F4432" s="286">
        <v>0</v>
      </c>
    </row>
    <row r="4433" spans="1:6">
      <c r="A4433">
        <v>4632</v>
      </c>
      <c r="B4433" t="s">
        <v>4999</v>
      </c>
      <c r="C4433" t="s">
        <v>565</v>
      </c>
      <c r="D4433" s="285">
        <v>0</v>
      </c>
      <c r="E4433" s="286">
        <v>33.89</v>
      </c>
      <c r="F4433" s="286">
        <v>0</v>
      </c>
    </row>
    <row r="4434" spans="1:6">
      <c r="A4434">
        <v>4633</v>
      </c>
      <c r="B4434" t="s">
        <v>5000</v>
      </c>
      <c r="C4434" t="s">
        <v>565</v>
      </c>
      <c r="D4434" s="285">
        <v>12</v>
      </c>
      <c r="E4434" s="286">
        <v>13.53</v>
      </c>
      <c r="F4434" s="286">
        <v>162.36000000000001</v>
      </c>
    </row>
    <row r="4435" spans="1:6">
      <c r="A4435">
        <v>4634</v>
      </c>
      <c r="B4435" t="s">
        <v>5001</v>
      </c>
      <c r="C4435" t="s">
        <v>565</v>
      </c>
      <c r="D4435" s="285">
        <v>0</v>
      </c>
      <c r="E4435" s="286">
        <v>47.26</v>
      </c>
      <c r="F4435" s="286">
        <v>0</v>
      </c>
    </row>
    <row r="4436" spans="1:6">
      <c r="A4436">
        <v>4635</v>
      </c>
      <c r="B4436" t="s">
        <v>5002</v>
      </c>
      <c r="C4436" t="s">
        <v>565</v>
      </c>
      <c r="D4436" s="285">
        <v>0</v>
      </c>
      <c r="E4436" s="286">
        <v>10.73</v>
      </c>
      <c r="F4436" s="286">
        <v>0</v>
      </c>
    </row>
    <row r="4437" spans="1:6">
      <c r="A4437">
        <v>4636</v>
      </c>
      <c r="B4437" t="s">
        <v>5003</v>
      </c>
      <c r="C4437" t="s">
        <v>565</v>
      </c>
      <c r="D4437" s="285">
        <v>0</v>
      </c>
      <c r="E4437" s="286">
        <v>4.74</v>
      </c>
      <c r="F4437" s="286">
        <v>0</v>
      </c>
    </row>
    <row r="4438" spans="1:6">
      <c r="A4438">
        <v>4637</v>
      </c>
      <c r="B4438" t="s">
        <v>5004</v>
      </c>
      <c r="C4438" t="s">
        <v>565</v>
      </c>
      <c r="D4438" s="285">
        <v>3</v>
      </c>
      <c r="E4438" s="286">
        <v>13.09</v>
      </c>
      <c r="F4438" s="286">
        <v>39.270000000000003</v>
      </c>
    </row>
    <row r="4439" spans="1:6">
      <c r="A4439">
        <v>4638</v>
      </c>
      <c r="B4439" t="s">
        <v>5005</v>
      </c>
      <c r="C4439" t="s">
        <v>565</v>
      </c>
      <c r="D4439" s="285">
        <v>0</v>
      </c>
      <c r="E4439" s="286">
        <v>12.46</v>
      </c>
      <c r="F4439" s="286">
        <v>0</v>
      </c>
    </row>
    <row r="4440" spans="1:6">
      <c r="A4440">
        <v>4639</v>
      </c>
      <c r="B4440" t="s">
        <v>5006</v>
      </c>
      <c r="C4440" t="s">
        <v>565</v>
      </c>
      <c r="D4440" s="285">
        <v>9</v>
      </c>
      <c r="E4440" s="286">
        <v>21.68</v>
      </c>
      <c r="F4440" s="286">
        <v>195.12</v>
      </c>
    </row>
    <row r="4441" spans="1:6">
      <c r="A4441">
        <v>4640</v>
      </c>
      <c r="B4441" t="s">
        <v>5007</v>
      </c>
      <c r="C4441" t="s">
        <v>565</v>
      </c>
      <c r="D4441" s="285">
        <v>0</v>
      </c>
      <c r="E4441" s="286">
        <v>24.754999999999999</v>
      </c>
      <c r="F4441" s="286">
        <v>0</v>
      </c>
    </row>
    <row r="4442" spans="1:6">
      <c r="A4442">
        <v>4641</v>
      </c>
      <c r="B4442" t="s">
        <v>5008</v>
      </c>
      <c r="C4442" t="s">
        <v>565</v>
      </c>
      <c r="D4442" s="285">
        <v>0</v>
      </c>
      <c r="E4442" s="286">
        <v>17.36</v>
      </c>
      <c r="F4442" s="286">
        <v>0</v>
      </c>
    </row>
    <row r="4443" spans="1:6">
      <c r="A4443">
        <v>4642</v>
      </c>
      <c r="B4443" t="s">
        <v>5009</v>
      </c>
      <c r="C4443" t="s">
        <v>565</v>
      </c>
      <c r="D4443" s="285">
        <v>0</v>
      </c>
      <c r="E4443" s="286">
        <v>8.09</v>
      </c>
      <c r="F4443" s="286">
        <v>0</v>
      </c>
    </row>
    <row r="4444" spans="1:6">
      <c r="A4444">
        <v>4643</v>
      </c>
      <c r="B4444" t="s">
        <v>5010</v>
      </c>
      <c r="C4444" t="s">
        <v>565</v>
      </c>
      <c r="D4444" s="285">
        <v>0</v>
      </c>
      <c r="E4444" s="286">
        <v>23.9</v>
      </c>
      <c r="F4444" s="286">
        <v>0</v>
      </c>
    </row>
    <row r="4445" spans="1:6">
      <c r="A4445">
        <v>4644</v>
      </c>
      <c r="B4445" t="s">
        <v>5011</v>
      </c>
      <c r="C4445" t="s">
        <v>565</v>
      </c>
      <c r="D4445" s="285">
        <v>0</v>
      </c>
      <c r="E4445" s="286">
        <v>35.85</v>
      </c>
      <c r="F4445" s="286">
        <v>0</v>
      </c>
    </row>
    <row r="4446" spans="1:6">
      <c r="A4446">
        <v>4645</v>
      </c>
      <c r="B4446" t="s">
        <v>5012</v>
      </c>
      <c r="C4446" t="s">
        <v>565</v>
      </c>
      <c r="D4446" s="285">
        <v>0</v>
      </c>
      <c r="E4446" s="286">
        <v>28.99</v>
      </c>
      <c r="F4446" s="286">
        <v>0</v>
      </c>
    </row>
    <row r="4447" spans="1:6">
      <c r="A4447">
        <v>4646</v>
      </c>
      <c r="B4447" t="s">
        <v>5013</v>
      </c>
      <c r="C4447" t="s">
        <v>565</v>
      </c>
      <c r="D4447" s="285">
        <v>0</v>
      </c>
      <c r="E4447" s="286">
        <v>49.41</v>
      </c>
      <c r="F4447" s="286">
        <v>0</v>
      </c>
    </row>
    <row r="4448" spans="1:6">
      <c r="A4448">
        <v>4647</v>
      </c>
      <c r="B4448" t="s">
        <v>5014</v>
      </c>
      <c r="C4448" t="s">
        <v>565</v>
      </c>
      <c r="D4448" s="285">
        <v>0</v>
      </c>
      <c r="E4448" s="286">
        <v>14.9</v>
      </c>
      <c r="F4448" s="286">
        <v>0</v>
      </c>
    </row>
    <row r="4449" spans="1:6">
      <c r="A4449">
        <v>4648</v>
      </c>
      <c r="B4449" t="s">
        <v>5015</v>
      </c>
      <c r="C4449" t="s">
        <v>565</v>
      </c>
      <c r="D4449" s="285">
        <v>0</v>
      </c>
      <c r="E4449" s="286">
        <v>65.14</v>
      </c>
      <c r="F4449" s="286">
        <v>0</v>
      </c>
    </row>
    <row r="4450" spans="1:6">
      <c r="A4450">
        <v>4649</v>
      </c>
      <c r="B4450" t="s">
        <v>5016</v>
      </c>
      <c r="C4450" t="s">
        <v>565</v>
      </c>
      <c r="D4450" s="285">
        <v>0</v>
      </c>
      <c r="E4450" s="286">
        <v>2.66</v>
      </c>
      <c r="F4450" s="286">
        <v>0</v>
      </c>
    </row>
    <row r="4451" spans="1:6">
      <c r="A4451">
        <v>4650</v>
      </c>
      <c r="B4451" t="s">
        <v>5017</v>
      </c>
      <c r="C4451" t="s">
        <v>565</v>
      </c>
      <c r="D4451" s="285">
        <v>0</v>
      </c>
      <c r="E4451" s="286">
        <v>8.98</v>
      </c>
      <c r="F4451" s="286">
        <v>0</v>
      </c>
    </row>
    <row r="4452" spans="1:6">
      <c r="A4452">
        <v>4651</v>
      </c>
      <c r="B4452" t="s">
        <v>5018</v>
      </c>
      <c r="C4452" t="s">
        <v>565</v>
      </c>
      <c r="D4452" s="285">
        <v>0</v>
      </c>
      <c r="E4452" s="286">
        <v>22.15</v>
      </c>
      <c r="F4452" s="286">
        <v>0</v>
      </c>
    </row>
    <row r="4453" spans="1:6">
      <c r="A4453">
        <v>4652</v>
      </c>
      <c r="B4453" t="s">
        <v>5019</v>
      </c>
      <c r="C4453" t="s">
        <v>565</v>
      </c>
      <c r="D4453" s="285">
        <v>6</v>
      </c>
      <c r="E4453" s="286">
        <v>21.37</v>
      </c>
      <c r="F4453" s="286">
        <v>128.22</v>
      </c>
    </row>
    <row r="4454" spans="1:6">
      <c r="A4454">
        <v>4653</v>
      </c>
      <c r="B4454" t="s">
        <v>5020</v>
      </c>
      <c r="C4454" t="s">
        <v>565</v>
      </c>
      <c r="D4454" s="285">
        <v>3</v>
      </c>
      <c r="E4454" s="286">
        <v>26.64</v>
      </c>
      <c r="F4454" s="286">
        <v>79.92</v>
      </c>
    </row>
    <row r="4455" spans="1:6">
      <c r="A4455">
        <v>4654</v>
      </c>
      <c r="B4455" t="s">
        <v>5021</v>
      </c>
      <c r="C4455" t="s">
        <v>565</v>
      </c>
      <c r="D4455" s="285">
        <v>0</v>
      </c>
      <c r="E4455" s="286">
        <v>21.71</v>
      </c>
      <c r="F4455" s="286">
        <v>0</v>
      </c>
    </row>
    <row r="4456" spans="1:6">
      <c r="A4456">
        <v>4655</v>
      </c>
      <c r="B4456" t="s">
        <v>5022</v>
      </c>
      <c r="C4456" t="s">
        <v>565</v>
      </c>
      <c r="D4456" s="285">
        <v>0</v>
      </c>
      <c r="E4456" s="286">
        <v>51</v>
      </c>
      <c r="F4456" s="286">
        <v>0</v>
      </c>
    </row>
    <row r="4457" spans="1:6">
      <c r="A4457">
        <v>4656</v>
      </c>
      <c r="B4457" t="s">
        <v>5023</v>
      </c>
      <c r="C4457" t="s">
        <v>565</v>
      </c>
      <c r="D4457" s="285">
        <v>0</v>
      </c>
      <c r="E4457" s="286">
        <v>21.55</v>
      </c>
      <c r="F4457" s="286">
        <v>0</v>
      </c>
    </row>
    <row r="4458" spans="1:6">
      <c r="A4458">
        <v>4657</v>
      </c>
      <c r="B4458" t="s">
        <v>5024</v>
      </c>
      <c r="C4458" t="s">
        <v>565</v>
      </c>
      <c r="D4458" s="285">
        <v>0</v>
      </c>
      <c r="E4458" s="286">
        <v>18.96</v>
      </c>
      <c r="F4458" s="286">
        <v>0</v>
      </c>
    </row>
    <row r="4459" spans="1:6">
      <c r="A4459">
        <v>4658</v>
      </c>
      <c r="B4459" t="s">
        <v>5025</v>
      </c>
      <c r="C4459" t="s">
        <v>565</v>
      </c>
      <c r="D4459" s="285">
        <v>0</v>
      </c>
      <c r="E4459" s="286">
        <v>54.472000000000001</v>
      </c>
      <c r="F4459" s="286">
        <v>0</v>
      </c>
    </row>
    <row r="4460" spans="1:6">
      <c r="A4460">
        <v>4659</v>
      </c>
      <c r="B4460" t="s">
        <v>5026</v>
      </c>
      <c r="C4460" t="s">
        <v>565</v>
      </c>
      <c r="D4460" s="285">
        <v>12</v>
      </c>
      <c r="E4460" s="286">
        <v>3.1</v>
      </c>
      <c r="F4460" s="286">
        <v>37.200000000000003</v>
      </c>
    </row>
    <row r="4461" spans="1:6">
      <c r="A4461">
        <v>4660</v>
      </c>
      <c r="B4461" t="s">
        <v>5027</v>
      </c>
      <c r="C4461" t="s">
        <v>565</v>
      </c>
      <c r="D4461" s="285">
        <v>0</v>
      </c>
      <c r="E4461" s="286">
        <v>5.98</v>
      </c>
      <c r="F4461" s="286">
        <v>0</v>
      </c>
    </row>
    <row r="4462" spans="1:6">
      <c r="A4462">
        <v>4661</v>
      </c>
      <c r="B4462" t="s">
        <v>5028</v>
      </c>
      <c r="C4462" t="s">
        <v>565</v>
      </c>
      <c r="D4462" s="285">
        <v>0</v>
      </c>
      <c r="E4462" s="286">
        <v>20.16</v>
      </c>
      <c r="F4462" s="286">
        <v>0</v>
      </c>
    </row>
    <row r="4463" spans="1:6">
      <c r="A4463">
        <v>4662</v>
      </c>
      <c r="B4463" t="s">
        <v>5029</v>
      </c>
      <c r="C4463" t="s">
        <v>565</v>
      </c>
      <c r="D4463" s="285">
        <v>0</v>
      </c>
      <c r="E4463" s="286">
        <v>31.46</v>
      </c>
      <c r="F4463" s="286">
        <v>0</v>
      </c>
    </row>
    <row r="4464" spans="1:6">
      <c r="A4464">
        <v>4663</v>
      </c>
      <c r="B4464" t="s">
        <v>5030</v>
      </c>
      <c r="C4464" t="s">
        <v>565</v>
      </c>
      <c r="D4464" s="285">
        <v>0</v>
      </c>
      <c r="E4464" s="286">
        <v>19.489999999999998</v>
      </c>
      <c r="F4464" s="286">
        <v>0</v>
      </c>
    </row>
    <row r="4465" spans="1:6">
      <c r="A4465">
        <v>4664</v>
      </c>
      <c r="B4465" t="s">
        <v>5031</v>
      </c>
      <c r="C4465" t="s">
        <v>565</v>
      </c>
      <c r="D4465" s="285">
        <v>0</v>
      </c>
      <c r="E4465" s="286">
        <v>16.14</v>
      </c>
      <c r="F4465" s="286">
        <v>0</v>
      </c>
    </row>
    <row r="4466" spans="1:6">
      <c r="A4466">
        <v>4665</v>
      </c>
      <c r="B4466" t="s">
        <v>5032</v>
      </c>
      <c r="C4466" t="s">
        <v>565</v>
      </c>
      <c r="D4466" s="285">
        <v>0</v>
      </c>
      <c r="E4466" s="286">
        <v>6.9960000000000004</v>
      </c>
      <c r="F4466" s="286">
        <v>0</v>
      </c>
    </row>
    <row r="4467" spans="1:6">
      <c r="A4467">
        <v>4666</v>
      </c>
      <c r="B4467" t="s">
        <v>5033</v>
      </c>
      <c r="C4467" t="s">
        <v>565</v>
      </c>
      <c r="D4467" s="285">
        <v>0</v>
      </c>
      <c r="E4467" s="286">
        <v>11.74</v>
      </c>
      <c r="F4467" s="286">
        <v>0</v>
      </c>
    </row>
    <row r="4468" spans="1:6">
      <c r="A4468">
        <v>4667</v>
      </c>
      <c r="B4468" t="s">
        <v>5034</v>
      </c>
      <c r="C4468" t="s">
        <v>565</v>
      </c>
      <c r="D4468" s="285">
        <v>0</v>
      </c>
      <c r="E4468" s="286">
        <v>12.32</v>
      </c>
      <c r="F4468" s="286">
        <v>0</v>
      </c>
    </row>
    <row r="4469" spans="1:6">
      <c r="A4469">
        <v>4668</v>
      </c>
      <c r="B4469" t="s">
        <v>5035</v>
      </c>
      <c r="C4469" t="s">
        <v>565</v>
      </c>
      <c r="D4469" s="285">
        <v>0</v>
      </c>
      <c r="E4469" s="286">
        <v>12.32</v>
      </c>
      <c r="F4469" s="286">
        <v>0</v>
      </c>
    </row>
    <row r="4470" spans="1:6">
      <c r="A4470">
        <v>4669</v>
      </c>
      <c r="B4470" t="s">
        <v>5036</v>
      </c>
      <c r="C4470" t="s">
        <v>565</v>
      </c>
      <c r="D4470" s="285">
        <v>0</v>
      </c>
      <c r="E4470" s="286">
        <v>11.9</v>
      </c>
      <c r="F4470" s="286">
        <v>0</v>
      </c>
    </row>
    <row r="4471" spans="1:6">
      <c r="A4471">
        <v>4670</v>
      </c>
      <c r="B4471" t="s">
        <v>5037</v>
      </c>
      <c r="C4471" t="s">
        <v>565</v>
      </c>
      <c r="D4471" s="285">
        <v>0</v>
      </c>
      <c r="E4471" s="286">
        <v>29.09</v>
      </c>
      <c r="F4471" s="286">
        <v>0</v>
      </c>
    </row>
    <row r="4472" spans="1:6">
      <c r="A4472">
        <v>4671</v>
      </c>
      <c r="B4472" t="s">
        <v>5038</v>
      </c>
      <c r="C4472" t="s">
        <v>565</v>
      </c>
      <c r="D4472" s="285">
        <v>0</v>
      </c>
      <c r="E4472" s="286">
        <v>23.27</v>
      </c>
      <c r="F4472" s="286">
        <v>0</v>
      </c>
    </row>
    <row r="4473" spans="1:6">
      <c r="A4473">
        <v>4672</v>
      </c>
      <c r="B4473" t="s">
        <v>5039</v>
      </c>
      <c r="C4473" t="s">
        <v>565</v>
      </c>
      <c r="D4473" s="285">
        <v>0</v>
      </c>
      <c r="E4473" s="286">
        <v>31.33</v>
      </c>
      <c r="F4473" s="286">
        <v>0</v>
      </c>
    </row>
    <row r="4474" spans="1:6">
      <c r="A4474">
        <v>4673</v>
      </c>
      <c r="B4474" t="s">
        <v>5040</v>
      </c>
      <c r="C4474" t="s">
        <v>565</v>
      </c>
      <c r="D4474" s="285">
        <v>0</v>
      </c>
      <c r="E4474" s="286">
        <v>9.2799999999999994</v>
      </c>
      <c r="F4474" s="286">
        <v>0</v>
      </c>
    </row>
    <row r="4475" spans="1:6">
      <c r="A4475">
        <v>4674</v>
      </c>
      <c r="B4475" t="s">
        <v>5041</v>
      </c>
      <c r="C4475" t="s">
        <v>565</v>
      </c>
      <c r="D4475" s="285">
        <v>0</v>
      </c>
      <c r="E4475" s="286">
        <v>9.34</v>
      </c>
      <c r="F4475" s="286">
        <v>0</v>
      </c>
    </row>
    <row r="4476" spans="1:6">
      <c r="A4476">
        <v>4675</v>
      </c>
      <c r="B4476" t="s">
        <v>5042</v>
      </c>
      <c r="C4476" t="s">
        <v>565</v>
      </c>
      <c r="D4476" s="285">
        <v>0</v>
      </c>
      <c r="E4476" s="286">
        <v>126.09</v>
      </c>
      <c r="F4476" s="286">
        <v>0</v>
      </c>
    </row>
    <row r="4477" spans="1:6">
      <c r="A4477">
        <v>4676</v>
      </c>
      <c r="B4477" t="s">
        <v>5043</v>
      </c>
      <c r="C4477" t="s">
        <v>565</v>
      </c>
      <c r="D4477" s="285">
        <v>0</v>
      </c>
      <c r="E4477" s="286">
        <v>21.18</v>
      </c>
      <c r="F4477" s="286">
        <v>0</v>
      </c>
    </row>
    <row r="4478" spans="1:6">
      <c r="A4478">
        <v>4677</v>
      </c>
      <c r="B4478" t="s">
        <v>5044</v>
      </c>
      <c r="C4478" t="s">
        <v>565</v>
      </c>
      <c r="D4478" s="285">
        <v>0</v>
      </c>
      <c r="E4478" s="286">
        <v>33.1</v>
      </c>
      <c r="F4478" s="286">
        <v>0</v>
      </c>
    </row>
    <row r="4479" spans="1:6">
      <c r="A4479">
        <v>4678</v>
      </c>
      <c r="B4479" t="s">
        <v>5045</v>
      </c>
      <c r="C4479" t="s">
        <v>565</v>
      </c>
      <c r="D4479" s="285">
        <v>9</v>
      </c>
      <c r="E4479" s="286">
        <v>13.2</v>
      </c>
      <c r="F4479" s="286">
        <v>118.8</v>
      </c>
    </row>
    <row r="4480" spans="1:6">
      <c r="A4480">
        <v>4679</v>
      </c>
      <c r="B4480" t="s">
        <v>5046</v>
      </c>
      <c r="C4480" t="s">
        <v>565</v>
      </c>
      <c r="D4480" s="285">
        <v>0</v>
      </c>
      <c r="E4480" s="286">
        <v>32.43</v>
      </c>
      <c r="F4480" s="286">
        <v>0</v>
      </c>
    </row>
    <row r="4481" spans="1:6">
      <c r="A4481">
        <v>4680</v>
      </c>
      <c r="B4481" t="s">
        <v>5047</v>
      </c>
      <c r="C4481" t="s">
        <v>565</v>
      </c>
      <c r="D4481" s="285">
        <v>1</v>
      </c>
      <c r="E4481" s="286">
        <v>19.100000000000001</v>
      </c>
      <c r="F4481" s="286">
        <v>19.100000000000001</v>
      </c>
    </row>
    <row r="4482" spans="1:6">
      <c r="A4482">
        <v>4681</v>
      </c>
      <c r="B4482" t="s">
        <v>5048</v>
      </c>
      <c r="C4482" t="s">
        <v>565</v>
      </c>
      <c r="D4482" s="285">
        <v>0</v>
      </c>
      <c r="E4482" s="286">
        <v>7.34</v>
      </c>
      <c r="F4482" s="286">
        <v>0</v>
      </c>
    </row>
    <row r="4483" spans="1:6">
      <c r="A4483">
        <v>4682</v>
      </c>
      <c r="B4483" t="s">
        <v>5049</v>
      </c>
      <c r="C4483" t="s">
        <v>565</v>
      </c>
      <c r="D4483" s="285">
        <v>0</v>
      </c>
      <c r="E4483" s="286">
        <v>21.04</v>
      </c>
      <c r="F4483" s="286">
        <v>0</v>
      </c>
    </row>
    <row r="4484" spans="1:6">
      <c r="A4484">
        <v>4683</v>
      </c>
      <c r="B4484" t="s">
        <v>5050</v>
      </c>
      <c r="C4484" t="s">
        <v>565</v>
      </c>
      <c r="D4484" s="285">
        <v>0</v>
      </c>
      <c r="E4484" s="286">
        <v>21.33</v>
      </c>
      <c r="F4484" s="286">
        <v>0</v>
      </c>
    </row>
    <row r="4485" spans="1:6">
      <c r="A4485">
        <v>4684</v>
      </c>
      <c r="B4485" t="s">
        <v>5051</v>
      </c>
      <c r="C4485" t="s">
        <v>565</v>
      </c>
      <c r="D4485" s="285">
        <v>0</v>
      </c>
      <c r="E4485" s="286">
        <v>17.09</v>
      </c>
      <c r="F4485" s="286">
        <v>0</v>
      </c>
    </row>
    <row r="4486" spans="1:6">
      <c r="A4486">
        <v>4685</v>
      </c>
      <c r="B4486" t="s">
        <v>5052</v>
      </c>
      <c r="C4486" t="s">
        <v>565</v>
      </c>
      <c r="D4486" s="285">
        <v>0</v>
      </c>
      <c r="E4486" s="286">
        <v>9.82</v>
      </c>
      <c r="F4486" s="286">
        <v>0</v>
      </c>
    </row>
    <row r="4487" spans="1:6">
      <c r="A4487">
        <v>4686</v>
      </c>
      <c r="B4487" t="s">
        <v>5053</v>
      </c>
      <c r="C4487" t="s">
        <v>565</v>
      </c>
      <c r="D4487" s="285">
        <v>0</v>
      </c>
      <c r="E4487" s="286">
        <v>14.18</v>
      </c>
      <c r="F4487" s="286">
        <v>0</v>
      </c>
    </row>
    <row r="4488" spans="1:6">
      <c r="A4488">
        <v>4687</v>
      </c>
      <c r="B4488" t="s">
        <v>5054</v>
      </c>
      <c r="C4488" t="s">
        <v>565</v>
      </c>
      <c r="D4488" s="285">
        <v>0</v>
      </c>
      <c r="E4488" s="286">
        <v>16.12</v>
      </c>
      <c r="F4488" s="286">
        <v>0</v>
      </c>
    </row>
    <row r="4489" spans="1:6">
      <c r="A4489">
        <v>4688</v>
      </c>
      <c r="B4489" t="s">
        <v>5055</v>
      </c>
      <c r="C4489" t="s">
        <v>565</v>
      </c>
      <c r="D4489" s="285">
        <v>0</v>
      </c>
      <c r="E4489" s="286">
        <v>24.31</v>
      </c>
      <c r="F4489" s="286">
        <v>0</v>
      </c>
    </row>
    <row r="4490" spans="1:6">
      <c r="A4490">
        <v>4689</v>
      </c>
      <c r="B4490" t="s">
        <v>5056</v>
      </c>
      <c r="C4490" t="s">
        <v>565</v>
      </c>
      <c r="D4490" s="285">
        <v>0</v>
      </c>
      <c r="E4490" s="286">
        <v>43.44</v>
      </c>
      <c r="F4490" s="286">
        <v>0</v>
      </c>
    </row>
    <row r="4491" spans="1:6">
      <c r="A4491">
        <v>4690</v>
      </c>
      <c r="B4491" t="s">
        <v>5057</v>
      </c>
      <c r="C4491" t="s">
        <v>565</v>
      </c>
      <c r="D4491" s="285">
        <v>0</v>
      </c>
      <c r="E4491" s="286">
        <v>14.75</v>
      </c>
      <c r="F4491" s="286">
        <v>0</v>
      </c>
    </row>
    <row r="4492" spans="1:6">
      <c r="A4492">
        <v>4691</v>
      </c>
      <c r="B4492" t="s">
        <v>5058</v>
      </c>
      <c r="C4492" t="s">
        <v>565</v>
      </c>
      <c r="D4492" s="285">
        <v>0</v>
      </c>
      <c r="E4492" s="286">
        <v>11.39</v>
      </c>
      <c r="F4492" s="286">
        <v>0</v>
      </c>
    </row>
    <row r="4493" spans="1:6">
      <c r="A4493">
        <v>4692</v>
      </c>
      <c r="B4493" t="s">
        <v>5059</v>
      </c>
      <c r="C4493" t="s">
        <v>565</v>
      </c>
      <c r="D4493" s="285">
        <v>0</v>
      </c>
      <c r="E4493" s="286">
        <v>23.51</v>
      </c>
      <c r="F4493" s="286">
        <v>0</v>
      </c>
    </row>
    <row r="4494" spans="1:6">
      <c r="A4494">
        <v>4693</v>
      </c>
      <c r="B4494" t="s">
        <v>5060</v>
      </c>
      <c r="C4494" t="s">
        <v>565</v>
      </c>
      <c r="D4494" s="285">
        <v>0</v>
      </c>
      <c r="E4494" s="286">
        <v>27.77</v>
      </c>
      <c r="F4494" s="286">
        <v>0</v>
      </c>
    </row>
    <row r="4495" spans="1:6">
      <c r="A4495">
        <v>4694</v>
      </c>
      <c r="B4495" t="s">
        <v>5061</v>
      </c>
      <c r="C4495" t="s">
        <v>565</v>
      </c>
      <c r="D4495" s="285">
        <v>0</v>
      </c>
      <c r="E4495" s="286">
        <v>23.7</v>
      </c>
      <c r="F4495" s="286">
        <v>0</v>
      </c>
    </row>
    <row r="4496" spans="1:6">
      <c r="A4496">
        <v>4695</v>
      </c>
      <c r="B4496" t="s">
        <v>5062</v>
      </c>
      <c r="C4496" t="s">
        <v>565</v>
      </c>
      <c r="D4496" s="285">
        <v>0</v>
      </c>
      <c r="E4496" s="286">
        <v>15.51</v>
      </c>
      <c r="F4496" s="286">
        <v>0</v>
      </c>
    </row>
    <row r="4497" spans="1:6">
      <c r="A4497">
        <v>4696</v>
      </c>
      <c r="B4497" t="s">
        <v>5063</v>
      </c>
      <c r="C4497" t="s">
        <v>565</v>
      </c>
      <c r="D4497" s="285">
        <v>0</v>
      </c>
      <c r="E4497" s="286">
        <v>19.97</v>
      </c>
      <c r="F4497" s="286">
        <v>0</v>
      </c>
    </row>
    <row r="4498" spans="1:6">
      <c r="A4498">
        <v>4697</v>
      </c>
      <c r="B4498" t="s">
        <v>5064</v>
      </c>
      <c r="C4498" t="s">
        <v>565</v>
      </c>
      <c r="D4498" s="285">
        <v>0</v>
      </c>
      <c r="E4498" s="286">
        <v>21.64</v>
      </c>
      <c r="F4498" s="286">
        <v>0</v>
      </c>
    </row>
    <row r="4499" spans="1:6">
      <c r="A4499">
        <v>4698</v>
      </c>
      <c r="B4499" t="s">
        <v>5065</v>
      </c>
      <c r="C4499" t="s">
        <v>565</v>
      </c>
      <c r="D4499" s="285">
        <v>0</v>
      </c>
      <c r="E4499" s="286">
        <v>19.446000000000002</v>
      </c>
      <c r="F4499" s="286">
        <v>0</v>
      </c>
    </row>
    <row r="4500" spans="1:6">
      <c r="A4500">
        <v>4699</v>
      </c>
      <c r="B4500" t="s">
        <v>5066</v>
      </c>
      <c r="C4500" t="s">
        <v>565</v>
      </c>
      <c r="D4500" s="285">
        <v>9</v>
      </c>
      <c r="E4500" s="286">
        <v>22.28</v>
      </c>
      <c r="F4500" s="286">
        <v>200.52</v>
      </c>
    </row>
    <row r="4501" spans="1:6">
      <c r="A4501">
        <v>4700</v>
      </c>
      <c r="B4501" t="s">
        <v>5067</v>
      </c>
      <c r="C4501" t="s">
        <v>565</v>
      </c>
      <c r="D4501" s="285">
        <v>0</v>
      </c>
      <c r="E4501" s="286">
        <v>29.43</v>
      </c>
      <c r="F4501" s="286">
        <v>0</v>
      </c>
    </row>
    <row r="4502" spans="1:6">
      <c r="A4502">
        <v>4701</v>
      </c>
      <c r="B4502" t="s">
        <v>5068</v>
      </c>
      <c r="C4502" t="s">
        <v>565</v>
      </c>
      <c r="D4502" s="285">
        <v>0</v>
      </c>
      <c r="E4502" s="286">
        <v>30.35</v>
      </c>
      <c r="F4502" s="286">
        <v>0</v>
      </c>
    </row>
    <row r="4503" spans="1:6">
      <c r="A4503">
        <v>4702</v>
      </c>
      <c r="B4503" t="s">
        <v>5069</v>
      </c>
      <c r="C4503" t="s">
        <v>565</v>
      </c>
      <c r="D4503" s="285">
        <v>0</v>
      </c>
      <c r="E4503" s="286">
        <v>36.47</v>
      </c>
      <c r="F4503" s="286">
        <v>0</v>
      </c>
    </row>
    <row r="4504" spans="1:6">
      <c r="A4504">
        <v>4703</v>
      </c>
      <c r="B4504" t="s">
        <v>5070</v>
      </c>
      <c r="C4504" t="s">
        <v>565</v>
      </c>
      <c r="D4504" s="285">
        <v>0</v>
      </c>
      <c r="E4504" s="286">
        <v>18.45</v>
      </c>
      <c r="F4504" s="286">
        <v>0</v>
      </c>
    </row>
    <row r="4505" spans="1:6">
      <c r="A4505">
        <v>4704</v>
      </c>
      <c r="B4505" t="s">
        <v>5071</v>
      </c>
      <c r="C4505" t="s">
        <v>565</v>
      </c>
      <c r="D4505" s="285">
        <v>9</v>
      </c>
      <c r="E4505" s="286">
        <v>21.31</v>
      </c>
      <c r="F4505" s="286">
        <v>191.79</v>
      </c>
    </row>
    <row r="4506" spans="1:6">
      <c r="A4506">
        <v>4705</v>
      </c>
      <c r="B4506" t="s">
        <v>5072</v>
      </c>
      <c r="C4506" t="s">
        <v>565</v>
      </c>
      <c r="D4506" s="285">
        <v>0</v>
      </c>
      <c r="E4506" s="286">
        <v>21.43</v>
      </c>
      <c r="F4506" s="286">
        <v>0</v>
      </c>
    </row>
    <row r="4507" spans="1:6">
      <c r="A4507">
        <v>4706</v>
      </c>
      <c r="B4507" t="s">
        <v>5073</v>
      </c>
      <c r="C4507" t="s">
        <v>565</v>
      </c>
      <c r="D4507" s="285">
        <v>0</v>
      </c>
      <c r="E4507" s="286">
        <v>2.89</v>
      </c>
      <c r="F4507" s="286">
        <v>0</v>
      </c>
    </row>
    <row r="4508" spans="1:6">
      <c r="A4508">
        <v>4707</v>
      </c>
      <c r="B4508" t="s">
        <v>5074</v>
      </c>
      <c r="C4508" t="s">
        <v>565</v>
      </c>
      <c r="D4508" s="285">
        <v>0</v>
      </c>
      <c r="E4508" s="286">
        <v>320</v>
      </c>
      <c r="F4508" s="286">
        <v>0</v>
      </c>
    </row>
    <row r="4509" spans="1:6">
      <c r="A4509">
        <v>4708</v>
      </c>
      <c r="B4509" t="s">
        <v>5075</v>
      </c>
      <c r="C4509" t="s">
        <v>565</v>
      </c>
      <c r="D4509" s="285">
        <v>0</v>
      </c>
      <c r="E4509" s="286">
        <v>328.32</v>
      </c>
      <c r="F4509" s="286">
        <v>0</v>
      </c>
    </row>
    <row r="4510" spans="1:6">
      <c r="A4510">
        <v>4709</v>
      </c>
      <c r="B4510" t="s">
        <v>5076</v>
      </c>
      <c r="C4510" t="s">
        <v>565</v>
      </c>
      <c r="D4510" s="285">
        <v>0</v>
      </c>
      <c r="E4510" s="286">
        <v>110.81</v>
      </c>
      <c r="F4510" s="286">
        <v>0</v>
      </c>
    </row>
    <row r="4511" spans="1:6">
      <c r="A4511">
        <v>4832</v>
      </c>
      <c r="B4511" t="s">
        <v>5077</v>
      </c>
      <c r="C4511" t="s">
        <v>565</v>
      </c>
      <c r="D4511" s="285">
        <v>9</v>
      </c>
      <c r="E4511" s="286">
        <v>15.28</v>
      </c>
      <c r="F4511" s="286">
        <v>137.52000000000001</v>
      </c>
    </row>
    <row r="4512" spans="1:6">
      <c r="A4512">
        <v>4833</v>
      </c>
      <c r="B4512" t="s">
        <v>5078</v>
      </c>
      <c r="C4512" t="s">
        <v>565</v>
      </c>
      <c r="D4512" s="285">
        <v>0</v>
      </c>
      <c r="E4512" s="286">
        <v>23.24</v>
      </c>
      <c r="F4512" s="286">
        <v>0</v>
      </c>
    </row>
    <row r="4513" spans="1:6">
      <c r="A4513">
        <v>4834</v>
      </c>
      <c r="B4513" t="s">
        <v>5079</v>
      </c>
      <c r="C4513" t="s">
        <v>565</v>
      </c>
      <c r="D4513" s="285">
        <v>0</v>
      </c>
      <c r="E4513" s="286">
        <v>25.44</v>
      </c>
      <c r="F4513" s="286">
        <v>0</v>
      </c>
    </row>
    <row r="4514" spans="1:6">
      <c r="A4514">
        <v>4835</v>
      </c>
      <c r="B4514" t="s">
        <v>5080</v>
      </c>
      <c r="C4514" t="s">
        <v>565</v>
      </c>
      <c r="D4514" s="285">
        <v>0</v>
      </c>
      <c r="E4514" s="286">
        <v>50.09</v>
      </c>
      <c r="F4514" s="286">
        <v>0</v>
      </c>
    </row>
    <row r="4515" spans="1:6">
      <c r="A4515">
        <v>4836</v>
      </c>
      <c r="B4515" t="s">
        <v>5081</v>
      </c>
      <c r="C4515" t="s">
        <v>565</v>
      </c>
      <c r="D4515" s="285">
        <v>0</v>
      </c>
      <c r="E4515" s="286">
        <v>0.67</v>
      </c>
      <c r="F4515" s="286">
        <v>0</v>
      </c>
    </row>
    <row r="4516" spans="1:6">
      <c r="A4516">
        <v>4837</v>
      </c>
      <c r="B4516" t="s">
        <v>5082</v>
      </c>
      <c r="C4516" t="s">
        <v>565</v>
      </c>
      <c r="D4516" s="285">
        <v>0</v>
      </c>
      <c r="E4516" s="286">
        <v>46.57</v>
      </c>
      <c r="F4516" s="286">
        <v>0</v>
      </c>
    </row>
    <row r="4517" spans="1:6">
      <c r="A4517">
        <v>4838</v>
      </c>
      <c r="B4517" t="s">
        <v>5083</v>
      </c>
      <c r="C4517" t="s">
        <v>679</v>
      </c>
      <c r="D4517" s="285">
        <v>0</v>
      </c>
      <c r="E4517" s="286">
        <v>54.74</v>
      </c>
      <c r="F4517" s="286">
        <v>0</v>
      </c>
    </row>
    <row r="4518" spans="1:6">
      <c r="A4518">
        <v>4839</v>
      </c>
      <c r="B4518" t="s">
        <v>5084</v>
      </c>
      <c r="C4518" t="s">
        <v>679</v>
      </c>
      <c r="D4518" s="285">
        <v>0</v>
      </c>
      <c r="E4518" s="286">
        <v>65.45</v>
      </c>
      <c r="F4518" s="286">
        <v>0</v>
      </c>
    </row>
    <row r="4519" spans="1:6">
      <c r="A4519">
        <v>4840</v>
      </c>
      <c r="B4519" t="s">
        <v>5085</v>
      </c>
      <c r="C4519" t="s">
        <v>679</v>
      </c>
      <c r="D4519" s="285">
        <v>0</v>
      </c>
      <c r="E4519" s="286">
        <v>32.32</v>
      </c>
      <c r="F4519" s="286">
        <v>0</v>
      </c>
    </row>
    <row r="4520" spans="1:6">
      <c r="A4520">
        <v>4841</v>
      </c>
      <c r="B4520" t="s">
        <v>5086</v>
      </c>
      <c r="C4520" t="s">
        <v>679</v>
      </c>
      <c r="D4520" s="285">
        <v>0</v>
      </c>
      <c r="E4520" s="286">
        <v>22.33</v>
      </c>
      <c r="F4520" s="286">
        <v>0</v>
      </c>
    </row>
    <row r="4521" spans="1:6">
      <c r="A4521">
        <v>4842</v>
      </c>
      <c r="B4521" t="s">
        <v>5087</v>
      </c>
      <c r="C4521" t="s">
        <v>679</v>
      </c>
      <c r="D4521" s="285">
        <v>0</v>
      </c>
      <c r="E4521" s="286">
        <v>21.01</v>
      </c>
      <c r="F4521" s="286">
        <v>0</v>
      </c>
    </row>
    <row r="4522" spans="1:6">
      <c r="A4522">
        <v>4843</v>
      </c>
      <c r="B4522" t="s">
        <v>5088</v>
      </c>
      <c r="C4522" t="s">
        <v>679</v>
      </c>
      <c r="D4522" s="285">
        <v>0</v>
      </c>
      <c r="E4522" s="286">
        <v>25.91</v>
      </c>
      <c r="F4522" s="286">
        <v>0</v>
      </c>
    </row>
    <row r="4523" spans="1:6">
      <c r="A4523">
        <v>4844</v>
      </c>
      <c r="B4523" t="s">
        <v>5089</v>
      </c>
      <c r="C4523" t="s">
        <v>679</v>
      </c>
      <c r="D4523" s="285">
        <v>0</v>
      </c>
      <c r="E4523" s="286">
        <v>17.698</v>
      </c>
      <c r="F4523" s="286">
        <v>0</v>
      </c>
    </row>
    <row r="4524" spans="1:6">
      <c r="A4524">
        <v>4845</v>
      </c>
      <c r="B4524" t="s">
        <v>5090</v>
      </c>
      <c r="C4524" t="s">
        <v>679</v>
      </c>
      <c r="D4524" s="285">
        <v>0</v>
      </c>
      <c r="E4524" s="286">
        <v>31.46</v>
      </c>
      <c r="F4524" s="286">
        <v>0</v>
      </c>
    </row>
    <row r="4525" spans="1:6">
      <c r="A4525">
        <v>4846</v>
      </c>
      <c r="B4525" t="s">
        <v>5091</v>
      </c>
      <c r="C4525" t="s">
        <v>679</v>
      </c>
      <c r="D4525" s="285">
        <v>0</v>
      </c>
      <c r="E4525" s="286">
        <v>55.82</v>
      </c>
      <c r="F4525" s="286">
        <v>0</v>
      </c>
    </row>
    <row r="4526" spans="1:6">
      <c r="A4526">
        <v>4847</v>
      </c>
      <c r="B4526" t="s">
        <v>5092</v>
      </c>
      <c r="C4526" t="s">
        <v>565</v>
      </c>
      <c r="D4526" s="285">
        <v>0</v>
      </c>
      <c r="E4526" s="286">
        <v>49.95</v>
      </c>
      <c r="F4526" s="286">
        <v>0</v>
      </c>
    </row>
    <row r="4527" spans="1:6">
      <c r="A4527">
        <v>4848</v>
      </c>
      <c r="B4527" t="s">
        <v>5093</v>
      </c>
      <c r="C4527" t="s">
        <v>565</v>
      </c>
      <c r="D4527" s="285">
        <v>0</v>
      </c>
      <c r="E4527" s="286">
        <v>9.2729999999999997</v>
      </c>
      <c r="F4527" s="286">
        <v>0</v>
      </c>
    </row>
    <row r="4528" spans="1:6">
      <c r="A4528">
        <v>4849</v>
      </c>
      <c r="B4528" t="s">
        <v>5094</v>
      </c>
      <c r="C4528" t="s">
        <v>565</v>
      </c>
      <c r="D4528" s="285">
        <v>1</v>
      </c>
      <c r="E4528" s="286">
        <v>247.61</v>
      </c>
      <c r="F4528" s="286">
        <v>247.61</v>
      </c>
    </row>
    <row r="4529" spans="1:6">
      <c r="A4529">
        <v>4850</v>
      </c>
      <c r="B4529" t="s">
        <v>5095</v>
      </c>
      <c r="C4529" t="s">
        <v>565</v>
      </c>
      <c r="D4529" s="285">
        <v>1</v>
      </c>
      <c r="E4529" s="286">
        <v>224.75</v>
      </c>
      <c r="F4529" s="286">
        <v>224.75</v>
      </c>
    </row>
    <row r="4530" spans="1:6">
      <c r="A4530">
        <v>4851</v>
      </c>
      <c r="B4530" t="s">
        <v>5096</v>
      </c>
      <c r="C4530" t="s">
        <v>565</v>
      </c>
      <c r="D4530" s="285">
        <v>1</v>
      </c>
      <c r="E4530" s="286">
        <v>217.9</v>
      </c>
      <c r="F4530" s="286">
        <v>217.9</v>
      </c>
    </row>
    <row r="4531" spans="1:6">
      <c r="A4531">
        <v>4852</v>
      </c>
      <c r="B4531" t="s">
        <v>5097</v>
      </c>
      <c r="C4531" t="s">
        <v>565</v>
      </c>
      <c r="D4531" s="285">
        <v>0</v>
      </c>
      <c r="E4531" s="286">
        <v>6.56</v>
      </c>
      <c r="F4531" s="286">
        <v>0</v>
      </c>
    </row>
    <row r="4532" spans="1:6">
      <c r="A4532">
        <v>4853</v>
      </c>
      <c r="B4532" t="s">
        <v>5098</v>
      </c>
      <c r="C4532" t="s">
        <v>565</v>
      </c>
      <c r="D4532" s="285">
        <v>30</v>
      </c>
      <c r="E4532" s="286">
        <v>5.71</v>
      </c>
      <c r="F4532" s="286">
        <v>171.3</v>
      </c>
    </row>
    <row r="4533" spans="1:6">
      <c r="A4533">
        <v>4854</v>
      </c>
      <c r="B4533" t="s">
        <v>5099</v>
      </c>
      <c r="C4533" t="s">
        <v>565</v>
      </c>
      <c r="D4533" s="285">
        <v>0</v>
      </c>
      <c r="E4533" s="286">
        <v>23.465</v>
      </c>
      <c r="F4533" s="286">
        <v>0</v>
      </c>
    </row>
    <row r="4534" spans="1:6">
      <c r="A4534">
        <v>4855</v>
      </c>
      <c r="B4534" t="s">
        <v>5100</v>
      </c>
      <c r="C4534" t="s">
        <v>565</v>
      </c>
      <c r="D4534" s="285">
        <v>0</v>
      </c>
      <c r="E4534" s="286">
        <v>26.02</v>
      </c>
      <c r="F4534" s="286">
        <v>0</v>
      </c>
    </row>
    <row r="4535" spans="1:6">
      <c r="A4535">
        <v>4856</v>
      </c>
      <c r="B4535" t="s">
        <v>5101</v>
      </c>
      <c r="C4535" t="s">
        <v>565</v>
      </c>
      <c r="D4535" s="285">
        <v>6</v>
      </c>
      <c r="E4535" s="286">
        <v>23.39</v>
      </c>
      <c r="F4535" s="286">
        <v>140.34</v>
      </c>
    </row>
    <row r="4536" spans="1:6">
      <c r="A4536">
        <v>4857</v>
      </c>
      <c r="B4536" t="s">
        <v>5102</v>
      </c>
      <c r="C4536" t="s">
        <v>565</v>
      </c>
      <c r="D4536" s="285">
        <v>0</v>
      </c>
      <c r="E4536" s="286">
        <v>17.86</v>
      </c>
      <c r="F4536" s="286">
        <v>0</v>
      </c>
    </row>
    <row r="4537" spans="1:6">
      <c r="A4537">
        <v>4858</v>
      </c>
      <c r="B4537" t="s">
        <v>5103</v>
      </c>
      <c r="C4537" t="s">
        <v>565</v>
      </c>
      <c r="D4537" s="285">
        <v>0</v>
      </c>
      <c r="E4537" s="286">
        <v>16.120999999999999</v>
      </c>
      <c r="F4537" s="286">
        <v>0</v>
      </c>
    </row>
    <row r="4538" spans="1:6">
      <c r="A4538">
        <v>4859</v>
      </c>
      <c r="B4538" t="s">
        <v>5104</v>
      </c>
      <c r="C4538" t="s">
        <v>565</v>
      </c>
      <c r="D4538" s="285">
        <v>-6</v>
      </c>
      <c r="E4538" s="286">
        <v>15.46</v>
      </c>
      <c r="F4538" s="286">
        <v>-92.76</v>
      </c>
    </row>
    <row r="4539" spans="1:6">
      <c r="A4539">
        <v>4860</v>
      </c>
      <c r="B4539" t="s">
        <v>5105</v>
      </c>
      <c r="C4539" t="s">
        <v>565</v>
      </c>
      <c r="D4539" s="285">
        <v>4</v>
      </c>
      <c r="E4539" s="286">
        <v>40.700000000000003</v>
      </c>
      <c r="F4539" s="286">
        <v>162.80000000000001</v>
      </c>
    </row>
    <row r="4540" spans="1:6">
      <c r="A4540">
        <v>4861</v>
      </c>
      <c r="B4540" t="s">
        <v>5106</v>
      </c>
      <c r="C4540" t="s">
        <v>565</v>
      </c>
      <c r="D4540" s="285">
        <v>84</v>
      </c>
      <c r="E4540" s="286">
        <v>4.577</v>
      </c>
      <c r="F4540" s="286">
        <v>384.46</v>
      </c>
    </row>
    <row r="4541" spans="1:6">
      <c r="A4541">
        <v>4862</v>
      </c>
      <c r="B4541" t="s">
        <v>5107</v>
      </c>
      <c r="C4541" t="s">
        <v>565</v>
      </c>
      <c r="D4541" s="285">
        <v>0</v>
      </c>
      <c r="E4541" s="286">
        <v>114.75</v>
      </c>
      <c r="F4541" s="286">
        <v>0</v>
      </c>
    </row>
    <row r="4542" spans="1:6">
      <c r="A4542">
        <v>4863</v>
      </c>
      <c r="B4542" t="s">
        <v>5108</v>
      </c>
      <c r="C4542" t="s">
        <v>565</v>
      </c>
      <c r="D4542" s="285">
        <v>0</v>
      </c>
      <c r="E4542" s="286">
        <v>7.2190000000000003</v>
      </c>
      <c r="F4542" s="286">
        <v>0</v>
      </c>
    </row>
    <row r="4543" spans="1:6">
      <c r="A4543">
        <v>4864</v>
      </c>
      <c r="B4543" t="s">
        <v>5109</v>
      </c>
      <c r="C4543" t="s">
        <v>565</v>
      </c>
      <c r="D4543" s="285">
        <v>30</v>
      </c>
      <c r="E4543" s="286">
        <v>5.71</v>
      </c>
      <c r="F4543" s="286">
        <v>171.3</v>
      </c>
    </row>
    <row r="4544" spans="1:6">
      <c r="A4544">
        <v>4865</v>
      </c>
      <c r="B4544" t="s">
        <v>5110</v>
      </c>
      <c r="C4544" t="s">
        <v>565</v>
      </c>
      <c r="D4544" s="285">
        <v>0</v>
      </c>
      <c r="E4544" s="286">
        <v>20.05</v>
      </c>
      <c r="F4544" s="286">
        <v>0</v>
      </c>
    </row>
    <row r="4545" spans="1:6">
      <c r="A4545">
        <v>4866</v>
      </c>
      <c r="B4545" t="s">
        <v>5111</v>
      </c>
      <c r="C4545" t="s">
        <v>565</v>
      </c>
      <c r="D4545" s="285">
        <v>0</v>
      </c>
      <c r="E4545" s="286">
        <v>10.88</v>
      </c>
      <c r="F4545" s="286">
        <v>0</v>
      </c>
    </row>
    <row r="4546" spans="1:6">
      <c r="A4546">
        <v>4867</v>
      </c>
      <c r="B4546" t="s">
        <v>5112</v>
      </c>
      <c r="C4546" t="s">
        <v>565</v>
      </c>
      <c r="D4546" s="285">
        <v>0</v>
      </c>
      <c r="E4546" s="286">
        <v>19.890999999999998</v>
      </c>
      <c r="F4546" s="286">
        <v>0</v>
      </c>
    </row>
    <row r="4547" spans="1:6">
      <c r="A4547">
        <v>4868</v>
      </c>
      <c r="B4547" t="s">
        <v>5113</v>
      </c>
      <c r="C4547" t="s">
        <v>565</v>
      </c>
      <c r="D4547" s="285">
        <v>0</v>
      </c>
      <c r="E4547" s="286">
        <v>2.5</v>
      </c>
      <c r="F4547" s="286">
        <v>0</v>
      </c>
    </row>
    <row r="4548" spans="1:6">
      <c r="A4548">
        <v>4869</v>
      </c>
      <c r="B4548" t="s">
        <v>5114</v>
      </c>
      <c r="C4548" t="s">
        <v>565</v>
      </c>
      <c r="D4548" s="285">
        <v>0</v>
      </c>
      <c r="E4548" s="286">
        <v>53.92</v>
      </c>
      <c r="F4548" s="286">
        <v>0</v>
      </c>
    </row>
    <row r="4549" spans="1:6">
      <c r="A4549">
        <v>4870</v>
      </c>
      <c r="B4549" t="s">
        <v>5115</v>
      </c>
      <c r="C4549" t="s">
        <v>565</v>
      </c>
      <c r="D4549" s="285">
        <v>0</v>
      </c>
      <c r="E4549" s="286">
        <v>84.19</v>
      </c>
      <c r="F4549" s="286">
        <v>0</v>
      </c>
    </row>
    <row r="4550" spans="1:6">
      <c r="A4550">
        <v>4871</v>
      </c>
      <c r="B4550" t="s">
        <v>5116</v>
      </c>
      <c r="C4550" t="s">
        <v>565</v>
      </c>
      <c r="D4550" s="285">
        <v>0</v>
      </c>
      <c r="E4550" s="286">
        <v>71.53</v>
      </c>
      <c r="F4550" s="286">
        <v>0</v>
      </c>
    </row>
    <row r="4551" spans="1:6">
      <c r="A4551">
        <v>4872</v>
      </c>
      <c r="B4551" t="s">
        <v>5117</v>
      </c>
      <c r="C4551" t="s">
        <v>565</v>
      </c>
      <c r="D4551" s="285">
        <v>0</v>
      </c>
      <c r="E4551" s="286">
        <v>81.555999999999997</v>
      </c>
      <c r="F4551" s="286">
        <v>0</v>
      </c>
    </row>
    <row r="4552" spans="1:6">
      <c r="A4552">
        <v>4873</v>
      </c>
      <c r="B4552" t="s">
        <v>5118</v>
      </c>
      <c r="C4552" t="s">
        <v>565</v>
      </c>
      <c r="D4552" s="285">
        <v>0</v>
      </c>
      <c r="E4552" s="286">
        <v>12.266</v>
      </c>
      <c r="F4552" s="286">
        <v>0</v>
      </c>
    </row>
    <row r="4553" spans="1:6">
      <c r="A4553">
        <v>4874</v>
      </c>
      <c r="B4553" t="s">
        <v>5119</v>
      </c>
      <c r="C4553" t="s">
        <v>565</v>
      </c>
      <c r="D4553" s="285">
        <v>0</v>
      </c>
      <c r="E4553" s="286">
        <v>5.0430000000000001</v>
      </c>
      <c r="F4553" s="286">
        <v>0</v>
      </c>
    </row>
    <row r="4554" spans="1:6">
      <c r="A4554">
        <v>4875</v>
      </c>
      <c r="B4554" t="s">
        <v>5120</v>
      </c>
      <c r="C4554" t="s">
        <v>565</v>
      </c>
      <c r="D4554" s="285">
        <v>0</v>
      </c>
      <c r="E4554" s="286">
        <v>4.7919999999999998</v>
      </c>
      <c r="F4554" s="286">
        <v>0</v>
      </c>
    </row>
    <row r="4555" spans="1:6">
      <c r="A4555">
        <v>4876</v>
      </c>
      <c r="B4555" t="s">
        <v>5121</v>
      </c>
      <c r="C4555" t="s">
        <v>565</v>
      </c>
      <c r="D4555" s="285">
        <v>12</v>
      </c>
      <c r="E4555" s="286">
        <v>9.66</v>
      </c>
      <c r="F4555" s="286">
        <v>115.92</v>
      </c>
    </row>
    <row r="4556" spans="1:6">
      <c r="A4556">
        <v>4877</v>
      </c>
      <c r="B4556" t="s">
        <v>5122</v>
      </c>
      <c r="C4556" t="s">
        <v>565</v>
      </c>
      <c r="D4556" s="285">
        <v>0</v>
      </c>
      <c r="E4556" s="286">
        <v>24.19</v>
      </c>
      <c r="F4556" s="286">
        <v>0</v>
      </c>
    </row>
    <row r="4557" spans="1:6">
      <c r="A4557">
        <v>4878</v>
      </c>
      <c r="B4557" t="s">
        <v>5123</v>
      </c>
      <c r="C4557" t="s">
        <v>565</v>
      </c>
      <c r="D4557" s="285">
        <v>0</v>
      </c>
      <c r="E4557" s="286">
        <v>313.5</v>
      </c>
      <c r="F4557" s="286">
        <v>0</v>
      </c>
    </row>
    <row r="4558" spans="1:6">
      <c r="A4558">
        <v>4879</v>
      </c>
      <c r="B4558" t="s">
        <v>5124</v>
      </c>
      <c r="C4558" t="s">
        <v>565</v>
      </c>
      <c r="D4558" s="285">
        <v>0</v>
      </c>
      <c r="E4558" s="286">
        <v>104.5</v>
      </c>
      <c r="F4558" s="286">
        <v>0</v>
      </c>
    </row>
    <row r="4559" spans="1:6">
      <c r="A4559">
        <v>4880</v>
      </c>
      <c r="B4559" t="s">
        <v>5125</v>
      </c>
      <c r="C4559" t="s">
        <v>565</v>
      </c>
      <c r="D4559" s="285">
        <v>0</v>
      </c>
      <c r="E4559" s="286">
        <v>23.75</v>
      </c>
      <c r="F4559" s="286">
        <v>0</v>
      </c>
    </row>
    <row r="4560" spans="1:6">
      <c r="A4560">
        <v>4881</v>
      </c>
      <c r="B4560" t="s">
        <v>5126</v>
      </c>
      <c r="C4560" t="s">
        <v>565</v>
      </c>
      <c r="D4560" s="285">
        <v>0</v>
      </c>
      <c r="E4560" s="286">
        <v>142.6</v>
      </c>
      <c r="F4560" s="286">
        <v>0</v>
      </c>
    </row>
    <row r="4561" spans="1:6">
      <c r="A4561">
        <v>4882</v>
      </c>
      <c r="B4561" t="s">
        <v>5127</v>
      </c>
      <c r="C4561" t="s">
        <v>679</v>
      </c>
      <c r="D4561" s="285">
        <v>0</v>
      </c>
      <c r="E4561" s="286">
        <v>40.615000000000002</v>
      </c>
      <c r="F4561" s="286">
        <v>0</v>
      </c>
    </row>
    <row r="4562" spans="1:6">
      <c r="A4562">
        <v>4883</v>
      </c>
      <c r="B4562" t="s">
        <v>5128</v>
      </c>
      <c r="C4562" t="s">
        <v>565</v>
      </c>
      <c r="D4562" s="285">
        <v>0</v>
      </c>
      <c r="E4562" s="286">
        <v>58.395000000000003</v>
      </c>
      <c r="F4562" s="286">
        <v>0</v>
      </c>
    </row>
    <row r="4563" spans="1:6">
      <c r="A4563">
        <v>4884</v>
      </c>
      <c r="B4563" t="s">
        <v>5129</v>
      </c>
      <c r="C4563" t="s">
        <v>679</v>
      </c>
      <c r="D4563" s="285">
        <v>0</v>
      </c>
      <c r="E4563" s="286">
        <v>32.75</v>
      </c>
      <c r="F4563" s="286">
        <v>0</v>
      </c>
    </row>
    <row r="4564" spans="1:6">
      <c r="A4564">
        <v>4885</v>
      </c>
      <c r="B4564" t="s">
        <v>5130</v>
      </c>
      <c r="C4564" t="s">
        <v>679</v>
      </c>
      <c r="D4564" s="285">
        <v>0</v>
      </c>
      <c r="E4564" s="286">
        <v>28.4</v>
      </c>
      <c r="F4564" s="286">
        <v>0</v>
      </c>
    </row>
    <row r="4565" spans="1:6">
      <c r="A4565">
        <v>4886</v>
      </c>
      <c r="B4565" t="s">
        <v>5131</v>
      </c>
      <c r="C4565" t="s">
        <v>565</v>
      </c>
      <c r="D4565" s="285">
        <v>0</v>
      </c>
      <c r="E4565" s="286">
        <v>74</v>
      </c>
      <c r="F4565" s="286">
        <v>0</v>
      </c>
    </row>
    <row r="4566" spans="1:6">
      <c r="A4566">
        <v>4887</v>
      </c>
      <c r="B4566" t="s">
        <v>5132</v>
      </c>
      <c r="C4566" t="s">
        <v>679</v>
      </c>
      <c r="D4566" s="285">
        <v>0</v>
      </c>
      <c r="E4566" s="286">
        <v>75</v>
      </c>
      <c r="F4566" s="286">
        <v>0</v>
      </c>
    </row>
    <row r="4567" spans="1:6">
      <c r="A4567">
        <v>4888</v>
      </c>
      <c r="B4567" t="s">
        <v>5133</v>
      </c>
      <c r="C4567" t="s">
        <v>565</v>
      </c>
      <c r="D4567" s="285">
        <v>0</v>
      </c>
      <c r="E4567" s="286">
        <v>34.5</v>
      </c>
      <c r="F4567" s="286">
        <v>0</v>
      </c>
    </row>
    <row r="4568" spans="1:6">
      <c r="A4568">
        <v>4889</v>
      </c>
      <c r="B4568" t="s">
        <v>5134</v>
      </c>
      <c r="C4568" t="s">
        <v>565</v>
      </c>
      <c r="D4568" s="285">
        <v>0</v>
      </c>
      <c r="E4568" s="286">
        <v>21.6</v>
      </c>
      <c r="F4568" s="286">
        <v>0</v>
      </c>
    </row>
    <row r="4569" spans="1:6">
      <c r="A4569">
        <v>4890</v>
      </c>
      <c r="B4569" t="s">
        <v>5135</v>
      </c>
      <c r="C4569" t="s">
        <v>565</v>
      </c>
      <c r="D4569" s="285">
        <v>0</v>
      </c>
      <c r="E4569" s="286">
        <v>34.9</v>
      </c>
      <c r="F4569" s="286">
        <v>0</v>
      </c>
    </row>
    <row r="4570" spans="1:6">
      <c r="A4570">
        <v>4891</v>
      </c>
      <c r="B4570" t="s">
        <v>5136</v>
      </c>
      <c r="C4570" t="s">
        <v>565</v>
      </c>
      <c r="D4570" s="285">
        <v>30</v>
      </c>
      <c r="E4570" s="286">
        <v>12.22</v>
      </c>
      <c r="F4570" s="286">
        <v>366.6</v>
      </c>
    </row>
    <row r="4571" spans="1:6">
      <c r="A4571">
        <v>4892</v>
      </c>
      <c r="B4571" t="s">
        <v>5137</v>
      </c>
      <c r="C4571" t="s">
        <v>565</v>
      </c>
      <c r="D4571" s="285">
        <v>0</v>
      </c>
      <c r="E4571" s="286">
        <v>19.593</v>
      </c>
      <c r="F4571" s="286">
        <v>0</v>
      </c>
    </row>
    <row r="4572" spans="1:6">
      <c r="A4572">
        <v>4893</v>
      </c>
      <c r="B4572" t="s">
        <v>5138</v>
      </c>
      <c r="C4572" t="s">
        <v>565</v>
      </c>
      <c r="D4572" s="285">
        <v>0</v>
      </c>
      <c r="E4572" s="286">
        <v>42.75</v>
      </c>
      <c r="F4572" s="286">
        <v>0</v>
      </c>
    </row>
    <row r="4573" spans="1:6">
      <c r="A4573">
        <v>4894</v>
      </c>
      <c r="B4573" t="s">
        <v>5139</v>
      </c>
      <c r="C4573" t="s">
        <v>565</v>
      </c>
      <c r="D4573" s="285">
        <v>0</v>
      </c>
      <c r="E4573" s="286">
        <v>6.7290000000000001</v>
      </c>
      <c r="F4573" s="286">
        <v>0</v>
      </c>
    </row>
    <row r="4574" spans="1:6">
      <c r="A4574">
        <v>4895</v>
      </c>
      <c r="B4574" t="s">
        <v>5140</v>
      </c>
      <c r="C4574" t="s">
        <v>679</v>
      </c>
      <c r="D4574" s="285">
        <v>0</v>
      </c>
      <c r="E4574" s="286">
        <v>31.434999999999999</v>
      </c>
      <c r="F4574" s="286">
        <v>0</v>
      </c>
    </row>
    <row r="4575" spans="1:6">
      <c r="A4575">
        <v>4896</v>
      </c>
      <c r="B4575" t="s">
        <v>5141</v>
      </c>
      <c r="C4575" t="s">
        <v>679</v>
      </c>
      <c r="D4575" s="285">
        <v>0</v>
      </c>
      <c r="E4575" s="286">
        <v>40.6</v>
      </c>
      <c r="F4575" s="286">
        <v>0</v>
      </c>
    </row>
    <row r="4576" spans="1:6">
      <c r="A4576">
        <v>4897</v>
      </c>
      <c r="B4576" t="s">
        <v>5142</v>
      </c>
      <c r="C4576" t="s">
        <v>679</v>
      </c>
      <c r="D4576" s="285">
        <v>0</v>
      </c>
      <c r="E4576" s="286">
        <v>27.141999999999999</v>
      </c>
      <c r="F4576" s="286">
        <v>0</v>
      </c>
    </row>
    <row r="4577" spans="1:6">
      <c r="A4577">
        <v>4898</v>
      </c>
      <c r="B4577" t="s">
        <v>5143</v>
      </c>
      <c r="C4577" t="s">
        <v>679</v>
      </c>
      <c r="D4577" s="285">
        <v>0</v>
      </c>
      <c r="E4577" s="286">
        <v>20.73</v>
      </c>
      <c r="F4577" s="286">
        <v>0</v>
      </c>
    </row>
    <row r="4578" spans="1:6">
      <c r="A4578">
        <v>4899</v>
      </c>
      <c r="B4578" t="s">
        <v>5144</v>
      </c>
      <c r="C4578" t="s">
        <v>565</v>
      </c>
      <c r="D4578" s="285">
        <v>0</v>
      </c>
      <c r="E4578" s="286">
        <v>21.99</v>
      </c>
      <c r="F4578" s="286">
        <v>0</v>
      </c>
    </row>
    <row r="4579" spans="1:6">
      <c r="A4579">
        <v>4900</v>
      </c>
      <c r="B4579" t="s">
        <v>5145</v>
      </c>
      <c r="C4579" t="s">
        <v>679</v>
      </c>
      <c r="D4579" s="285">
        <v>0</v>
      </c>
      <c r="E4579" s="286">
        <v>33.14</v>
      </c>
      <c r="F4579" s="286">
        <v>0</v>
      </c>
    </row>
    <row r="4580" spans="1:6">
      <c r="A4580">
        <v>4901</v>
      </c>
      <c r="B4580" t="s">
        <v>5146</v>
      </c>
      <c r="C4580" t="s">
        <v>679</v>
      </c>
      <c r="D4580" s="285">
        <v>0</v>
      </c>
      <c r="E4580" s="286">
        <v>23.643999999999998</v>
      </c>
      <c r="F4580" s="286">
        <v>0</v>
      </c>
    </row>
    <row r="4581" spans="1:6">
      <c r="A4581">
        <v>4902</v>
      </c>
      <c r="B4581" t="s">
        <v>5147</v>
      </c>
      <c r="C4581" t="s">
        <v>565</v>
      </c>
      <c r="D4581" s="285">
        <v>0</v>
      </c>
      <c r="E4581" s="286">
        <v>25.65</v>
      </c>
      <c r="F4581" s="286">
        <v>0</v>
      </c>
    </row>
    <row r="4582" spans="1:6">
      <c r="A4582">
        <v>4903</v>
      </c>
      <c r="B4582" t="s">
        <v>5148</v>
      </c>
      <c r="C4582" t="s">
        <v>565</v>
      </c>
      <c r="D4582" s="285">
        <v>0</v>
      </c>
      <c r="E4582" s="286">
        <v>17.213000000000001</v>
      </c>
      <c r="F4582" s="286">
        <v>0</v>
      </c>
    </row>
    <row r="4583" spans="1:6">
      <c r="A4583">
        <v>4904</v>
      </c>
      <c r="B4583" t="s">
        <v>5149</v>
      </c>
      <c r="C4583" t="s">
        <v>679</v>
      </c>
      <c r="D4583" s="285">
        <v>0</v>
      </c>
      <c r="E4583" s="286">
        <v>26.49</v>
      </c>
      <c r="F4583" s="286">
        <v>0</v>
      </c>
    </row>
    <row r="4584" spans="1:6">
      <c r="A4584">
        <v>4905</v>
      </c>
      <c r="B4584" t="s">
        <v>5150</v>
      </c>
      <c r="C4584" t="s">
        <v>565</v>
      </c>
      <c r="D4584" s="285">
        <v>0</v>
      </c>
      <c r="E4584" s="286">
        <v>9.7799999999999994</v>
      </c>
      <c r="F4584" s="286">
        <v>0</v>
      </c>
    </row>
    <row r="4585" spans="1:6">
      <c r="A4585">
        <v>4906</v>
      </c>
      <c r="B4585" t="s">
        <v>5151</v>
      </c>
      <c r="C4585" t="s">
        <v>565</v>
      </c>
      <c r="D4585" s="285">
        <v>0</v>
      </c>
      <c r="E4585" s="286">
        <v>74.150000000000006</v>
      </c>
      <c r="F4585" s="286">
        <v>0</v>
      </c>
    </row>
    <row r="4586" spans="1:6">
      <c r="A4586">
        <v>4907</v>
      </c>
      <c r="B4586" t="s">
        <v>5152</v>
      </c>
      <c r="C4586" t="s">
        <v>565</v>
      </c>
      <c r="D4586" s="285">
        <v>0</v>
      </c>
      <c r="E4586" s="286">
        <v>82.16</v>
      </c>
      <c r="F4586" s="286">
        <v>0</v>
      </c>
    </row>
    <row r="4587" spans="1:6">
      <c r="A4587">
        <v>4908</v>
      </c>
      <c r="B4587" t="s">
        <v>5153</v>
      </c>
      <c r="C4587" t="s">
        <v>565</v>
      </c>
      <c r="D4587" s="285">
        <v>0</v>
      </c>
      <c r="E4587" s="286">
        <v>31.01</v>
      </c>
      <c r="F4587" s="286">
        <v>0</v>
      </c>
    </row>
    <row r="4588" spans="1:6">
      <c r="A4588">
        <v>4909</v>
      </c>
      <c r="B4588" t="s">
        <v>5154</v>
      </c>
      <c r="C4588" t="s">
        <v>565</v>
      </c>
      <c r="D4588" s="285">
        <v>0</v>
      </c>
      <c r="E4588" s="286">
        <v>30.8</v>
      </c>
      <c r="F4588" s="286">
        <v>0</v>
      </c>
    </row>
    <row r="4589" spans="1:6">
      <c r="A4589">
        <v>4910</v>
      </c>
      <c r="B4589" t="s">
        <v>5155</v>
      </c>
      <c r="C4589" t="s">
        <v>565</v>
      </c>
      <c r="D4589" s="285">
        <v>0</v>
      </c>
      <c r="E4589" s="286">
        <v>32.22</v>
      </c>
      <c r="F4589" s="286">
        <v>0</v>
      </c>
    </row>
    <row r="4590" spans="1:6">
      <c r="A4590">
        <v>4911</v>
      </c>
      <c r="B4590" t="s">
        <v>5156</v>
      </c>
      <c r="C4590" t="s">
        <v>565</v>
      </c>
      <c r="D4590" s="285">
        <v>0</v>
      </c>
      <c r="E4590" s="286">
        <v>56.11</v>
      </c>
      <c r="F4590" s="286">
        <v>0</v>
      </c>
    </row>
    <row r="4591" spans="1:6">
      <c r="A4591">
        <v>4912</v>
      </c>
      <c r="B4591" t="s">
        <v>5157</v>
      </c>
      <c r="C4591" t="s">
        <v>565</v>
      </c>
      <c r="D4591" s="285">
        <v>0</v>
      </c>
      <c r="E4591" s="286">
        <v>82.41</v>
      </c>
      <c r="F4591" s="286">
        <v>0</v>
      </c>
    </row>
    <row r="4592" spans="1:6">
      <c r="A4592">
        <v>4913</v>
      </c>
      <c r="B4592" t="s">
        <v>5158</v>
      </c>
      <c r="C4592" t="s">
        <v>565</v>
      </c>
      <c r="D4592" s="285">
        <v>0</v>
      </c>
      <c r="E4592" s="286">
        <v>102.71</v>
      </c>
      <c r="F4592" s="286">
        <v>0</v>
      </c>
    </row>
    <row r="4593" spans="1:6">
      <c r="A4593">
        <v>4914</v>
      </c>
      <c r="B4593" t="s">
        <v>5159</v>
      </c>
      <c r="C4593" t="s">
        <v>565</v>
      </c>
      <c r="D4593" s="285">
        <v>0</v>
      </c>
      <c r="E4593" s="286">
        <v>61.71</v>
      </c>
      <c r="F4593" s="286">
        <v>0</v>
      </c>
    </row>
    <row r="4594" spans="1:6">
      <c r="A4594">
        <v>4915</v>
      </c>
      <c r="B4594" t="s">
        <v>5160</v>
      </c>
      <c r="C4594" t="s">
        <v>565</v>
      </c>
      <c r="D4594" s="285">
        <v>0</v>
      </c>
      <c r="E4594" s="286">
        <v>112.07</v>
      </c>
      <c r="F4594" s="286">
        <v>0</v>
      </c>
    </row>
    <row r="4595" spans="1:6">
      <c r="A4595">
        <v>4916</v>
      </c>
      <c r="B4595" t="s">
        <v>5161</v>
      </c>
      <c r="C4595" t="s">
        <v>565</v>
      </c>
      <c r="D4595" s="285">
        <v>0</v>
      </c>
      <c r="E4595" s="286">
        <v>86.11</v>
      </c>
      <c r="F4595" s="286">
        <v>0</v>
      </c>
    </row>
    <row r="4596" spans="1:6">
      <c r="A4596">
        <v>4917</v>
      </c>
      <c r="B4596" t="s">
        <v>5162</v>
      </c>
      <c r="C4596" t="s">
        <v>565</v>
      </c>
      <c r="D4596" s="285">
        <v>0</v>
      </c>
      <c r="E4596" s="286">
        <v>27.86</v>
      </c>
      <c r="F4596" s="286">
        <v>0</v>
      </c>
    </row>
    <row r="4597" spans="1:6">
      <c r="A4597">
        <v>4918</v>
      </c>
      <c r="B4597" t="s">
        <v>5163</v>
      </c>
      <c r="C4597" t="s">
        <v>565</v>
      </c>
      <c r="D4597" s="285">
        <v>0</v>
      </c>
      <c r="E4597" s="286">
        <v>175.8</v>
      </c>
      <c r="F4597" s="286">
        <v>0</v>
      </c>
    </row>
    <row r="4598" spans="1:6">
      <c r="A4598">
        <v>4919</v>
      </c>
      <c r="B4598" t="s">
        <v>5164</v>
      </c>
      <c r="C4598" t="s">
        <v>565</v>
      </c>
      <c r="D4598" s="285">
        <v>0</v>
      </c>
      <c r="E4598" s="286">
        <v>74</v>
      </c>
      <c r="F4598" s="286">
        <v>0</v>
      </c>
    </row>
    <row r="4599" spans="1:6">
      <c r="A4599">
        <v>4920</v>
      </c>
      <c r="B4599" t="s">
        <v>5165</v>
      </c>
      <c r="C4599" t="s">
        <v>565</v>
      </c>
      <c r="D4599" s="285">
        <v>0</v>
      </c>
      <c r="E4599" s="286">
        <v>6.8949999999999996</v>
      </c>
      <c r="F4599" s="286">
        <v>0</v>
      </c>
    </row>
    <row r="4600" spans="1:6">
      <c r="A4600">
        <v>4921</v>
      </c>
      <c r="B4600" t="s">
        <v>5166</v>
      </c>
      <c r="C4600" t="s">
        <v>565</v>
      </c>
      <c r="D4600" s="285">
        <v>0</v>
      </c>
      <c r="E4600" s="286">
        <v>52.8</v>
      </c>
      <c r="F4600" s="286">
        <v>0</v>
      </c>
    </row>
    <row r="4601" spans="1:6">
      <c r="A4601">
        <v>4922</v>
      </c>
      <c r="B4601" t="s">
        <v>5167</v>
      </c>
      <c r="C4601" t="s">
        <v>565</v>
      </c>
      <c r="D4601" s="285">
        <v>0</v>
      </c>
      <c r="E4601" s="286">
        <v>16.72</v>
      </c>
      <c r="F4601" s="286">
        <v>0</v>
      </c>
    </row>
    <row r="4602" spans="1:6">
      <c r="A4602">
        <v>4923</v>
      </c>
      <c r="B4602" t="s">
        <v>5168</v>
      </c>
      <c r="C4602" t="s">
        <v>565</v>
      </c>
      <c r="D4602" s="285">
        <v>0</v>
      </c>
      <c r="E4602" s="286">
        <v>14.13</v>
      </c>
      <c r="F4602" s="286">
        <v>0</v>
      </c>
    </row>
    <row r="4603" spans="1:6">
      <c r="A4603">
        <v>4924</v>
      </c>
      <c r="B4603" t="s">
        <v>5169</v>
      </c>
      <c r="C4603" t="s">
        <v>679</v>
      </c>
      <c r="D4603" s="285">
        <v>0</v>
      </c>
      <c r="E4603" s="286">
        <v>38.07</v>
      </c>
      <c r="F4603" s="286">
        <v>0</v>
      </c>
    </row>
    <row r="4604" spans="1:6">
      <c r="A4604">
        <v>4925</v>
      </c>
      <c r="B4604" t="s">
        <v>5170</v>
      </c>
      <c r="C4604" t="s">
        <v>679</v>
      </c>
      <c r="D4604" s="285">
        <v>0</v>
      </c>
      <c r="E4604" s="286">
        <v>24.535</v>
      </c>
      <c r="F4604" s="286">
        <v>0</v>
      </c>
    </row>
    <row r="4605" spans="1:6">
      <c r="A4605">
        <v>4926</v>
      </c>
      <c r="B4605" t="s">
        <v>5171</v>
      </c>
      <c r="C4605" t="s">
        <v>565</v>
      </c>
      <c r="D4605" s="285">
        <v>30</v>
      </c>
      <c r="E4605" s="286">
        <v>13.85</v>
      </c>
      <c r="F4605" s="286">
        <v>415.5</v>
      </c>
    </row>
    <row r="4606" spans="1:6">
      <c r="A4606">
        <v>4927</v>
      </c>
      <c r="B4606" t="s">
        <v>5172</v>
      </c>
      <c r="C4606" t="s">
        <v>565</v>
      </c>
      <c r="D4606" s="285">
        <v>0</v>
      </c>
      <c r="E4606" s="286">
        <v>19.8</v>
      </c>
      <c r="F4606" s="286">
        <v>0</v>
      </c>
    </row>
    <row r="4607" spans="1:6">
      <c r="A4607">
        <v>4928</v>
      </c>
      <c r="B4607" t="s">
        <v>5173</v>
      </c>
      <c r="C4607" t="s">
        <v>565</v>
      </c>
      <c r="D4607" s="285">
        <v>0</v>
      </c>
      <c r="E4607" s="286">
        <v>15.25</v>
      </c>
      <c r="F4607" s="286">
        <v>0</v>
      </c>
    </row>
    <row r="4608" spans="1:6">
      <c r="A4608">
        <v>4929</v>
      </c>
      <c r="B4608" t="s">
        <v>5174</v>
      </c>
      <c r="C4608" t="s">
        <v>565</v>
      </c>
      <c r="D4608" s="285">
        <v>0</v>
      </c>
      <c r="E4608" s="286">
        <v>37.82</v>
      </c>
      <c r="F4608" s="286">
        <v>0</v>
      </c>
    </row>
    <row r="4609" spans="1:6">
      <c r="A4609">
        <v>4930</v>
      </c>
      <c r="B4609" t="s">
        <v>5175</v>
      </c>
      <c r="C4609" t="s">
        <v>565</v>
      </c>
      <c r="D4609" s="285">
        <v>0</v>
      </c>
      <c r="E4609" s="286">
        <v>105.6</v>
      </c>
      <c r="F4609" s="286">
        <v>0</v>
      </c>
    </row>
    <row r="4610" spans="1:6">
      <c r="A4610">
        <v>4931</v>
      </c>
      <c r="B4610" t="s">
        <v>5176</v>
      </c>
      <c r="C4610" t="s">
        <v>565</v>
      </c>
      <c r="D4610" s="285">
        <v>0</v>
      </c>
      <c r="E4610" s="286">
        <v>7.1</v>
      </c>
      <c r="F4610" s="286">
        <v>0</v>
      </c>
    </row>
    <row r="4611" spans="1:6">
      <c r="A4611">
        <v>4932</v>
      </c>
      <c r="B4611" t="s">
        <v>5177</v>
      </c>
      <c r="C4611" t="s">
        <v>565</v>
      </c>
      <c r="D4611" s="285">
        <v>0</v>
      </c>
      <c r="E4611" s="286">
        <v>13.33</v>
      </c>
      <c r="F4611" s="286">
        <v>0</v>
      </c>
    </row>
    <row r="4612" spans="1:6">
      <c r="A4612">
        <v>4933</v>
      </c>
      <c r="B4612" t="s">
        <v>5178</v>
      </c>
      <c r="C4612" t="s">
        <v>565</v>
      </c>
      <c r="D4612" s="285">
        <v>18</v>
      </c>
      <c r="E4612" s="286">
        <v>4.8499999999999996</v>
      </c>
      <c r="F4612" s="286">
        <v>87.3</v>
      </c>
    </row>
    <row r="4613" spans="1:6">
      <c r="A4613">
        <v>4934</v>
      </c>
      <c r="B4613" t="s">
        <v>5179</v>
      </c>
      <c r="C4613" t="s">
        <v>565</v>
      </c>
      <c r="D4613" s="285">
        <v>12</v>
      </c>
      <c r="E4613" s="286">
        <v>4.8499999999999996</v>
      </c>
      <c r="F4613" s="286">
        <v>58.2</v>
      </c>
    </row>
    <row r="4614" spans="1:6">
      <c r="A4614">
        <v>4935</v>
      </c>
      <c r="B4614" t="s">
        <v>5180</v>
      </c>
      <c r="C4614" t="s">
        <v>565</v>
      </c>
      <c r="D4614" s="285">
        <v>0</v>
      </c>
      <c r="E4614" s="286">
        <v>4.8499999999999996</v>
      </c>
      <c r="F4614" s="286">
        <v>0</v>
      </c>
    </row>
    <row r="4615" spans="1:6">
      <c r="A4615">
        <v>4936</v>
      </c>
      <c r="B4615" t="s">
        <v>5181</v>
      </c>
      <c r="C4615" t="s">
        <v>565</v>
      </c>
      <c r="D4615" s="285">
        <v>0</v>
      </c>
      <c r="E4615" s="286">
        <v>4.8449999999999998</v>
      </c>
      <c r="F4615" s="286">
        <v>0</v>
      </c>
    </row>
    <row r="4616" spans="1:6">
      <c r="A4616">
        <v>4937</v>
      </c>
      <c r="B4616" t="s">
        <v>5182</v>
      </c>
      <c r="C4616" t="s">
        <v>565</v>
      </c>
      <c r="D4616" s="285">
        <v>0</v>
      </c>
      <c r="E4616" s="286">
        <v>12.92</v>
      </c>
      <c r="F4616" s="286">
        <v>0</v>
      </c>
    </row>
    <row r="4617" spans="1:6">
      <c r="A4617">
        <v>4938</v>
      </c>
      <c r="B4617" t="s">
        <v>5183</v>
      </c>
      <c r="C4617" t="s">
        <v>565</v>
      </c>
      <c r="D4617" s="285">
        <v>6</v>
      </c>
      <c r="E4617" s="286">
        <v>23.56</v>
      </c>
      <c r="F4617" s="286">
        <v>141.36000000000001</v>
      </c>
    </row>
    <row r="4618" spans="1:6">
      <c r="A4618">
        <v>4939</v>
      </c>
      <c r="B4618" t="s">
        <v>5184</v>
      </c>
      <c r="C4618" t="s">
        <v>565</v>
      </c>
      <c r="D4618" s="285">
        <v>6</v>
      </c>
      <c r="E4618" s="286">
        <v>10.16</v>
      </c>
      <c r="F4618" s="286">
        <v>60.96</v>
      </c>
    </row>
    <row r="4619" spans="1:6">
      <c r="A4619">
        <v>4940</v>
      </c>
      <c r="B4619" t="s">
        <v>5185</v>
      </c>
      <c r="C4619" t="s">
        <v>565</v>
      </c>
      <c r="D4619" s="285">
        <v>0</v>
      </c>
      <c r="E4619" s="286">
        <v>33.25</v>
      </c>
      <c r="F4619" s="286">
        <v>0</v>
      </c>
    </row>
    <row r="4620" spans="1:6">
      <c r="A4620">
        <v>4941</v>
      </c>
      <c r="B4620" t="s">
        <v>5186</v>
      </c>
      <c r="C4620" t="s">
        <v>565</v>
      </c>
      <c r="D4620" s="285">
        <v>0</v>
      </c>
      <c r="E4620" s="286">
        <v>8.5500000000000007</v>
      </c>
      <c r="F4620" s="286">
        <v>0</v>
      </c>
    </row>
    <row r="4621" spans="1:6">
      <c r="A4621">
        <v>4942</v>
      </c>
      <c r="B4621" t="s">
        <v>5187</v>
      </c>
      <c r="C4621" t="s">
        <v>565</v>
      </c>
      <c r="D4621" s="285">
        <v>0</v>
      </c>
      <c r="E4621" s="286">
        <v>0</v>
      </c>
      <c r="F4621" s="286">
        <v>0</v>
      </c>
    </row>
    <row r="4622" spans="1:6">
      <c r="A4622">
        <v>4943</v>
      </c>
      <c r="B4622" t="s">
        <v>5188</v>
      </c>
      <c r="C4622" t="s">
        <v>565</v>
      </c>
      <c r="D4622" s="285">
        <v>0</v>
      </c>
      <c r="E4622" s="286">
        <v>101</v>
      </c>
      <c r="F4622" s="286">
        <v>0</v>
      </c>
    </row>
    <row r="4623" spans="1:6">
      <c r="A4623">
        <v>4944</v>
      </c>
      <c r="B4623" t="s">
        <v>5189</v>
      </c>
      <c r="C4623" t="s">
        <v>565</v>
      </c>
      <c r="D4623" s="285">
        <v>0</v>
      </c>
      <c r="E4623" s="286">
        <v>129.19999999999999</v>
      </c>
      <c r="F4623" s="286">
        <v>0</v>
      </c>
    </row>
    <row r="4624" spans="1:6">
      <c r="A4624">
        <v>4945</v>
      </c>
      <c r="B4624" t="s">
        <v>5190</v>
      </c>
      <c r="C4624" t="s">
        <v>565</v>
      </c>
      <c r="D4624" s="285">
        <v>24</v>
      </c>
      <c r="E4624" s="286">
        <v>6.24</v>
      </c>
      <c r="F4624" s="286">
        <v>149.76</v>
      </c>
    </row>
    <row r="4625" spans="1:6">
      <c r="A4625">
        <v>4946</v>
      </c>
      <c r="B4625" t="s">
        <v>5191</v>
      </c>
      <c r="C4625" t="s">
        <v>565</v>
      </c>
      <c r="D4625" s="285">
        <v>84</v>
      </c>
      <c r="E4625" s="286">
        <v>2.84</v>
      </c>
      <c r="F4625" s="286">
        <v>238.56</v>
      </c>
    </row>
    <row r="4626" spans="1:6">
      <c r="A4626">
        <v>4947</v>
      </c>
      <c r="B4626" t="s">
        <v>5192</v>
      </c>
      <c r="C4626" t="s">
        <v>565</v>
      </c>
      <c r="D4626" s="285">
        <v>3</v>
      </c>
      <c r="E4626" s="286">
        <v>19.95</v>
      </c>
      <c r="F4626" s="286">
        <v>59.85</v>
      </c>
    </row>
    <row r="4627" spans="1:6">
      <c r="A4627">
        <v>4948</v>
      </c>
      <c r="B4627" t="s">
        <v>5193</v>
      </c>
      <c r="C4627" t="s">
        <v>565</v>
      </c>
      <c r="D4627" s="285">
        <v>24</v>
      </c>
      <c r="E4627" s="286">
        <v>15.12</v>
      </c>
      <c r="F4627" s="286">
        <v>362.88</v>
      </c>
    </row>
    <row r="4628" spans="1:6">
      <c r="A4628">
        <v>4949</v>
      </c>
      <c r="B4628" t="s">
        <v>5194</v>
      </c>
      <c r="C4628" t="s">
        <v>565</v>
      </c>
      <c r="D4628" s="285">
        <v>0</v>
      </c>
      <c r="E4628" s="286">
        <v>35.909999999999997</v>
      </c>
      <c r="F4628" s="286">
        <v>0</v>
      </c>
    </row>
    <row r="4629" spans="1:6">
      <c r="A4629">
        <v>4950</v>
      </c>
      <c r="B4629" t="s">
        <v>5195</v>
      </c>
      <c r="C4629" t="s">
        <v>565</v>
      </c>
      <c r="D4629" s="285">
        <v>12</v>
      </c>
      <c r="E4629" s="286">
        <v>44.46</v>
      </c>
      <c r="F4629" s="286">
        <v>533.52</v>
      </c>
    </row>
    <row r="4630" spans="1:6">
      <c r="A4630">
        <v>4951</v>
      </c>
      <c r="B4630" t="s">
        <v>5196</v>
      </c>
      <c r="C4630" t="s">
        <v>565</v>
      </c>
      <c r="D4630" s="285">
        <v>0</v>
      </c>
      <c r="E4630" s="286">
        <v>14.971</v>
      </c>
      <c r="F4630" s="286">
        <v>0</v>
      </c>
    </row>
    <row r="4631" spans="1:6">
      <c r="A4631">
        <v>4952</v>
      </c>
      <c r="B4631" t="s">
        <v>5197</v>
      </c>
      <c r="C4631" t="s">
        <v>565</v>
      </c>
      <c r="D4631" s="285">
        <v>12</v>
      </c>
      <c r="E4631" s="286">
        <v>18.100000000000001</v>
      </c>
      <c r="F4631" s="286">
        <v>217.2</v>
      </c>
    </row>
    <row r="4632" spans="1:6">
      <c r="A4632">
        <v>4953</v>
      </c>
      <c r="B4632" t="s">
        <v>5198</v>
      </c>
      <c r="C4632" t="s">
        <v>565</v>
      </c>
      <c r="D4632" s="285">
        <v>0</v>
      </c>
      <c r="E4632" s="286">
        <v>10.53</v>
      </c>
      <c r="F4632" s="286">
        <v>0</v>
      </c>
    </row>
    <row r="4633" spans="1:6">
      <c r="A4633">
        <v>4954</v>
      </c>
      <c r="B4633" t="s">
        <v>5199</v>
      </c>
      <c r="C4633" t="s">
        <v>565</v>
      </c>
      <c r="D4633" s="285">
        <v>0</v>
      </c>
      <c r="E4633" s="286">
        <v>68.400000000000006</v>
      </c>
      <c r="F4633" s="286">
        <v>0</v>
      </c>
    </row>
    <row r="4634" spans="1:6">
      <c r="A4634">
        <v>4955</v>
      </c>
      <c r="B4634" t="s">
        <v>5200</v>
      </c>
      <c r="C4634" t="s">
        <v>565</v>
      </c>
      <c r="D4634" s="285">
        <v>0</v>
      </c>
      <c r="E4634" s="286">
        <v>0</v>
      </c>
      <c r="F4634" s="286">
        <v>0</v>
      </c>
    </row>
    <row r="4635" spans="1:6">
      <c r="A4635">
        <v>4956</v>
      </c>
      <c r="B4635" t="s">
        <v>5201</v>
      </c>
      <c r="C4635" t="s">
        <v>565</v>
      </c>
      <c r="D4635" s="285">
        <v>0</v>
      </c>
      <c r="E4635" s="286">
        <v>68.28</v>
      </c>
      <c r="F4635" s="286">
        <v>0</v>
      </c>
    </row>
    <row r="4636" spans="1:6">
      <c r="A4636">
        <v>4957</v>
      </c>
      <c r="B4636" t="s">
        <v>5202</v>
      </c>
      <c r="C4636" t="s">
        <v>565</v>
      </c>
      <c r="D4636" s="285">
        <v>0</v>
      </c>
      <c r="E4636" s="286">
        <v>285</v>
      </c>
      <c r="F4636" s="286">
        <v>0</v>
      </c>
    </row>
    <row r="4637" spans="1:6">
      <c r="A4637">
        <v>4958</v>
      </c>
      <c r="B4637" t="s">
        <v>5203</v>
      </c>
      <c r="C4637" t="s">
        <v>565</v>
      </c>
      <c r="D4637" s="285">
        <v>0</v>
      </c>
      <c r="E4637" s="286">
        <v>680</v>
      </c>
      <c r="F4637" s="286">
        <v>0</v>
      </c>
    </row>
    <row r="4638" spans="1:6">
      <c r="A4638">
        <v>4959</v>
      </c>
      <c r="B4638" t="s">
        <v>5204</v>
      </c>
      <c r="C4638" t="s">
        <v>565</v>
      </c>
      <c r="D4638" s="285">
        <v>0</v>
      </c>
      <c r="E4638" s="286">
        <v>7.12</v>
      </c>
      <c r="F4638" s="286">
        <v>0</v>
      </c>
    </row>
    <row r="4639" spans="1:6">
      <c r="A4639">
        <v>4960</v>
      </c>
      <c r="B4639" t="s">
        <v>5205</v>
      </c>
      <c r="C4639" t="s">
        <v>565</v>
      </c>
      <c r="D4639" s="285">
        <v>0</v>
      </c>
      <c r="E4639" s="286">
        <v>0</v>
      </c>
      <c r="F4639" s="286">
        <v>0</v>
      </c>
    </row>
    <row r="4640" spans="1:6">
      <c r="A4640">
        <v>4961</v>
      </c>
      <c r="B4640" t="s">
        <v>5206</v>
      </c>
      <c r="C4640" t="s">
        <v>565</v>
      </c>
      <c r="D4640" s="285">
        <v>0</v>
      </c>
      <c r="E4640" s="286">
        <v>5.04</v>
      </c>
      <c r="F4640" s="286">
        <v>0</v>
      </c>
    </row>
    <row r="4641" spans="1:6">
      <c r="A4641">
        <v>4962</v>
      </c>
      <c r="B4641" t="s">
        <v>5207</v>
      </c>
      <c r="C4641" t="s">
        <v>565</v>
      </c>
      <c r="D4641" s="285">
        <v>0</v>
      </c>
      <c r="E4641" s="286">
        <v>50.9</v>
      </c>
      <c r="F4641" s="286">
        <v>0</v>
      </c>
    </row>
    <row r="4642" spans="1:6">
      <c r="A4642">
        <v>4963</v>
      </c>
      <c r="B4642" t="s">
        <v>5208</v>
      </c>
      <c r="C4642" t="s">
        <v>565</v>
      </c>
      <c r="D4642" s="285">
        <v>0</v>
      </c>
      <c r="E4642" s="286">
        <v>9.3320000000000007</v>
      </c>
      <c r="F4642" s="286">
        <v>0</v>
      </c>
    </row>
    <row r="4643" spans="1:6">
      <c r="A4643">
        <v>4964</v>
      </c>
      <c r="B4643" t="s">
        <v>5209</v>
      </c>
      <c r="C4643" t="s">
        <v>565</v>
      </c>
      <c r="D4643" s="285">
        <v>0</v>
      </c>
      <c r="E4643" s="286">
        <v>25.75</v>
      </c>
      <c r="F4643" s="286">
        <v>0</v>
      </c>
    </row>
    <row r="4644" spans="1:6">
      <c r="A4644">
        <v>4965</v>
      </c>
      <c r="B4644" t="s">
        <v>5210</v>
      </c>
      <c r="C4644" t="s">
        <v>565</v>
      </c>
      <c r="D4644" s="285">
        <v>0</v>
      </c>
      <c r="E4644" s="286">
        <v>26.81</v>
      </c>
      <c r="F4644" s="286">
        <v>0</v>
      </c>
    </row>
    <row r="4645" spans="1:6">
      <c r="A4645">
        <v>4966</v>
      </c>
      <c r="B4645" t="s">
        <v>5211</v>
      </c>
      <c r="C4645" t="s">
        <v>565</v>
      </c>
      <c r="D4645" s="285">
        <v>0</v>
      </c>
      <c r="E4645" s="286">
        <v>35.244999999999997</v>
      </c>
      <c r="F4645" s="286">
        <v>0</v>
      </c>
    </row>
    <row r="4646" spans="1:6">
      <c r="A4646">
        <v>4967</v>
      </c>
      <c r="B4646" t="s">
        <v>5212</v>
      </c>
      <c r="C4646" t="s">
        <v>565</v>
      </c>
      <c r="D4646" s="285">
        <v>0</v>
      </c>
      <c r="E4646" s="286">
        <v>7.766</v>
      </c>
      <c r="F4646" s="286">
        <v>0</v>
      </c>
    </row>
    <row r="4647" spans="1:6">
      <c r="A4647">
        <v>4968</v>
      </c>
      <c r="B4647" t="s">
        <v>5213</v>
      </c>
      <c r="C4647" t="s">
        <v>565</v>
      </c>
      <c r="D4647" s="285">
        <v>12</v>
      </c>
      <c r="E4647" s="286">
        <v>18.239999999999998</v>
      </c>
      <c r="F4647" s="286">
        <v>218.88</v>
      </c>
    </row>
    <row r="4648" spans="1:6">
      <c r="A4648">
        <v>4969</v>
      </c>
      <c r="B4648" t="s">
        <v>5214</v>
      </c>
      <c r="C4648" t="s">
        <v>565</v>
      </c>
      <c r="D4648" s="285">
        <v>0</v>
      </c>
      <c r="E4648" s="286">
        <v>20.5</v>
      </c>
      <c r="F4648" s="286">
        <v>0</v>
      </c>
    </row>
    <row r="4649" spans="1:6">
      <c r="A4649">
        <v>4970</v>
      </c>
      <c r="B4649" t="s">
        <v>5215</v>
      </c>
      <c r="C4649" t="s">
        <v>565</v>
      </c>
      <c r="D4649" s="285">
        <v>12</v>
      </c>
      <c r="E4649" s="286">
        <v>14.21</v>
      </c>
      <c r="F4649" s="286">
        <v>170.52</v>
      </c>
    </row>
    <row r="4650" spans="1:6">
      <c r="A4650">
        <v>4971</v>
      </c>
      <c r="B4650" t="s">
        <v>5216</v>
      </c>
      <c r="C4650" t="s">
        <v>565</v>
      </c>
      <c r="D4650" s="285">
        <v>0</v>
      </c>
      <c r="E4650" s="286">
        <v>28.5</v>
      </c>
      <c r="F4650" s="286">
        <v>0</v>
      </c>
    </row>
    <row r="4651" spans="1:6">
      <c r="A4651">
        <v>4972</v>
      </c>
      <c r="B4651" t="s">
        <v>5217</v>
      </c>
      <c r="C4651" t="s">
        <v>565</v>
      </c>
      <c r="D4651" s="285">
        <v>0</v>
      </c>
      <c r="E4651" s="286">
        <v>42.75</v>
      </c>
      <c r="F4651" s="286">
        <v>0</v>
      </c>
    </row>
    <row r="4652" spans="1:6">
      <c r="A4652">
        <v>4973</v>
      </c>
      <c r="B4652" t="s">
        <v>5218</v>
      </c>
      <c r="C4652" t="s">
        <v>565</v>
      </c>
      <c r="D4652" s="285">
        <v>0</v>
      </c>
      <c r="E4652" s="286">
        <v>42.75</v>
      </c>
      <c r="F4652" s="286">
        <v>0</v>
      </c>
    </row>
    <row r="4653" spans="1:6">
      <c r="A4653">
        <v>4974</v>
      </c>
      <c r="B4653" t="s">
        <v>5219</v>
      </c>
      <c r="C4653" t="s">
        <v>565</v>
      </c>
      <c r="D4653" s="285">
        <v>0</v>
      </c>
      <c r="E4653" s="286">
        <v>9.6189999999999998</v>
      </c>
      <c r="F4653" s="286">
        <v>0</v>
      </c>
    </row>
    <row r="4654" spans="1:6">
      <c r="A4654">
        <v>4975</v>
      </c>
      <c r="B4654" t="s">
        <v>5220</v>
      </c>
      <c r="C4654" t="s">
        <v>565</v>
      </c>
      <c r="D4654" s="285">
        <v>0</v>
      </c>
      <c r="E4654" s="286">
        <v>3.8820000000000001</v>
      </c>
      <c r="F4654" s="286">
        <v>0</v>
      </c>
    </row>
    <row r="4655" spans="1:6">
      <c r="A4655">
        <v>4976</v>
      </c>
      <c r="B4655" t="s">
        <v>5221</v>
      </c>
      <c r="C4655" t="s">
        <v>565</v>
      </c>
      <c r="D4655" s="285">
        <v>0</v>
      </c>
      <c r="E4655" s="286">
        <v>27.08</v>
      </c>
      <c r="F4655" s="286">
        <v>0</v>
      </c>
    </row>
    <row r="4656" spans="1:6">
      <c r="A4656">
        <v>4977</v>
      </c>
      <c r="B4656" t="s">
        <v>5222</v>
      </c>
      <c r="C4656" t="s">
        <v>565</v>
      </c>
      <c r="D4656" s="285">
        <v>0</v>
      </c>
      <c r="E4656" s="286">
        <v>4.24</v>
      </c>
      <c r="F4656" s="286">
        <v>0</v>
      </c>
    </row>
    <row r="4657" spans="1:6">
      <c r="A4657">
        <v>4978</v>
      </c>
      <c r="B4657" t="s">
        <v>5223</v>
      </c>
      <c r="C4657" t="s">
        <v>565</v>
      </c>
      <c r="D4657" s="285">
        <v>0</v>
      </c>
      <c r="E4657" s="286">
        <v>11.048999999999999</v>
      </c>
      <c r="F4657" s="286">
        <v>0</v>
      </c>
    </row>
    <row r="4658" spans="1:6">
      <c r="A4658">
        <v>4979</v>
      </c>
      <c r="B4658" t="s">
        <v>5224</v>
      </c>
      <c r="C4658" t="s">
        <v>565</v>
      </c>
      <c r="D4658" s="285">
        <v>6</v>
      </c>
      <c r="E4658" s="286">
        <v>14.89</v>
      </c>
      <c r="F4658" s="286">
        <v>89.34</v>
      </c>
    </row>
    <row r="4659" spans="1:6">
      <c r="A4659">
        <v>4980</v>
      </c>
      <c r="B4659" t="s">
        <v>5225</v>
      </c>
      <c r="C4659" t="s">
        <v>565</v>
      </c>
      <c r="D4659" s="285">
        <v>18</v>
      </c>
      <c r="E4659" s="286">
        <v>6.77</v>
      </c>
      <c r="F4659" s="286">
        <v>121.86</v>
      </c>
    </row>
    <row r="4660" spans="1:6">
      <c r="A4660">
        <v>4981</v>
      </c>
      <c r="B4660" t="s">
        <v>5226</v>
      </c>
      <c r="C4660" t="s">
        <v>565</v>
      </c>
      <c r="D4660" s="285">
        <v>12</v>
      </c>
      <c r="E4660" s="286">
        <v>18.036000000000001</v>
      </c>
      <c r="F4660" s="286">
        <v>216.43</v>
      </c>
    </row>
    <row r="4661" spans="1:6">
      <c r="A4661">
        <v>4982</v>
      </c>
      <c r="B4661" t="s">
        <v>5227</v>
      </c>
      <c r="C4661" t="s">
        <v>565</v>
      </c>
      <c r="D4661" s="285">
        <v>18</v>
      </c>
      <c r="E4661" s="286">
        <v>4.99</v>
      </c>
      <c r="F4661" s="286">
        <v>89.82</v>
      </c>
    </row>
    <row r="4662" spans="1:6">
      <c r="A4662">
        <v>4983</v>
      </c>
      <c r="B4662" t="s">
        <v>5228</v>
      </c>
      <c r="C4662" t="s">
        <v>565</v>
      </c>
      <c r="D4662" s="285">
        <v>0</v>
      </c>
      <c r="E4662" s="286">
        <v>0</v>
      </c>
      <c r="F4662" s="286">
        <v>0</v>
      </c>
    </row>
    <row r="4663" spans="1:6">
      <c r="A4663">
        <v>4984</v>
      </c>
      <c r="B4663" t="s">
        <v>5229</v>
      </c>
      <c r="C4663" t="s">
        <v>565</v>
      </c>
      <c r="D4663" s="285">
        <v>0</v>
      </c>
      <c r="E4663" s="286">
        <v>2.65</v>
      </c>
      <c r="F4663" s="286">
        <v>0</v>
      </c>
    </row>
    <row r="4664" spans="1:6">
      <c r="A4664">
        <v>4985</v>
      </c>
      <c r="B4664" t="s">
        <v>5230</v>
      </c>
      <c r="C4664" t="s">
        <v>565</v>
      </c>
      <c r="D4664" s="285">
        <v>0</v>
      </c>
      <c r="E4664" s="286">
        <v>29.318000000000001</v>
      </c>
      <c r="F4664" s="286">
        <v>0</v>
      </c>
    </row>
    <row r="4665" spans="1:6">
      <c r="A4665">
        <v>4986</v>
      </c>
      <c r="B4665" t="s">
        <v>5231</v>
      </c>
      <c r="C4665" t="s">
        <v>565</v>
      </c>
      <c r="D4665" s="285">
        <v>0</v>
      </c>
      <c r="E4665" s="286">
        <v>44.203000000000003</v>
      </c>
      <c r="F4665" s="286">
        <v>0</v>
      </c>
    </row>
    <row r="4666" spans="1:6">
      <c r="A4666">
        <v>4987</v>
      </c>
      <c r="B4666" t="s">
        <v>5232</v>
      </c>
      <c r="C4666" t="s">
        <v>565</v>
      </c>
      <c r="D4666" s="285">
        <v>0</v>
      </c>
      <c r="E4666" s="286">
        <v>40.953000000000003</v>
      </c>
      <c r="F4666" s="286">
        <v>0</v>
      </c>
    </row>
    <row r="4667" spans="1:6">
      <c r="A4667">
        <v>4988</v>
      </c>
      <c r="B4667" t="s">
        <v>5233</v>
      </c>
      <c r="C4667" t="s">
        <v>565</v>
      </c>
      <c r="D4667" s="285">
        <v>0</v>
      </c>
      <c r="E4667" s="286">
        <v>40.953000000000003</v>
      </c>
      <c r="F4667" s="286">
        <v>0</v>
      </c>
    </row>
    <row r="4668" spans="1:6">
      <c r="A4668">
        <v>4989</v>
      </c>
      <c r="B4668" t="s">
        <v>5234</v>
      </c>
      <c r="C4668" t="s">
        <v>565</v>
      </c>
      <c r="D4668" s="285">
        <v>0</v>
      </c>
      <c r="E4668" s="286">
        <v>194</v>
      </c>
      <c r="F4668" s="286">
        <v>0</v>
      </c>
    </row>
    <row r="4669" spans="1:6">
      <c r="A4669">
        <v>4990</v>
      </c>
      <c r="B4669" t="s">
        <v>5235</v>
      </c>
      <c r="C4669" t="s">
        <v>565</v>
      </c>
      <c r="D4669" s="285">
        <v>0</v>
      </c>
      <c r="E4669" s="286">
        <v>289.06</v>
      </c>
      <c r="F4669" s="286">
        <v>0</v>
      </c>
    </row>
    <row r="4670" spans="1:6">
      <c r="A4670">
        <v>4991</v>
      </c>
      <c r="B4670" t="s">
        <v>5236</v>
      </c>
      <c r="C4670" t="s">
        <v>565</v>
      </c>
      <c r="D4670" s="285">
        <v>0</v>
      </c>
      <c r="E4670" s="286">
        <v>256.08</v>
      </c>
      <c r="F4670" s="286">
        <v>0</v>
      </c>
    </row>
    <row r="4671" spans="1:6">
      <c r="A4671">
        <v>4992</v>
      </c>
      <c r="B4671" t="s">
        <v>5237</v>
      </c>
      <c r="C4671" t="s">
        <v>565</v>
      </c>
      <c r="D4671" s="285">
        <v>0</v>
      </c>
      <c r="E4671" s="286">
        <v>42</v>
      </c>
      <c r="F4671" s="286">
        <v>0</v>
      </c>
    </row>
    <row r="4672" spans="1:6">
      <c r="A4672">
        <v>4993</v>
      </c>
      <c r="B4672" t="s">
        <v>5238</v>
      </c>
      <c r="C4672" t="s">
        <v>565</v>
      </c>
      <c r="D4672" s="285">
        <v>18</v>
      </c>
      <c r="E4672" s="286">
        <v>8.9600000000000009</v>
      </c>
      <c r="F4672" s="286">
        <v>161.28</v>
      </c>
    </row>
    <row r="4673" spans="1:6">
      <c r="A4673">
        <v>4994</v>
      </c>
      <c r="B4673" t="s">
        <v>5239</v>
      </c>
      <c r="C4673" t="s">
        <v>565</v>
      </c>
      <c r="D4673" s="285">
        <v>0</v>
      </c>
      <c r="E4673" s="286">
        <v>54.5</v>
      </c>
      <c r="F4673" s="286">
        <v>0</v>
      </c>
    </row>
    <row r="4674" spans="1:6">
      <c r="A4674">
        <v>4995</v>
      </c>
      <c r="B4674" t="s">
        <v>5240</v>
      </c>
      <c r="C4674" t="s">
        <v>565</v>
      </c>
      <c r="D4674" s="285">
        <v>0</v>
      </c>
      <c r="E4674" s="286">
        <v>24</v>
      </c>
      <c r="F4674" s="286">
        <v>0</v>
      </c>
    </row>
    <row r="4675" spans="1:6">
      <c r="A4675">
        <v>4996</v>
      </c>
      <c r="B4675" t="s">
        <v>5241</v>
      </c>
      <c r="C4675" t="s">
        <v>565</v>
      </c>
      <c r="D4675" s="285">
        <v>0</v>
      </c>
      <c r="E4675" s="286">
        <v>21.625</v>
      </c>
      <c r="F4675" s="286">
        <v>0</v>
      </c>
    </row>
    <row r="4676" spans="1:6">
      <c r="A4676">
        <v>4997</v>
      </c>
      <c r="B4676" t="s">
        <v>5242</v>
      </c>
      <c r="C4676" t="s">
        <v>565</v>
      </c>
      <c r="D4676" s="285">
        <v>18</v>
      </c>
      <c r="E4676" s="286">
        <v>5.94</v>
      </c>
      <c r="F4676" s="286">
        <v>106.92</v>
      </c>
    </row>
    <row r="4677" spans="1:6">
      <c r="A4677">
        <v>4998</v>
      </c>
      <c r="B4677" t="s">
        <v>5243</v>
      </c>
      <c r="C4677" t="s">
        <v>565</v>
      </c>
      <c r="D4677" s="285">
        <v>0</v>
      </c>
      <c r="E4677" s="286">
        <v>6.51</v>
      </c>
      <c r="F4677" s="286">
        <v>0</v>
      </c>
    </row>
    <row r="4678" spans="1:6">
      <c r="A4678">
        <v>4999</v>
      </c>
      <c r="B4678" t="s">
        <v>5244</v>
      </c>
      <c r="C4678" t="s">
        <v>565</v>
      </c>
      <c r="D4678" s="285">
        <v>0</v>
      </c>
      <c r="E4678" s="286">
        <v>7.2679999999999998</v>
      </c>
      <c r="F4678" s="286">
        <v>0</v>
      </c>
    </row>
    <row r="4679" spans="1:6">
      <c r="A4679">
        <v>5000</v>
      </c>
      <c r="B4679" t="s">
        <v>5245</v>
      </c>
      <c r="C4679" t="s">
        <v>565</v>
      </c>
      <c r="D4679" s="285">
        <v>0</v>
      </c>
      <c r="E4679" s="286">
        <v>0</v>
      </c>
      <c r="F4679" s="286">
        <v>0</v>
      </c>
    </row>
    <row r="4680" spans="1:6">
      <c r="A4680">
        <v>5001</v>
      </c>
      <c r="B4680" t="s">
        <v>5246</v>
      </c>
      <c r="C4680" t="s">
        <v>565</v>
      </c>
      <c r="D4680" s="285">
        <v>0</v>
      </c>
      <c r="E4680" s="286">
        <v>0</v>
      </c>
      <c r="F4680" s="286">
        <v>0</v>
      </c>
    </row>
    <row r="4681" spans="1:6">
      <c r="A4681">
        <v>5002</v>
      </c>
      <c r="B4681" t="s">
        <v>5247</v>
      </c>
      <c r="C4681" t="s">
        <v>565</v>
      </c>
      <c r="D4681" s="285">
        <v>0</v>
      </c>
      <c r="E4681" s="286">
        <v>0</v>
      </c>
      <c r="F4681" s="286">
        <v>0</v>
      </c>
    </row>
    <row r="4682" spans="1:6">
      <c r="A4682">
        <v>5003</v>
      </c>
      <c r="B4682" t="s">
        <v>5248</v>
      </c>
      <c r="C4682" t="s">
        <v>565</v>
      </c>
      <c r="D4682" s="285">
        <v>0</v>
      </c>
      <c r="E4682" s="286">
        <v>0</v>
      </c>
      <c r="F4682" s="286">
        <v>0</v>
      </c>
    </row>
    <row r="4683" spans="1:6">
      <c r="A4683">
        <v>5004</v>
      </c>
      <c r="B4683" t="s">
        <v>5249</v>
      </c>
      <c r="C4683" t="s">
        <v>565</v>
      </c>
      <c r="D4683" s="285">
        <v>0</v>
      </c>
      <c r="E4683" s="286">
        <v>0</v>
      </c>
      <c r="F4683" s="286">
        <v>0</v>
      </c>
    </row>
    <row r="4684" spans="1:6">
      <c r="A4684">
        <v>5005</v>
      </c>
      <c r="B4684" t="s">
        <v>5250</v>
      </c>
      <c r="C4684" t="s">
        <v>565</v>
      </c>
      <c r="D4684" s="285">
        <v>0</v>
      </c>
      <c r="E4684" s="286">
        <v>0</v>
      </c>
      <c r="F4684" s="286">
        <v>0</v>
      </c>
    </row>
    <row r="4685" spans="1:6">
      <c r="A4685">
        <v>5006</v>
      </c>
      <c r="B4685" t="s">
        <v>5251</v>
      </c>
      <c r="C4685" t="s">
        <v>565</v>
      </c>
      <c r="D4685" s="285">
        <v>0</v>
      </c>
      <c r="E4685" s="286">
        <v>0</v>
      </c>
      <c r="F4685" s="286">
        <v>0</v>
      </c>
    </row>
    <row r="4686" spans="1:6">
      <c r="A4686">
        <v>5007</v>
      </c>
      <c r="B4686" t="s">
        <v>5252</v>
      </c>
      <c r="C4686" t="s">
        <v>565</v>
      </c>
      <c r="D4686" s="285">
        <v>0</v>
      </c>
      <c r="E4686" s="286">
        <v>0</v>
      </c>
      <c r="F4686" s="286">
        <v>0</v>
      </c>
    </row>
    <row r="4687" spans="1:6">
      <c r="A4687">
        <v>5008</v>
      </c>
      <c r="B4687" t="s">
        <v>5253</v>
      </c>
      <c r="C4687" t="s">
        <v>565</v>
      </c>
      <c r="D4687" s="285">
        <v>0</v>
      </c>
      <c r="E4687" s="286">
        <v>0</v>
      </c>
      <c r="F4687" s="286">
        <v>0</v>
      </c>
    </row>
    <row r="4688" spans="1:6">
      <c r="A4688">
        <v>5009</v>
      </c>
      <c r="B4688" t="s">
        <v>5254</v>
      </c>
      <c r="C4688" t="s">
        <v>565</v>
      </c>
      <c r="D4688" s="285">
        <v>0</v>
      </c>
      <c r="E4688" s="286">
        <v>0</v>
      </c>
      <c r="F4688" s="286">
        <v>0</v>
      </c>
    </row>
    <row r="4689" spans="1:6">
      <c r="A4689">
        <v>5010</v>
      </c>
      <c r="B4689" t="s">
        <v>5255</v>
      </c>
      <c r="C4689" t="s">
        <v>565</v>
      </c>
      <c r="D4689" s="285">
        <v>0</v>
      </c>
      <c r="E4689" s="286">
        <v>0</v>
      </c>
      <c r="F4689" s="286">
        <v>0</v>
      </c>
    </row>
    <row r="4690" spans="1:6">
      <c r="A4690">
        <v>5011</v>
      </c>
      <c r="B4690" t="s">
        <v>5256</v>
      </c>
      <c r="C4690" t="s">
        <v>565</v>
      </c>
      <c r="D4690" s="285">
        <v>0</v>
      </c>
      <c r="E4690" s="286">
        <v>0</v>
      </c>
      <c r="F4690" s="286">
        <v>0</v>
      </c>
    </row>
    <row r="4691" spans="1:6">
      <c r="A4691">
        <v>5012</v>
      </c>
      <c r="B4691" t="s">
        <v>5257</v>
      </c>
      <c r="C4691" t="s">
        <v>565</v>
      </c>
      <c r="D4691" s="285">
        <v>0</v>
      </c>
      <c r="E4691" s="286">
        <v>0</v>
      </c>
      <c r="F4691" s="286">
        <v>0</v>
      </c>
    </row>
    <row r="4692" spans="1:6">
      <c r="A4692">
        <v>5013</v>
      </c>
      <c r="B4692" t="s">
        <v>5258</v>
      </c>
      <c r="C4692" t="s">
        <v>565</v>
      </c>
      <c r="D4692" s="285">
        <v>0</v>
      </c>
      <c r="E4692" s="286">
        <v>0</v>
      </c>
      <c r="F4692" s="286">
        <v>0</v>
      </c>
    </row>
    <row r="4693" spans="1:6">
      <c r="A4693">
        <v>5014</v>
      </c>
      <c r="B4693" t="s">
        <v>5259</v>
      </c>
      <c r="C4693" t="s">
        <v>565</v>
      </c>
      <c r="D4693" s="285">
        <v>0</v>
      </c>
      <c r="E4693" s="286">
        <v>0</v>
      </c>
      <c r="F4693" s="286">
        <v>0</v>
      </c>
    </row>
    <row r="4694" spans="1:6">
      <c r="A4694">
        <v>5015</v>
      </c>
      <c r="B4694" t="s">
        <v>5260</v>
      </c>
      <c r="C4694" t="s">
        <v>565</v>
      </c>
      <c r="D4694" s="285">
        <v>0</v>
      </c>
      <c r="E4694" s="286">
        <v>0</v>
      </c>
      <c r="F4694" s="286">
        <v>0</v>
      </c>
    </row>
    <row r="4695" spans="1:6">
      <c r="A4695">
        <v>5016</v>
      </c>
      <c r="B4695" t="s">
        <v>5261</v>
      </c>
      <c r="C4695" t="s">
        <v>565</v>
      </c>
      <c r="D4695" s="285">
        <v>0</v>
      </c>
      <c r="E4695" s="286">
        <v>0</v>
      </c>
      <c r="F4695" s="286">
        <v>0</v>
      </c>
    </row>
    <row r="4696" spans="1:6">
      <c r="A4696">
        <v>5017</v>
      </c>
      <c r="B4696" t="s">
        <v>5262</v>
      </c>
      <c r="C4696" t="s">
        <v>565</v>
      </c>
      <c r="D4696" s="285">
        <v>0</v>
      </c>
      <c r="E4696" s="286">
        <v>0</v>
      </c>
      <c r="F4696" s="286">
        <v>0</v>
      </c>
    </row>
    <row r="4697" spans="1:6">
      <c r="A4697">
        <v>5018</v>
      </c>
      <c r="B4697" t="s">
        <v>5263</v>
      </c>
      <c r="C4697" t="s">
        <v>565</v>
      </c>
      <c r="D4697" s="285">
        <v>0</v>
      </c>
      <c r="E4697" s="286">
        <v>0</v>
      </c>
      <c r="F4697" s="286">
        <v>0</v>
      </c>
    </row>
    <row r="4698" spans="1:6">
      <c r="A4698">
        <v>5019</v>
      </c>
      <c r="B4698" t="s">
        <v>5264</v>
      </c>
      <c r="C4698" t="s">
        <v>565</v>
      </c>
      <c r="D4698" s="285">
        <v>0</v>
      </c>
      <c r="E4698" s="286">
        <v>0</v>
      </c>
      <c r="F4698" s="286">
        <v>0</v>
      </c>
    </row>
    <row r="4699" spans="1:6">
      <c r="A4699">
        <v>5020</v>
      </c>
      <c r="B4699" t="s">
        <v>5265</v>
      </c>
      <c r="C4699" t="s">
        <v>565</v>
      </c>
      <c r="D4699" s="285">
        <v>0</v>
      </c>
      <c r="E4699" s="286">
        <v>0</v>
      </c>
      <c r="F4699" s="286">
        <v>0</v>
      </c>
    </row>
    <row r="4700" spans="1:6">
      <c r="A4700">
        <v>5021</v>
      </c>
      <c r="B4700" t="s">
        <v>5266</v>
      </c>
      <c r="C4700" t="s">
        <v>565</v>
      </c>
      <c r="D4700" s="285">
        <v>0</v>
      </c>
      <c r="E4700" s="286">
        <v>0</v>
      </c>
      <c r="F4700" s="286">
        <v>0</v>
      </c>
    </row>
    <row r="4701" spans="1:6">
      <c r="A4701">
        <v>5022</v>
      </c>
      <c r="B4701" t="s">
        <v>5267</v>
      </c>
      <c r="C4701" t="s">
        <v>565</v>
      </c>
      <c r="D4701" s="285">
        <v>0</v>
      </c>
      <c r="E4701" s="286">
        <v>0</v>
      </c>
      <c r="F4701" s="286">
        <v>0</v>
      </c>
    </row>
    <row r="4702" spans="1:6">
      <c r="A4702">
        <v>5023</v>
      </c>
      <c r="B4702" t="s">
        <v>5268</v>
      </c>
      <c r="C4702" t="s">
        <v>565</v>
      </c>
      <c r="D4702" s="285">
        <v>0</v>
      </c>
      <c r="E4702" s="286">
        <v>0</v>
      </c>
      <c r="F4702" s="286">
        <v>0</v>
      </c>
    </row>
    <row r="4703" spans="1:6">
      <c r="A4703">
        <v>5024</v>
      </c>
      <c r="B4703" t="s">
        <v>5269</v>
      </c>
      <c r="C4703" t="s">
        <v>565</v>
      </c>
      <c r="D4703" s="285">
        <v>0</v>
      </c>
      <c r="E4703" s="286">
        <v>0</v>
      </c>
      <c r="F4703" s="286">
        <v>0</v>
      </c>
    </row>
    <row r="4704" spans="1:6">
      <c r="A4704">
        <v>5025</v>
      </c>
      <c r="B4704" t="s">
        <v>5270</v>
      </c>
      <c r="C4704" t="s">
        <v>565</v>
      </c>
      <c r="D4704" s="285">
        <v>0</v>
      </c>
      <c r="E4704" s="286">
        <v>0</v>
      </c>
      <c r="F4704" s="286">
        <v>0</v>
      </c>
    </row>
    <row r="4705" spans="1:6">
      <c r="A4705">
        <v>5026</v>
      </c>
      <c r="B4705" t="s">
        <v>5271</v>
      </c>
      <c r="C4705" t="s">
        <v>565</v>
      </c>
      <c r="D4705" s="285">
        <v>0</v>
      </c>
      <c r="E4705" s="286">
        <v>0</v>
      </c>
      <c r="F4705" s="286">
        <v>0</v>
      </c>
    </row>
    <row r="4706" spans="1:6">
      <c r="A4706">
        <v>5027</v>
      </c>
      <c r="B4706" t="s">
        <v>5272</v>
      </c>
      <c r="C4706" t="s">
        <v>565</v>
      </c>
      <c r="D4706" s="285">
        <v>0</v>
      </c>
      <c r="E4706" s="286">
        <v>0</v>
      </c>
      <c r="F4706" s="286">
        <v>0</v>
      </c>
    </row>
    <row r="4707" spans="1:6">
      <c r="A4707">
        <v>5028</v>
      </c>
      <c r="B4707" t="s">
        <v>5273</v>
      </c>
      <c r="C4707" t="s">
        <v>565</v>
      </c>
      <c r="D4707" s="285">
        <v>0</v>
      </c>
      <c r="E4707" s="286">
        <v>0</v>
      </c>
      <c r="F4707" s="286">
        <v>0</v>
      </c>
    </row>
    <row r="4708" spans="1:6">
      <c r="A4708">
        <v>5029</v>
      </c>
      <c r="B4708" t="s">
        <v>5274</v>
      </c>
      <c r="C4708" t="s">
        <v>565</v>
      </c>
      <c r="D4708" s="285">
        <v>0</v>
      </c>
      <c r="E4708" s="286">
        <v>0</v>
      </c>
      <c r="F4708" s="286">
        <v>0</v>
      </c>
    </row>
    <row r="4709" spans="1:6">
      <c r="A4709">
        <v>5030</v>
      </c>
      <c r="B4709" t="s">
        <v>5275</v>
      </c>
      <c r="C4709" t="s">
        <v>565</v>
      </c>
      <c r="D4709" s="285">
        <v>0</v>
      </c>
      <c r="E4709" s="286">
        <v>0</v>
      </c>
      <c r="F4709" s="286">
        <v>0</v>
      </c>
    </row>
    <row r="4710" spans="1:6">
      <c r="A4710">
        <v>5031</v>
      </c>
      <c r="B4710" t="s">
        <v>5276</v>
      </c>
      <c r="C4710" t="s">
        <v>565</v>
      </c>
      <c r="D4710" s="285">
        <v>0</v>
      </c>
      <c r="E4710" s="286">
        <v>0</v>
      </c>
      <c r="F4710" s="286">
        <v>0</v>
      </c>
    </row>
    <row r="4711" spans="1:6">
      <c r="A4711">
        <v>5032</v>
      </c>
      <c r="B4711" t="s">
        <v>5277</v>
      </c>
      <c r="C4711" t="s">
        <v>565</v>
      </c>
      <c r="D4711" s="285">
        <v>0</v>
      </c>
      <c r="E4711" s="286">
        <v>0</v>
      </c>
      <c r="F4711" s="286">
        <v>0</v>
      </c>
    </row>
    <row r="4712" spans="1:6">
      <c r="A4712">
        <v>5033</v>
      </c>
      <c r="B4712" t="s">
        <v>5278</v>
      </c>
      <c r="C4712" t="s">
        <v>565</v>
      </c>
      <c r="D4712" s="285">
        <v>0</v>
      </c>
      <c r="E4712" s="286">
        <v>0</v>
      </c>
      <c r="F4712" s="286">
        <v>0</v>
      </c>
    </row>
    <row r="4713" spans="1:6">
      <c r="A4713">
        <v>5034</v>
      </c>
      <c r="B4713" t="s">
        <v>5279</v>
      </c>
      <c r="C4713" t="s">
        <v>565</v>
      </c>
      <c r="D4713" s="285">
        <v>0</v>
      </c>
      <c r="E4713" s="286">
        <v>0</v>
      </c>
      <c r="F4713" s="286">
        <v>0</v>
      </c>
    </row>
    <row r="4714" spans="1:6">
      <c r="A4714">
        <v>5035</v>
      </c>
      <c r="B4714" t="s">
        <v>5280</v>
      </c>
      <c r="C4714" t="s">
        <v>565</v>
      </c>
      <c r="D4714" s="285">
        <v>0</v>
      </c>
      <c r="E4714" s="286">
        <v>0</v>
      </c>
      <c r="F4714" s="286">
        <v>0</v>
      </c>
    </row>
    <row r="4715" spans="1:6">
      <c r="A4715">
        <v>5036</v>
      </c>
      <c r="B4715" t="s">
        <v>5281</v>
      </c>
      <c r="C4715" t="s">
        <v>565</v>
      </c>
      <c r="D4715" s="285">
        <v>0</v>
      </c>
      <c r="E4715" s="286">
        <v>0</v>
      </c>
      <c r="F4715" s="286">
        <v>0</v>
      </c>
    </row>
    <row r="4716" spans="1:6">
      <c r="A4716">
        <v>5037</v>
      </c>
      <c r="B4716" t="s">
        <v>5282</v>
      </c>
      <c r="C4716" t="s">
        <v>565</v>
      </c>
      <c r="D4716" s="285">
        <v>0</v>
      </c>
      <c r="E4716" s="286">
        <v>0</v>
      </c>
      <c r="F4716" s="286">
        <v>0</v>
      </c>
    </row>
    <row r="4717" spans="1:6">
      <c r="A4717">
        <v>5038</v>
      </c>
      <c r="B4717" t="s">
        <v>5283</v>
      </c>
      <c r="C4717" t="s">
        <v>565</v>
      </c>
      <c r="D4717" s="285">
        <v>0</v>
      </c>
      <c r="E4717" s="286">
        <v>0</v>
      </c>
      <c r="F4717" s="286">
        <v>0</v>
      </c>
    </row>
    <row r="4718" spans="1:6">
      <c r="A4718">
        <v>5039</v>
      </c>
      <c r="B4718" t="s">
        <v>5284</v>
      </c>
      <c r="C4718" t="s">
        <v>565</v>
      </c>
      <c r="D4718" s="285">
        <v>0</v>
      </c>
      <c r="E4718" s="286">
        <v>0</v>
      </c>
      <c r="F4718" s="286">
        <v>0</v>
      </c>
    </row>
    <row r="4719" spans="1:6">
      <c r="A4719">
        <v>5040</v>
      </c>
      <c r="B4719" t="s">
        <v>5285</v>
      </c>
      <c r="C4719" t="s">
        <v>565</v>
      </c>
      <c r="D4719" s="285">
        <v>0</v>
      </c>
      <c r="E4719" s="286">
        <v>0</v>
      </c>
      <c r="F4719" s="286">
        <v>0</v>
      </c>
    </row>
    <row r="4720" spans="1:6">
      <c r="A4720">
        <v>5041</v>
      </c>
      <c r="B4720" t="s">
        <v>5286</v>
      </c>
      <c r="C4720" t="s">
        <v>565</v>
      </c>
      <c r="D4720" s="285">
        <v>0</v>
      </c>
      <c r="E4720" s="286">
        <v>0</v>
      </c>
      <c r="F4720" s="286">
        <v>0</v>
      </c>
    </row>
    <row r="4721" spans="1:6">
      <c r="A4721">
        <v>5042</v>
      </c>
      <c r="B4721" t="s">
        <v>5287</v>
      </c>
      <c r="C4721" t="s">
        <v>565</v>
      </c>
      <c r="D4721" s="285">
        <v>0</v>
      </c>
      <c r="E4721" s="286">
        <v>0</v>
      </c>
      <c r="F4721" s="286">
        <v>0</v>
      </c>
    </row>
    <row r="4722" spans="1:6">
      <c r="A4722">
        <v>5043</v>
      </c>
      <c r="B4722" t="s">
        <v>5288</v>
      </c>
      <c r="C4722" t="s">
        <v>565</v>
      </c>
      <c r="D4722" s="285">
        <v>0</v>
      </c>
      <c r="E4722" s="286">
        <v>0</v>
      </c>
      <c r="F4722" s="286">
        <v>0</v>
      </c>
    </row>
    <row r="4723" spans="1:6">
      <c r="A4723">
        <v>5044</v>
      </c>
      <c r="B4723" t="s">
        <v>5289</v>
      </c>
      <c r="C4723" t="s">
        <v>565</v>
      </c>
      <c r="D4723" s="285">
        <v>0</v>
      </c>
      <c r="E4723" s="286">
        <v>0</v>
      </c>
      <c r="F4723" s="286">
        <v>0</v>
      </c>
    </row>
    <row r="4724" spans="1:6">
      <c r="A4724">
        <v>5045</v>
      </c>
      <c r="B4724" t="s">
        <v>5290</v>
      </c>
      <c r="C4724" t="s">
        <v>565</v>
      </c>
      <c r="D4724" s="285">
        <v>0</v>
      </c>
      <c r="E4724" s="286">
        <v>0</v>
      </c>
      <c r="F4724" s="286">
        <v>0</v>
      </c>
    </row>
    <row r="4725" spans="1:6">
      <c r="A4725">
        <v>5046</v>
      </c>
      <c r="B4725" t="s">
        <v>5291</v>
      </c>
      <c r="C4725" t="s">
        <v>565</v>
      </c>
      <c r="D4725" s="285">
        <v>0</v>
      </c>
      <c r="E4725" s="286">
        <v>0</v>
      </c>
      <c r="F4725" s="286">
        <v>0</v>
      </c>
    </row>
    <row r="4726" spans="1:6">
      <c r="A4726">
        <v>5047</v>
      </c>
      <c r="B4726" t="s">
        <v>5292</v>
      </c>
      <c r="C4726" t="s">
        <v>565</v>
      </c>
      <c r="D4726" s="285">
        <v>0</v>
      </c>
      <c r="E4726" s="286">
        <v>0</v>
      </c>
      <c r="F4726" s="286">
        <v>0</v>
      </c>
    </row>
    <row r="4727" spans="1:6">
      <c r="A4727">
        <v>5048</v>
      </c>
      <c r="B4727" t="s">
        <v>5293</v>
      </c>
      <c r="C4727" t="s">
        <v>565</v>
      </c>
      <c r="D4727" s="285">
        <v>0</v>
      </c>
      <c r="E4727" s="286">
        <v>0</v>
      </c>
      <c r="F4727" s="286">
        <v>0</v>
      </c>
    </row>
    <row r="4728" spans="1:6">
      <c r="A4728">
        <v>5049</v>
      </c>
      <c r="B4728" t="s">
        <v>5294</v>
      </c>
      <c r="C4728" t="s">
        <v>565</v>
      </c>
      <c r="D4728" s="285">
        <v>0</v>
      </c>
      <c r="E4728" s="286">
        <v>0</v>
      </c>
      <c r="F4728" s="286">
        <v>0</v>
      </c>
    </row>
    <row r="4729" spans="1:6">
      <c r="A4729">
        <v>5050</v>
      </c>
      <c r="B4729" t="s">
        <v>5295</v>
      </c>
      <c r="C4729" t="s">
        <v>565</v>
      </c>
      <c r="D4729" s="285">
        <v>0</v>
      </c>
      <c r="E4729" s="286">
        <v>0</v>
      </c>
      <c r="F4729" s="286">
        <v>0</v>
      </c>
    </row>
    <row r="4730" spans="1:6">
      <c r="A4730">
        <v>5051</v>
      </c>
      <c r="B4730" t="s">
        <v>5296</v>
      </c>
      <c r="C4730" t="s">
        <v>565</v>
      </c>
      <c r="D4730" s="285">
        <v>0</v>
      </c>
      <c r="E4730" s="286">
        <v>0</v>
      </c>
      <c r="F4730" s="286">
        <v>0</v>
      </c>
    </row>
    <row r="4731" spans="1:6">
      <c r="A4731">
        <v>5052</v>
      </c>
      <c r="B4731" t="s">
        <v>5297</v>
      </c>
      <c r="C4731" t="s">
        <v>565</v>
      </c>
      <c r="D4731" s="285">
        <v>0</v>
      </c>
      <c r="E4731" s="286">
        <v>0</v>
      </c>
      <c r="F4731" s="286">
        <v>0</v>
      </c>
    </row>
    <row r="4732" spans="1:6">
      <c r="A4732">
        <v>5053</v>
      </c>
      <c r="B4732" t="s">
        <v>5298</v>
      </c>
      <c r="C4732" t="s">
        <v>565</v>
      </c>
      <c r="D4732" s="285">
        <v>0</v>
      </c>
      <c r="E4732" s="286">
        <v>0</v>
      </c>
      <c r="F4732" s="286">
        <v>0</v>
      </c>
    </row>
    <row r="4733" spans="1:6">
      <c r="A4733">
        <v>5054</v>
      </c>
      <c r="B4733" t="s">
        <v>5299</v>
      </c>
      <c r="C4733" t="s">
        <v>565</v>
      </c>
      <c r="D4733" s="285">
        <v>0</v>
      </c>
      <c r="E4733" s="286">
        <v>0</v>
      </c>
      <c r="F4733" s="286">
        <v>0</v>
      </c>
    </row>
    <row r="4734" spans="1:6">
      <c r="A4734">
        <v>5055</v>
      </c>
      <c r="B4734" t="s">
        <v>5300</v>
      </c>
      <c r="C4734" t="s">
        <v>565</v>
      </c>
      <c r="D4734" s="285">
        <v>0</v>
      </c>
      <c r="E4734" s="286">
        <v>0</v>
      </c>
      <c r="F4734" s="286">
        <v>0</v>
      </c>
    </row>
    <row r="4735" spans="1:6">
      <c r="A4735">
        <v>5056</v>
      </c>
      <c r="B4735" t="s">
        <v>5301</v>
      </c>
      <c r="C4735" t="s">
        <v>565</v>
      </c>
      <c r="D4735" s="285">
        <v>0</v>
      </c>
      <c r="E4735" s="286">
        <v>0</v>
      </c>
      <c r="F4735" s="286">
        <v>0</v>
      </c>
    </row>
    <row r="4736" spans="1:6">
      <c r="A4736">
        <v>5057</v>
      </c>
      <c r="B4736" t="s">
        <v>5302</v>
      </c>
      <c r="C4736" t="s">
        <v>565</v>
      </c>
      <c r="D4736" s="285">
        <v>0</v>
      </c>
      <c r="E4736" s="286">
        <v>0</v>
      </c>
      <c r="F4736" s="286">
        <v>0</v>
      </c>
    </row>
    <row r="4737" spans="1:6">
      <c r="A4737">
        <v>5058</v>
      </c>
      <c r="B4737" t="s">
        <v>5303</v>
      </c>
      <c r="C4737" t="s">
        <v>565</v>
      </c>
      <c r="D4737" s="285">
        <v>0</v>
      </c>
      <c r="E4737" s="286">
        <v>0</v>
      </c>
      <c r="F4737" s="286">
        <v>0</v>
      </c>
    </row>
    <row r="4738" spans="1:6">
      <c r="A4738">
        <v>5059</v>
      </c>
      <c r="B4738" t="s">
        <v>5304</v>
      </c>
      <c r="C4738" t="s">
        <v>565</v>
      </c>
      <c r="D4738" s="285">
        <v>0</v>
      </c>
      <c r="E4738" s="286">
        <v>0</v>
      </c>
      <c r="F4738" s="286">
        <v>0</v>
      </c>
    </row>
    <row r="4739" spans="1:6">
      <c r="A4739">
        <v>5060</v>
      </c>
      <c r="B4739" t="s">
        <v>5305</v>
      </c>
      <c r="C4739" t="s">
        <v>565</v>
      </c>
      <c r="D4739" s="285">
        <v>0</v>
      </c>
      <c r="E4739" s="286">
        <v>0</v>
      </c>
      <c r="F4739" s="286">
        <v>0</v>
      </c>
    </row>
    <row r="4740" spans="1:6">
      <c r="A4740">
        <v>5061</v>
      </c>
      <c r="B4740" t="s">
        <v>5306</v>
      </c>
      <c r="C4740" t="s">
        <v>565</v>
      </c>
      <c r="D4740" s="285">
        <v>0</v>
      </c>
      <c r="E4740" s="286">
        <v>0</v>
      </c>
      <c r="F4740" s="286">
        <v>0</v>
      </c>
    </row>
    <row r="4741" spans="1:6">
      <c r="A4741">
        <v>5062</v>
      </c>
      <c r="B4741" t="s">
        <v>5307</v>
      </c>
      <c r="C4741" t="s">
        <v>565</v>
      </c>
      <c r="D4741" s="285">
        <v>0</v>
      </c>
      <c r="E4741" s="286">
        <v>0</v>
      </c>
      <c r="F4741" s="286">
        <v>0</v>
      </c>
    </row>
    <row r="4742" spans="1:6">
      <c r="A4742">
        <v>5063</v>
      </c>
      <c r="B4742" t="s">
        <v>5308</v>
      </c>
      <c r="C4742" t="s">
        <v>565</v>
      </c>
      <c r="D4742" s="285">
        <v>0</v>
      </c>
      <c r="E4742" s="286">
        <v>0</v>
      </c>
      <c r="F4742" s="286">
        <v>0</v>
      </c>
    </row>
    <row r="4743" spans="1:6">
      <c r="A4743">
        <v>5064</v>
      </c>
      <c r="B4743" t="s">
        <v>5309</v>
      </c>
      <c r="C4743" t="s">
        <v>565</v>
      </c>
      <c r="D4743" s="285">
        <v>0</v>
      </c>
      <c r="E4743" s="286">
        <v>0</v>
      </c>
      <c r="F4743" s="286">
        <v>0</v>
      </c>
    </row>
    <row r="4744" spans="1:6">
      <c r="A4744">
        <v>5065</v>
      </c>
      <c r="B4744" t="s">
        <v>5310</v>
      </c>
      <c r="C4744" t="s">
        <v>565</v>
      </c>
      <c r="D4744" s="285">
        <v>0</v>
      </c>
      <c r="E4744" s="286">
        <v>0</v>
      </c>
      <c r="F4744" s="286">
        <v>0</v>
      </c>
    </row>
    <row r="4745" spans="1:6">
      <c r="A4745">
        <v>5066</v>
      </c>
      <c r="B4745" t="s">
        <v>5311</v>
      </c>
      <c r="C4745" t="s">
        <v>565</v>
      </c>
      <c r="D4745" s="285">
        <v>0</v>
      </c>
      <c r="E4745" s="286">
        <v>0</v>
      </c>
      <c r="F4745" s="286">
        <v>0</v>
      </c>
    </row>
    <row r="4746" spans="1:6">
      <c r="A4746">
        <v>5067</v>
      </c>
      <c r="B4746" t="s">
        <v>5312</v>
      </c>
      <c r="C4746" t="s">
        <v>565</v>
      </c>
      <c r="D4746" s="285">
        <v>0</v>
      </c>
      <c r="E4746" s="286">
        <v>0</v>
      </c>
      <c r="F4746" s="286">
        <v>0</v>
      </c>
    </row>
    <row r="4747" spans="1:6">
      <c r="A4747">
        <v>5068</v>
      </c>
      <c r="B4747" t="s">
        <v>5313</v>
      </c>
      <c r="C4747" t="s">
        <v>565</v>
      </c>
      <c r="D4747" s="285">
        <v>0</v>
      </c>
      <c r="E4747" s="286">
        <v>0</v>
      </c>
      <c r="F4747" s="286">
        <v>0</v>
      </c>
    </row>
    <row r="4748" spans="1:6">
      <c r="A4748">
        <v>5069</v>
      </c>
      <c r="B4748" t="s">
        <v>5314</v>
      </c>
      <c r="C4748" t="s">
        <v>565</v>
      </c>
      <c r="D4748" s="285">
        <v>0</v>
      </c>
      <c r="E4748" s="286">
        <v>0</v>
      </c>
      <c r="F4748" s="286">
        <v>0</v>
      </c>
    </row>
    <row r="4749" spans="1:6">
      <c r="A4749">
        <v>5070</v>
      </c>
      <c r="B4749" t="s">
        <v>5315</v>
      </c>
      <c r="C4749" t="s">
        <v>565</v>
      </c>
      <c r="D4749" s="285">
        <v>0</v>
      </c>
      <c r="E4749" s="286">
        <v>0</v>
      </c>
      <c r="F4749" s="286">
        <v>0</v>
      </c>
    </row>
    <row r="4750" spans="1:6">
      <c r="A4750">
        <v>5071</v>
      </c>
      <c r="B4750" t="s">
        <v>5316</v>
      </c>
      <c r="C4750" t="s">
        <v>565</v>
      </c>
      <c r="D4750" s="285">
        <v>0</v>
      </c>
      <c r="E4750" s="286">
        <v>0</v>
      </c>
      <c r="F4750" s="286">
        <v>0</v>
      </c>
    </row>
    <row r="4751" spans="1:6">
      <c r="A4751">
        <v>5072</v>
      </c>
      <c r="B4751" t="s">
        <v>5317</v>
      </c>
      <c r="C4751" t="s">
        <v>565</v>
      </c>
      <c r="D4751" s="285">
        <v>0</v>
      </c>
      <c r="E4751" s="286">
        <v>0</v>
      </c>
      <c r="F4751" s="286">
        <v>0</v>
      </c>
    </row>
    <row r="4752" spans="1:6">
      <c r="A4752">
        <v>5073</v>
      </c>
      <c r="B4752" t="s">
        <v>5318</v>
      </c>
      <c r="C4752" t="s">
        <v>565</v>
      </c>
      <c r="D4752" s="285">
        <v>0</v>
      </c>
      <c r="E4752" s="286">
        <v>0</v>
      </c>
      <c r="F4752" s="286">
        <v>0</v>
      </c>
    </row>
    <row r="4753" spans="1:6">
      <c r="A4753">
        <v>5074</v>
      </c>
      <c r="B4753" t="s">
        <v>5319</v>
      </c>
      <c r="C4753" t="s">
        <v>565</v>
      </c>
      <c r="D4753" s="285">
        <v>0</v>
      </c>
      <c r="E4753" s="286">
        <v>0</v>
      </c>
      <c r="F4753" s="286">
        <v>0</v>
      </c>
    </row>
    <row r="4754" spans="1:6">
      <c r="A4754">
        <v>5075</v>
      </c>
      <c r="B4754" t="s">
        <v>5320</v>
      </c>
      <c r="C4754" t="s">
        <v>565</v>
      </c>
      <c r="D4754" s="285">
        <v>0</v>
      </c>
      <c r="E4754" s="286">
        <v>0</v>
      </c>
      <c r="F4754" s="286">
        <v>0</v>
      </c>
    </row>
    <row r="4755" spans="1:6">
      <c r="A4755">
        <v>5076</v>
      </c>
      <c r="B4755" t="s">
        <v>5321</v>
      </c>
      <c r="C4755" t="s">
        <v>565</v>
      </c>
      <c r="D4755" s="285">
        <v>0</v>
      </c>
      <c r="E4755" s="286">
        <v>0</v>
      </c>
      <c r="F4755" s="286">
        <v>0</v>
      </c>
    </row>
    <row r="4756" spans="1:6">
      <c r="A4756">
        <v>5077</v>
      </c>
      <c r="B4756" t="s">
        <v>5322</v>
      </c>
      <c r="C4756" t="s">
        <v>565</v>
      </c>
      <c r="D4756" s="285">
        <v>0</v>
      </c>
      <c r="E4756" s="286">
        <v>0</v>
      </c>
      <c r="F4756" s="286">
        <v>0</v>
      </c>
    </row>
    <row r="4757" spans="1:6">
      <c r="A4757">
        <v>5078</v>
      </c>
      <c r="B4757" t="s">
        <v>5323</v>
      </c>
      <c r="C4757" t="s">
        <v>565</v>
      </c>
      <c r="D4757" s="285">
        <v>0</v>
      </c>
      <c r="E4757" s="286">
        <v>0</v>
      </c>
      <c r="F4757" s="286">
        <v>0</v>
      </c>
    </row>
    <row r="4758" spans="1:6">
      <c r="A4758">
        <v>5079</v>
      </c>
      <c r="B4758" t="s">
        <v>5324</v>
      </c>
      <c r="C4758" t="s">
        <v>565</v>
      </c>
      <c r="D4758" s="285">
        <v>0</v>
      </c>
      <c r="E4758" s="286">
        <v>0</v>
      </c>
      <c r="F4758" s="286">
        <v>0</v>
      </c>
    </row>
    <row r="4759" spans="1:6">
      <c r="A4759">
        <v>5080</v>
      </c>
      <c r="B4759" t="s">
        <v>5325</v>
      </c>
      <c r="C4759" t="s">
        <v>565</v>
      </c>
      <c r="D4759" s="285">
        <v>0</v>
      </c>
      <c r="E4759" s="286">
        <v>0</v>
      </c>
      <c r="F4759" s="286">
        <v>0</v>
      </c>
    </row>
    <row r="4760" spans="1:6">
      <c r="A4760">
        <v>5081</v>
      </c>
      <c r="B4760" t="s">
        <v>5326</v>
      </c>
      <c r="C4760" t="s">
        <v>565</v>
      </c>
      <c r="D4760" s="285">
        <v>0</v>
      </c>
      <c r="E4760" s="286">
        <v>0</v>
      </c>
      <c r="F4760" s="286">
        <v>0</v>
      </c>
    </row>
    <row r="4761" spans="1:6">
      <c r="A4761">
        <v>5082</v>
      </c>
      <c r="B4761" t="s">
        <v>5327</v>
      </c>
      <c r="C4761" t="s">
        <v>565</v>
      </c>
      <c r="D4761" s="285">
        <v>0</v>
      </c>
      <c r="E4761" s="286">
        <v>0</v>
      </c>
      <c r="F4761" s="286">
        <v>0</v>
      </c>
    </row>
    <row r="4762" spans="1:6">
      <c r="A4762">
        <v>5083</v>
      </c>
      <c r="B4762" t="s">
        <v>5328</v>
      </c>
      <c r="C4762" t="s">
        <v>565</v>
      </c>
      <c r="D4762" s="285">
        <v>0</v>
      </c>
      <c r="E4762" s="286">
        <v>0</v>
      </c>
      <c r="F4762" s="286">
        <v>0</v>
      </c>
    </row>
    <row r="4763" spans="1:6">
      <c r="A4763">
        <v>5084</v>
      </c>
      <c r="B4763" t="s">
        <v>5329</v>
      </c>
      <c r="C4763" t="s">
        <v>565</v>
      </c>
      <c r="D4763" s="285">
        <v>0</v>
      </c>
      <c r="E4763" s="286">
        <v>0</v>
      </c>
      <c r="F4763" s="286">
        <v>0</v>
      </c>
    </row>
    <row r="4764" spans="1:6">
      <c r="A4764">
        <v>5085</v>
      </c>
      <c r="B4764" t="s">
        <v>5330</v>
      </c>
      <c r="C4764" t="s">
        <v>565</v>
      </c>
      <c r="D4764" s="285">
        <v>0</v>
      </c>
      <c r="E4764" s="286">
        <v>0</v>
      </c>
      <c r="F4764" s="286">
        <v>0</v>
      </c>
    </row>
    <row r="4765" spans="1:6">
      <c r="A4765">
        <v>5086</v>
      </c>
      <c r="B4765" t="s">
        <v>5331</v>
      </c>
      <c r="C4765" t="s">
        <v>565</v>
      </c>
      <c r="D4765" s="285">
        <v>0</v>
      </c>
      <c r="E4765" s="286">
        <v>0</v>
      </c>
      <c r="F4765" s="286">
        <v>0</v>
      </c>
    </row>
    <row r="4766" spans="1:6">
      <c r="A4766">
        <v>5087</v>
      </c>
      <c r="B4766" t="s">
        <v>5332</v>
      </c>
      <c r="C4766" t="s">
        <v>565</v>
      </c>
      <c r="D4766" s="285">
        <v>0</v>
      </c>
      <c r="E4766" s="286">
        <v>0</v>
      </c>
      <c r="F4766" s="286">
        <v>0</v>
      </c>
    </row>
    <row r="4767" spans="1:6">
      <c r="A4767">
        <v>5088</v>
      </c>
      <c r="B4767" t="s">
        <v>5333</v>
      </c>
      <c r="C4767" t="s">
        <v>565</v>
      </c>
      <c r="D4767" s="285">
        <v>0</v>
      </c>
      <c r="E4767" s="286">
        <v>0</v>
      </c>
      <c r="F4767" s="286">
        <v>0</v>
      </c>
    </row>
    <row r="4768" spans="1:6">
      <c r="A4768">
        <v>5089</v>
      </c>
      <c r="B4768" t="s">
        <v>5334</v>
      </c>
      <c r="C4768" t="s">
        <v>565</v>
      </c>
      <c r="D4768" s="285">
        <v>0</v>
      </c>
      <c r="E4768" s="286">
        <v>0</v>
      </c>
      <c r="F4768" s="286">
        <v>0</v>
      </c>
    </row>
    <row r="4769" spans="1:6">
      <c r="A4769">
        <v>5090</v>
      </c>
      <c r="B4769" t="s">
        <v>5335</v>
      </c>
      <c r="C4769" t="s">
        <v>565</v>
      </c>
      <c r="D4769" s="285">
        <v>0</v>
      </c>
      <c r="E4769" s="286">
        <v>0</v>
      </c>
      <c r="F4769" s="286">
        <v>0</v>
      </c>
    </row>
    <row r="4770" spans="1:6">
      <c r="A4770">
        <v>5091</v>
      </c>
      <c r="B4770" t="s">
        <v>5336</v>
      </c>
      <c r="C4770" t="s">
        <v>565</v>
      </c>
      <c r="D4770" s="285">
        <v>0</v>
      </c>
      <c r="E4770" s="286">
        <v>0</v>
      </c>
      <c r="F4770" s="286">
        <v>0</v>
      </c>
    </row>
    <row r="4771" spans="1:6">
      <c r="A4771">
        <v>5092</v>
      </c>
      <c r="B4771" t="s">
        <v>5337</v>
      </c>
      <c r="C4771" t="s">
        <v>565</v>
      </c>
      <c r="D4771" s="285">
        <v>0</v>
      </c>
      <c r="E4771" s="286">
        <v>0</v>
      </c>
      <c r="F4771" s="286">
        <v>0</v>
      </c>
    </row>
    <row r="4772" spans="1:6">
      <c r="A4772">
        <v>5093</v>
      </c>
      <c r="B4772" t="s">
        <v>5338</v>
      </c>
      <c r="C4772" t="s">
        <v>565</v>
      </c>
      <c r="D4772" s="285">
        <v>0</v>
      </c>
      <c r="E4772" s="286">
        <v>0</v>
      </c>
      <c r="F4772" s="286">
        <v>0</v>
      </c>
    </row>
    <row r="4773" spans="1:6">
      <c r="A4773">
        <v>5094</v>
      </c>
      <c r="B4773" t="s">
        <v>5339</v>
      </c>
      <c r="C4773" t="s">
        <v>565</v>
      </c>
      <c r="D4773" s="285">
        <v>0</v>
      </c>
      <c r="E4773" s="286">
        <v>0</v>
      </c>
      <c r="F4773" s="286">
        <v>0</v>
      </c>
    </row>
    <row r="4774" spans="1:6">
      <c r="A4774">
        <v>5095</v>
      </c>
      <c r="B4774" t="s">
        <v>5340</v>
      </c>
      <c r="C4774" t="s">
        <v>565</v>
      </c>
      <c r="D4774" s="285">
        <v>0</v>
      </c>
      <c r="E4774" s="286">
        <v>0</v>
      </c>
      <c r="F4774" s="286">
        <v>0</v>
      </c>
    </row>
    <row r="4775" spans="1:6">
      <c r="A4775">
        <v>5096</v>
      </c>
      <c r="B4775" t="s">
        <v>5341</v>
      </c>
      <c r="C4775" t="s">
        <v>565</v>
      </c>
      <c r="D4775" s="285">
        <v>0</v>
      </c>
      <c r="E4775" s="286">
        <v>0</v>
      </c>
      <c r="F4775" s="286">
        <v>0</v>
      </c>
    </row>
    <row r="4776" spans="1:6">
      <c r="A4776">
        <v>5097</v>
      </c>
      <c r="B4776" t="s">
        <v>5342</v>
      </c>
      <c r="C4776" t="s">
        <v>565</v>
      </c>
      <c r="D4776" s="285">
        <v>0</v>
      </c>
      <c r="E4776" s="286">
        <v>0</v>
      </c>
      <c r="F4776" s="286">
        <v>0</v>
      </c>
    </row>
    <row r="4777" spans="1:6">
      <c r="A4777">
        <v>5098</v>
      </c>
      <c r="B4777" t="s">
        <v>5343</v>
      </c>
      <c r="C4777" t="s">
        <v>565</v>
      </c>
      <c r="D4777" s="285">
        <v>0</v>
      </c>
      <c r="E4777" s="286">
        <v>0</v>
      </c>
      <c r="F4777" s="286">
        <v>0</v>
      </c>
    </row>
    <row r="4778" spans="1:6">
      <c r="A4778">
        <v>5099</v>
      </c>
      <c r="B4778" t="s">
        <v>5344</v>
      </c>
      <c r="C4778" t="s">
        <v>565</v>
      </c>
      <c r="D4778" s="285">
        <v>0</v>
      </c>
      <c r="E4778" s="286">
        <v>0</v>
      </c>
      <c r="F4778" s="286">
        <v>0</v>
      </c>
    </row>
    <row r="4779" spans="1:6">
      <c r="A4779">
        <v>5100</v>
      </c>
      <c r="B4779" t="s">
        <v>5345</v>
      </c>
      <c r="C4779" t="s">
        <v>565</v>
      </c>
      <c r="D4779" s="285">
        <v>0</v>
      </c>
      <c r="E4779" s="286">
        <v>0</v>
      </c>
      <c r="F4779" s="286">
        <v>0</v>
      </c>
    </row>
    <row r="4780" spans="1:6">
      <c r="A4780">
        <v>5101</v>
      </c>
      <c r="B4780" t="s">
        <v>5346</v>
      </c>
      <c r="C4780" t="s">
        <v>565</v>
      </c>
      <c r="D4780" s="285">
        <v>0</v>
      </c>
      <c r="E4780" s="286">
        <v>0</v>
      </c>
      <c r="F4780" s="286">
        <v>0</v>
      </c>
    </row>
    <row r="4781" spans="1:6">
      <c r="A4781">
        <v>5102</v>
      </c>
      <c r="B4781" t="s">
        <v>5347</v>
      </c>
      <c r="C4781" t="s">
        <v>565</v>
      </c>
      <c r="D4781" s="285">
        <v>0</v>
      </c>
      <c r="E4781" s="286">
        <v>0</v>
      </c>
      <c r="F4781" s="286">
        <v>0</v>
      </c>
    </row>
    <row r="4782" spans="1:6">
      <c r="A4782">
        <v>5103</v>
      </c>
      <c r="B4782" t="s">
        <v>5348</v>
      </c>
      <c r="C4782" t="s">
        <v>565</v>
      </c>
      <c r="D4782" s="285">
        <v>0</v>
      </c>
      <c r="E4782" s="286">
        <v>0</v>
      </c>
      <c r="F4782" s="286">
        <v>0</v>
      </c>
    </row>
    <row r="4783" spans="1:6">
      <c r="A4783">
        <v>5104</v>
      </c>
      <c r="B4783" t="s">
        <v>5349</v>
      </c>
      <c r="C4783" t="s">
        <v>565</v>
      </c>
      <c r="D4783" s="285">
        <v>0</v>
      </c>
      <c r="E4783" s="286">
        <v>0</v>
      </c>
      <c r="F4783" s="286">
        <v>0</v>
      </c>
    </row>
    <row r="4784" spans="1:6">
      <c r="A4784">
        <v>5105</v>
      </c>
      <c r="B4784" t="s">
        <v>5350</v>
      </c>
      <c r="C4784" t="s">
        <v>565</v>
      </c>
      <c r="D4784" s="285">
        <v>0</v>
      </c>
      <c r="E4784" s="286">
        <v>0</v>
      </c>
      <c r="F4784" s="286">
        <v>0</v>
      </c>
    </row>
    <row r="4785" spans="1:6">
      <c r="A4785">
        <v>5106</v>
      </c>
      <c r="B4785" t="s">
        <v>5351</v>
      </c>
      <c r="C4785" t="s">
        <v>565</v>
      </c>
      <c r="D4785" s="285">
        <v>0</v>
      </c>
      <c r="E4785" s="286">
        <v>0</v>
      </c>
      <c r="F4785" s="286">
        <v>0</v>
      </c>
    </row>
    <row r="4786" spans="1:6">
      <c r="A4786">
        <v>5107</v>
      </c>
      <c r="B4786" t="s">
        <v>5352</v>
      </c>
      <c r="C4786" t="s">
        <v>565</v>
      </c>
      <c r="D4786" s="285">
        <v>0</v>
      </c>
      <c r="E4786" s="286">
        <v>0</v>
      </c>
      <c r="F4786" s="286">
        <v>0</v>
      </c>
    </row>
    <row r="4787" spans="1:6">
      <c r="A4787">
        <v>5108</v>
      </c>
      <c r="B4787" t="s">
        <v>5353</v>
      </c>
      <c r="C4787" t="s">
        <v>565</v>
      </c>
      <c r="D4787" s="285">
        <v>0</v>
      </c>
      <c r="E4787" s="286">
        <v>0</v>
      </c>
      <c r="F4787" s="286">
        <v>0</v>
      </c>
    </row>
    <row r="4788" spans="1:6">
      <c r="A4788">
        <v>5109</v>
      </c>
      <c r="B4788" t="s">
        <v>5354</v>
      </c>
      <c r="C4788" t="s">
        <v>565</v>
      </c>
      <c r="D4788" s="285">
        <v>0</v>
      </c>
      <c r="E4788" s="286">
        <v>0</v>
      </c>
      <c r="F4788" s="286">
        <v>0</v>
      </c>
    </row>
    <row r="4789" spans="1:6">
      <c r="A4789">
        <v>5110</v>
      </c>
      <c r="B4789" t="s">
        <v>5355</v>
      </c>
      <c r="C4789" t="s">
        <v>565</v>
      </c>
      <c r="D4789" s="285">
        <v>0</v>
      </c>
      <c r="E4789" s="286">
        <v>0</v>
      </c>
      <c r="F4789" s="286">
        <v>0</v>
      </c>
    </row>
    <row r="4790" spans="1:6">
      <c r="A4790">
        <v>5111</v>
      </c>
      <c r="B4790" t="s">
        <v>5356</v>
      </c>
      <c r="C4790" t="s">
        <v>565</v>
      </c>
      <c r="D4790" s="285">
        <v>0</v>
      </c>
      <c r="E4790" s="286">
        <v>0</v>
      </c>
      <c r="F4790" s="286">
        <v>0</v>
      </c>
    </row>
    <row r="4791" spans="1:6">
      <c r="A4791">
        <v>5112</v>
      </c>
      <c r="B4791" t="s">
        <v>5357</v>
      </c>
      <c r="C4791" t="s">
        <v>565</v>
      </c>
      <c r="D4791" s="285">
        <v>0</v>
      </c>
      <c r="E4791" s="286">
        <v>0</v>
      </c>
      <c r="F4791" s="286">
        <v>0</v>
      </c>
    </row>
    <row r="4792" spans="1:6">
      <c r="A4792">
        <v>5113</v>
      </c>
      <c r="B4792" t="s">
        <v>5358</v>
      </c>
      <c r="C4792" t="s">
        <v>565</v>
      </c>
      <c r="D4792" s="285">
        <v>0</v>
      </c>
      <c r="E4792" s="286">
        <v>0</v>
      </c>
      <c r="F4792" s="286">
        <v>0</v>
      </c>
    </row>
    <row r="4793" spans="1:6">
      <c r="A4793">
        <v>5114</v>
      </c>
      <c r="B4793" t="s">
        <v>5359</v>
      </c>
      <c r="C4793" t="s">
        <v>565</v>
      </c>
      <c r="D4793" s="285">
        <v>0</v>
      </c>
      <c r="E4793" s="286">
        <v>0</v>
      </c>
      <c r="F4793" s="286">
        <v>0</v>
      </c>
    </row>
    <row r="4794" spans="1:6">
      <c r="A4794">
        <v>5115</v>
      </c>
      <c r="B4794" t="s">
        <v>5360</v>
      </c>
      <c r="C4794" t="s">
        <v>565</v>
      </c>
      <c r="D4794" s="285">
        <v>0</v>
      </c>
      <c r="E4794" s="286">
        <v>0</v>
      </c>
      <c r="F4794" s="286">
        <v>0</v>
      </c>
    </row>
    <row r="4795" spans="1:6">
      <c r="A4795">
        <v>5116</v>
      </c>
      <c r="B4795" t="s">
        <v>5361</v>
      </c>
      <c r="C4795" t="s">
        <v>565</v>
      </c>
      <c r="D4795" s="285">
        <v>0</v>
      </c>
      <c r="E4795" s="286">
        <v>0</v>
      </c>
      <c r="F4795" s="286">
        <v>0</v>
      </c>
    </row>
    <row r="4796" spans="1:6">
      <c r="A4796">
        <v>5117</v>
      </c>
      <c r="B4796" t="s">
        <v>5362</v>
      </c>
      <c r="C4796" t="s">
        <v>565</v>
      </c>
      <c r="D4796" s="285">
        <v>0</v>
      </c>
      <c r="E4796" s="286">
        <v>0</v>
      </c>
      <c r="F4796" s="286">
        <v>0</v>
      </c>
    </row>
    <row r="4797" spans="1:6">
      <c r="A4797">
        <v>5118</v>
      </c>
      <c r="B4797" t="s">
        <v>5363</v>
      </c>
      <c r="C4797" t="s">
        <v>565</v>
      </c>
      <c r="D4797" s="285">
        <v>0</v>
      </c>
      <c r="E4797" s="286">
        <v>0</v>
      </c>
      <c r="F4797" s="286">
        <v>0</v>
      </c>
    </row>
    <row r="4798" spans="1:6">
      <c r="A4798">
        <v>5119</v>
      </c>
      <c r="B4798" t="s">
        <v>5364</v>
      </c>
      <c r="C4798" t="s">
        <v>565</v>
      </c>
      <c r="D4798" s="285">
        <v>0</v>
      </c>
      <c r="E4798" s="286">
        <v>0</v>
      </c>
      <c r="F4798" s="286">
        <v>0</v>
      </c>
    </row>
    <row r="4799" spans="1:6">
      <c r="A4799">
        <v>5120</v>
      </c>
      <c r="B4799" t="s">
        <v>5365</v>
      </c>
      <c r="C4799" t="s">
        <v>565</v>
      </c>
      <c r="D4799" s="285">
        <v>0</v>
      </c>
      <c r="E4799" s="286">
        <v>0</v>
      </c>
      <c r="F4799" s="286">
        <v>0</v>
      </c>
    </row>
    <row r="4800" spans="1:6">
      <c r="A4800">
        <v>5121</v>
      </c>
      <c r="B4800" t="s">
        <v>5366</v>
      </c>
      <c r="C4800" t="s">
        <v>565</v>
      </c>
      <c r="D4800" s="285">
        <v>0</v>
      </c>
      <c r="E4800" s="286">
        <v>0</v>
      </c>
      <c r="F4800" s="286">
        <v>0</v>
      </c>
    </row>
    <row r="4801" spans="1:6">
      <c r="A4801">
        <v>5122</v>
      </c>
      <c r="B4801" t="s">
        <v>5367</v>
      </c>
      <c r="C4801" t="s">
        <v>565</v>
      </c>
      <c r="D4801" s="285">
        <v>0</v>
      </c>
      <c r="E4801" s="286">
        <v>0</v>
      </c>
      <c r="F4801" s="286">
        <v>0</v>
      </c>
    </row>
    <row r="4802" spans="1:6">
      <c r="A4802">
        <v>5123</v>
      </c>
      <c r="B4802" t="s">
        <v>5368</v>
      </c>
      <c r="C4802" t="s">
        <v>565</v>
      </c>
      <c r="D4802" s="285">
        <v>0</v>
      </c>
      <c r="E4802" s="286">
        <v>0</v>
      </c>
      <c r="F4802" s="286">
        <v>0</v>
      </c>
    </row>
    <row r="4803" spans="1:6">
      <c r="A4803">
        <v>5124</v>
      </c>
      <c r="B4803" t="s">
        <v>5369</v>
      </c>
      <c r="C4803" t="s">
        <v>565</v>
      </c>
      <c r="D4803" s="285">
        <v>0</v>
      </c>
      <c r="E4803" s="286">
        <v>0</v>
      </c>
      <c r="F4803" s="286">
        <v>0</v>
      </c>
    </row>
    <row r="4804" spans="1:6">
      <c r="A4804">
        <v>5125</v>
      </c>
      <c r="B4804" t="s">
        <v>5370</v>
      </c>
      <c r="C4804" t="s">
        <v>565</v>
      </c>
      <c r="D4804" s="285">
        <v>0</v>
      </c>
      <c r="E4804" s="286">
        <v>0</v>
      </c>
      <c r="F4804" s="286">
        <v>0</v>
      </c>
    </row>
    <row r="4805" spans="1:6">
      <c r="A4805">
        <v>5126</v>
      </c>
      <c r="B4805" t="s">
        <v>5371</v>
      </c>
      <c r="C4805" t="s">
        <v>565</v>
      </c>
      <c r="D4805" s="285">
        <v>0</v>
      </c>
      <c r="E4805" s="286">
        <v>0</v>
      </c>
      <c r="F4805" s="286">
        <v>0</v>
      </c>
    </row>
    <row r="4806" spans="1:6">
      <c r="A4806">
        <v>5127</v>
      </c>
      <c r="B4806" t="s">
        <v>5372</v>
      </c>
      <c r="C4806" t="s">
        <v>565</v>
      </c>
      <c r="D4806" s="285">
        <v>0</v>
      </c>
      <c r="E4806" s="286">
        <v>0</v>
      </c>
      <c r="F4806" s="286">
        <v>0</v>
      </c>
    </row>
    <row r="4807" spans="1:6">
      <c r="A4807">
        <v>5128</v>
      </c>
      <c r="B4807" t="s">
        <v>5373</v>
      </c>
      <c r="C4807" t="s">
        <v>565</v>
      </c>
      <c r="D4807" s="285">
        <v>0</v>
      </c>
      <c r="E4807" s="286">
        <v>0</v>
      </c>
      <c r="F4807" s="286">
        <v>0</v>
      </c>
    </row>
    <row r="4808" spans="1:6">
      <c r="A4808">
        <v>5129</v>
      </c>
      <c r="B4808" t="s">
        <v>5374</v>
      </c>
      <c r="C4808" t="s">
        <v>565</v>
      </c>
      <c r="D4808" s="285">
        <v>0</v>
      </c>
      <c r="E4808" s="286">
        <v>0</v>
      </c>
      <c r="F4808" s="286">
        <v>0</v>
      </c>
    </row>
    <row r="4809" spans="1:6">
      <c r="A4809">
        <v>5130</v>
      </c>
      <c r="B4809" t="s">
        <v>5375</v>
      </c>
      <c r="C4809" t="s">
        <v>565</v>
      </c>
      <c r="D4809" s="285">
        <v>0</v>
      </c>
      <c r="E4809" s="286">
        <v>0</v>
      </c>
      <c r="F4809" s="286">
        <v>0</v>
      </c>
    </row>
    <row r="4810" spans="1:6">
      <c r="A4810">
        <v>5131</v>
      </c>
      <c r="B4810" t="s">
        <v>5376</v>
      </c>
      <c r="C4810" t="s">
        <v>565</v>
      </c>
      <c r="D4810" s="285">
        <v>0</v>
      </c>
      <c r="E4810" s="286">
        <v>0</v>
      </c>
      <c r="F4810" s="286">
        <v>0</v>
      </c>
    </row>
    <row r="4811" spans="1:6">
      <c r="A4811">
        <v>5132</v>
      </c>
      <c r="B4811" t="s">
        <v>5377</v>
      </c>
      <c r="C4811" t="s">
        <v>565</v>
      </c>
      <c r="D4811" s="285">
        <v>0</v>
      </c>
      <c r="E4811" s="286">
        <v>0</v>
      </c>
      <c r="F4811" s="286">
        <v>0</v>
      </c>
    </row>
    <row r="4812" spans="1:6">
      <c r="A4812">
        <v>5133</v>
      </c>
      <c r="B4812" t="s">
        <v>5378</v>
      </c>
      <c r="C4812" t="s">
        <v>565</v>
      </c>
      <c r="D4812" s="285">
        <v>0</v>
      </c>
      <c r="E4812" s="286">
        <v>0</v>
      </c>
      <c r="F4812" s="286">
        <v>0</v>
      </c>
    </row>
    <row r="4813" spans="1:6">
      <c r="A4813">
        <v>5134</v>
      </c>
      <c r="B4813" t="s">
        <v>5379</v>
      </c>
      <c r="C4813" t="s">
        <v>565</v>
      </c>
      <c r="D4813" s="285">
        <v>0</v>
      </c>
      <c r="E4813" s="286">
        <v>0</v>
      </c>
      <c r="F4813" s="286">
        <v>0</v>
      </c>
    </row>
    <row r="4814" spans="1:6">
      <c r="A4814">
        <v>5135</v>
      </c>
      <c r="B4814" t="s">
        <v>5380</v>
      </c>
      <c r="C4814" t="s">
        <v>565</v>
      </c>
      <c r="D4814" s="285">
        <v>0</v>
      </c>
      <c r="E4814" s="286">
        <v>0</v>
      </c>
      <c r="F4814" s="286">
        <v>0</v>
      </c>
    </row>
    <row r="4815" spans="1:6">
      <c r="A4815">
        <v>5136</v>
      </c>
      <c r="B4815" t="s">
        <v>5381</v>
      </c>
      <c r="C4815" t="s">
        <v>565</v>
      </c>
      <c r="D4815" s="285">
        <v>0</v>
      </c>
      <c r="E4815" s="286">
        <v>0</v>
      </c>
      <c r="F4815" s="286">
        <v>0</v>
      </c>
    </row>
    <row r="4816" spans="1:6">
      <c r="A4816">
        <v>5137</v>
      </c>
      <c r="B4816" t="s">
        <v>5382</v>
      </c>
      <c r="C4816" t="s">
        <v>565</v>
      </c>
      <c r="D4816" s="285">
        <v>0</v>
      </c>
      <c r="E4816" s="286">
        <v>0</v>
      </c>
      <c r="F4816" s="286">
        <v>0</v>
      </c>
    </row>
    <row r="4817" spans="1:6">
      <c r="A4817">
        <v>5138</v>
      </c>
      <c r="B4817" t="s">
        <v>5383</v>
      </c>
      <c r="C4817" t="s">
        <v>565</v>
      </c>
      <c r="D4817" s="285">
        <v>0</v>
      </c>
      <c r="E4817" s="286">
        <v>0</v>
      </c>
      <c r="F4817" s="286">
        <v>0</v>
      </c>
    </row>
    <row r="4818" spans="1:6">
      <c r="A4818">
        <v>5139</v>
      </c>
      <c r="B4818" t="s">
        <v>5384</v>
      </c>
      <c r="C4818" t="s">
        <v>565</v>
      </c>
      <c r="D4818" s="285">
        <v>0</v>
      </c>
      <c r="E4818" s="286">
        <v>0</v>
      </c>
      <c r="F4818" s="286">
        <v>0</v>
      </c>
    </row>
    <row r="4819" spans="1:6">
      <c r="A4819">
        <v>5140</v>
      </c>
      <c r="B4819" t="s">
        <v>5385</v>
      </c>
      <c r="C4819" t="s">
        <v>565</v>
      </c>
      <c r="D4819" s="285">
        <v>0</v>
      </c>
      <c r="E4819" s="286">
        <v>0</v>
      </c>
      <c r="F4819" s="286">
        <v>0</v>
      </c>
    </row>
    <row r="4820" spans="1:6">
      <c r="A4820">
        <v>5141</v>
      </c>
      <c r="B4820" t="s">
        <v>5386</v>
      </c>
      <c r="C4820" t="s">
        <v>565</v>
      </c>
      <c r="D4820" s="285">
        <v>0</v>
      </c>
      <c r="E4820" s="286">
        <v>0</v>
      </c>
      <c r="F4820" s="286">
        <v>0</v>
      </c>
    </row>
    <row r="4821" spans="1:6">
      <c r="A4821">
        <v>5142</v>
      </c>
      <c r="B4821" t="s">
        <v>5387</v>
      </c>
      <c r="C4821" t="s">
        <v>565</v>
      </c>
      <c r="D4821" s="285">
        <v>0</v>
      </c>
      <c r="E4821" s="286">
        <v>0</v>
      </c>
      <c r="F4821" s="286">
        <v>0</v>
      </c>
    </row>
    <row r="4822" spans="1:6">
      <c r="A4822">
        <v>5143</v>
      </c>
      <c r="B4822" t="s">
        <v>5388</v>
      </c>
      <c r="C4822" t="s">
        <v>565</v>
      </c>
      <c r="D4822" s="285">
        <v>0</v>
      </c>
      <c r="E4822" s="286">
        <v>0</v>
      </c>
      <c r="F4822" s="286">
        <v>0</v>
      </c>
    </row>
    <row r="4823" spans="1:6">
      <c r="A4823">
        <v>5144</v>
      </c>
      <c r="B4823" t="s">
        <v>5389</v>
      </c>
      <c r="C4823" t="s">
        <v>565</v>
      </c>
      <c r="D4823" s="285">
        <v>0</v>
      </c>
      <c r="E4823" s="286">
        <v>0</v>
      </c>
      <c r="F4823" s="286">
        <v>0</v>
      </c>
    </row>
    <row r="4824" spans="1:6">
      <c r="A4824">
        <v>5145</v>
      </c>
      <c r="B4824" t="s">
        <v>5390</v>
      </c>
      <c r="C4824" t="s">
        <v>565</v>
      </c>
      <c r="D4824" s="285">
        <v>0</v>
      </c>
      <c r="E4824" s="286">
        <v>0</v>
      </c>
      <c r="F4824" s="286">
        <v>0</v>
      </c>
    </row>
    <row r="4825" spans="1:6">
      <c r="A4825">
        <v>5146</v>
      </c>
      <c r="B4825" t="s">
        <v>5391</v>
      </c>
      <c r="C4825" t="s">
        <v>565</v>
      </c>
      <c r="D4825" s="285">
        <v>0</v>
      </c>
      <c r="E4825" s="286">
        <v>0</v>
      </c>
      <c r="F4825" s="286">
        <v>0</v>
      </c>
    </row>
    <row r="4826" spans="1:6">
      <c r="A4826">
        <v>5147</v>
      </c>
      <c r="B4826" t="s">
        <v>5392</v>
      </c>
      <c r="C4826" t="s">
        <v>565</v>
      </c>
      <c r="D4826" s="285">
        <v>0</v>
      </c>
      <c r="E4826" s="286">
        <v>0</v>
      </c>
      <c r="F4826" s="286">
        <v>0</v>
      </c>
    </row>
    <row r="4827" spans="1:6">
      <c r="A4827">
        <v>5148</v>
      </c>
      <c r="B4827" t="s">
        <v>5393</v>
      </c>
      <c r="C4827" t="s">
        <v>565</v>
      </c>
      <c r="D4827" s="285">
        <v>0</v>
      </c>
      <c r="E4827" s="286">
        <v>0</v>
      </c>
      <c r="F4827" s="286">
        <v>0</v>
      </c>
    </row>
    <row r="4828" spans="1:6">
      <c r="A4828">
        <v>5149</v>
      </c>
      <c r="B4828" t="s">
        <v>5394</v>
      </c>
      <c r="C4828" t="s">
        <v>565</v>
      </c>
      <c r="D4828" s="285">
        <v>0</v>
      </c>
      <c r="E4828" s="286">
        <v>0</v>
      </c>
      <c r="F4828" s="286">
        <v>0</v>
      </c>
    </row>
    <row r="4829" spans="1:6">
      <c r="A4829">
        <v>5150</v>
      </c>
      <c r="B4829" t="s">
        <v>5395</v>
      </c>
      <c r="C4829" t="s">
        <v>565</v>
      </c>
      <c r="D4829" s="285">
        <v>0</v>
      </c>
      <c r="E4829" s="286">
        <v>0</v>
      </c>
      <c r="F4829" s="286">
        <v>0</v>
      </c>
    </row>
    <row r="4830" spans="1:6">
      <c r="A4830">
        <v>5151</v>
      </c>
      <c r="B4830" t="s">
        <v>5396</v>
      </c>
      <c r="C4830" t="s">
        <v>565</v>
      </c>
      <c r="D4830" s="285">
        <v>0</v>
      </c>
      <c r="E4830" s="286">
        <v>0</v>
      </c>
      <c r="F4830" s="286">
        <v>0</v>
      </c>
    </row>
    <row r="4831" spans="1:6">
      <c r="A4831">
        <v>5152</v>
      </c>
      <c r="B4831" t="s">
        <v>5397</v>
      </c>
      <c r="C4831" t="s">
        <v>565</v>
      </c>
      <c r="D4831" s="285">
        <v>0</v>
      </c>
      <c r="E4831" s="286">
        <v>0</v>
      </c>
      <c r="F4831" s="286">
        <v>0</v>
      </c>
    </row>
    <row r="4832" spans="1:6">
      <c r="A4832">
        <v>5153</v>
      </c>
      <c r="B4832" t="s">
        <v>5398</v>
      </c>
      <c r="C4832" t="s">
        <v>565</v>
      </c>
      <c r="D4832" s="285">
        <v>0</v>
      </c>
      <c r="E4832" s="286">
        <v>0</v>
      </c>
      <c r="F4832" s="286">
        <v>0</v>
      </c>
    </row>
    <row r="4833" spans="1:6">
      <c r="A4833">
        <v>5154</v>
      </c>
      <c r="B4833" t="s">
        <v>5399</v>
      </c>
      <c r="C4833" t="s">
        <v>565</v>
      </c>
      <c r="D4833" s="285">
        <v>0</v>
      </c>
      <c r="E4833" s="286">
        <v>0</v>
      </c>
      <c r="F4833" s="286">
        <v>0</v>
      </c>
    </row>
    <row r="4834" spans="1:6">
      <c r="A4834">
        <v>5155</v>
      </c>
      <c r="B4834" t="s">
        <v>5400</v>
      </c>
      <c r="C4834" t="s">
        <v>565</v>
      </c>
      <c r="D4834" s="285">
        <v>0</v>
      </c>
      <c r="E4834" s="286">
        <v>0</v>
      </c>
      <c r="F4834" s="286">
        <v>0</v>
      </c>
    </row>
    <row r="4835" spans="1:6">
      <c r="A4835">
        <v>5156</v>
      </c>
      <c r="B4835" t="s">
        <v>5401</v>
      </c>
      <c r="C4835" t="s">
        <v>565</v>
      </c>
      <c r="D4835" s="285">
        <v>0</v>
      </c>
      <c r="E4835" s="286">
        <v>0</v>
      </c>
      <c r="F4835" s="286">
        <v>0</v>
      </c>
    </row>
    <row r="4836" spans="1:6">
      <c r="A4836">
        <v>5157</v>
      </c>
      <c r="B4836" t="s">
        <v>5402</v>
      </c>
      <c r="C4836" t="s">
        <v>565</v>
      </c>
      <c r="D4836" s="285">
        <v>0</v>
      </c>
      <c r="E4836" s="286">
        <v>0</v>
      </c>
      <c r="F4836" s="286">
        <v>0</v>
      </c>
    </row>
    <row r="4837" spans="1:6">
      <c r="A4837">
        <v>5158</v>
      </c>
      <c r="B4837" t="s">
        <v>5403</v>
      </c>
      <c r="C4837" t="s">
        <v>565</v>
      </c>
      <c r="D4837" s="285">
        <v>0</v>
      </c>
      <c r="E4837" s="286">
        <v>0</v>
      </c>
      <c r="F4837" s="286">
        <v>0</v>
      </c>
    </row>
    <row r="4838" spans="1:6">
      <c r="A4838">
        <v>5159</v>
      </c>
      <c r="B4838" t="s">
        <v>5404</v>
      </c>
      <c r="C4838" t="s">
        <v>565</v>
      </c>
      <c r="D4838" s="285">
        <v>0</v>
      </c>
      <c r="E4838" s="286">
        <v>0</v>
      </c>
      <c r="F4838" s="286">
        <v>0</v>
      </c>
    </row>
    <row r="4839" spans="1:6">
      <c r="A4839">
        <v>5160</v>
      </c>
      <c r="B4839" t="s">
        <v>5405</v>
      </c>
      <c r="C4839" t="s">
        <v>565</v>
      </c>
      <c r="D4839" s="285">
        <v>0</v>
      </c>
      <c r="E4839" s="286">
        <v>0</v>
      </c>
      <c r="F4839" s="286">
        <v>0</v>
      </c>
    </row>
    <row r="4840" spans="1:6">
      <c r="A4840">
        <v>5161</v>
      </c>
      <c r="B4840" t="s">
        <v>5406</v>
      </c>
      <c r="C4840" t="s">
        <v>565</v>
      </c>
      <c r="D4840" s="285">
        <v>0</v>
      </c>
      <c r="E4840" s="286">
        <v>0</v>
      </c>
      <c r="F4840" s="286">
        <v>0</v>
      </c>
    </row>
    <row r="4841" spans="1:6">
      <c r="A4841">
        <v>5162</v>
      </c>
      <c r="B4841" t="s">
        <v>5407</v>
      </c>
      <c r="C4841" t="s">
        <v>565</v>
      </c>
      <c r="D4841" s="285">
        <v>0</v>
      </c>
      <c r="E4841" s="286">
        <v>0</v>
      </c>
      <c r="F4841" s="286">
        <v>0</v>
      </c>
    </row>
    <row r="4842" spans="1:6">
      <c r="A4842">
        <v>5163</v>
      </c>
      <c r="B4842" t="s">
        <v>5408</v>
      </c>
      <c r="C4842" t="s">
        <v>565</v>
      </c>
      <c r="D4842" s="285">
        <v>0</v>
      </c>
      <c r="E4842" s="286">
        <v>0</v>
      </c>
      <c r="F4842" s="286">
        <v>0</v>
      </c>
    </row>
    <row r="4843" spans="1:6">
      <c r="A4843">
        <v>5164</v>
      </c>
      <c r="B4843" t="s">
        <v>5409</v>
      </c>
      <c r="C4843" t="s">
        <v>565</v>
      </c>
      <c r="D4843" s="285">
        <v>0</v>
      </c>
      <c r="E4843" s="286">
        <v>0</v>
      </c>
      <c r="F4843" s="286">
        <v>0</v>
      </c>
    </row>
    <row r="4844" spans="1:6">
      <c r="A4844">
        <v>5165</v>
      </c>
      <c r="B4844" t="s">
        <v>5410</v>
      </c>
      <c r="C4844" t="s">
        <v>565</v>
      </c>
      <c r="D4844" s="285">
        <v>0</v>
      </c>
      <c r="E4844" s="286">
        <v>0</v>
      </c>
      <c r="F4844" s="286">
        <v>0</v>
      </c>
    </row>
    <row r="4845" spans="1:6">
      <c r="A4845">
        <v>5166</v>
      </c>
      <c r="B4845" t="s">
        <v>5411</v>
      </c>
      <c r="C4845" t="s">
        <v>565</v>
      </c>
      <c r="D4845" s="285">
        <v>0</v>
      </c>
      <c r="E4845" s="286">
        <v>0</v>
      </c>
      <c r="F4845" s="286">
        <v>0</v>
      </c>
    </row>
    <row r="4846" spans="1:6">
      <c r="A4846">
        <v>5168</v>
      </c>
      <c r="B4846" t="s">
        <v>5412</v>
      </c>
      <c r="C4846" t="s">
        <v>565</v>
      </c>
      <c r="D4846" s="285">
        <v>0</v>
      </c>
      <c r="E4846" s="286">
        <v>0</v>
      </c>
      <c r="F4846" s="286">
        <v>0</v>
      </c>
    </row>
    <row r="4847" spans="1:6">
      <c r="A4847">
        <v>5169</v>
      </c>
      <c r="B4847" t="s">
        <v>5413</v>
      </c>
      <c r="C4847" t="s">
        <v>565</v>
      </c>
      <c r="D4847" s="285">
        <v>0</v>
      </c>
      <c r="E4847" s="286">
        <v>0</v>
      </c>
      <c r="F4847" s="286">
        <v>0</v>
      </c>
    </row>
    <row r="4848" spans="1:6">
      <c r="A4848">
        <v>5170</v>
      </c>
      <c r="B4848" t="s">
        <v>5414</v>
      </c>
      <c r="C4848" t="s">
        <v>565</v>
      </c>
      <c r="D4848" s="285">
        <v>0</v>
      </c>
      <c r="E4848" s="286">
        <v>0</v>
      </c>
      <c r="F4848" s="286">
        <v>0</v>
      </c>
    </row>
    <row r="4849" spans="1:6">
      <c r="A4849">
        <v>5171</v>
      </c>
      <c r="B4849" t="s">
        <v>5415</v>
      </c>
      <c r="C4849" t="s">
        <v>565</v>
      </c>
      <c r="D4849" s="285">
        <v>0</v>
      </c>
      <c r="E4849" s="286">
        <v>0</v>
      </c>
      <c r="F4849" s="286">
        <v>0</v>
      </c>
    </row>
    <row r="4850" spans="1:6">
      <c r="A4850">
        <v>5172</v>
      </c>
      <c r="B4850" t="s">
        <v>5416</v>
      </c>
      <c r="C4850" t="s">
        <v>565</v>
      </c>
      <c r="D4850" s="285">
        <v>0</v>
      </c>
      <c r="E4850" s="286">
        <v>0</v>
      </c>
      <c r="F4850" s="286">
        <v>0</v>
      </c>
    </row>
    <row r="4851" spans="1:6">
      <c r="A4851">
        <v>5173</v>
      </c>
      <c r="B4851" t="s">
        <v>5417</v>
      </c>
      <c r="C4851" t="s">
        <v>565</v>
      </c>
      <c r="D4851" s="285">
        <v>0</v>
      </c>
      <c r="E4851" s="286">
        <v>0</v>
      </c>
      <c r="F4851" s="286">
        <v>0</v>
      </c>
    </row>
    <row r="4852" spans="1:6">
      <c r="A4852">
        <v>5174</v>
      </c>
      <c r="B4852" t="s">
        <v>5418</v>
      </c>
      <c r="C4852" t="s">
        <v>565</v>
      </c>
      <c r="D4852" s="285">
        <v>0</v>
      </c>
      <c r="E4852" s="286">
        <v>0</v>
      </c>
      <c r="F4852" s="286">
        <v>0</v>
      </c>
    </row>
    <row r="4853" spans="1:6">
      <c r="A4853">
        <v>5175</v>
      </c>
      <c r="B4853" t="s">
        <v>5419</v>
      </c>
      <c r="C4853" t="s">
        <v>565</v>
      </c>
      <c r="D4853" s="285">
        <v>0</v>
      </c>
      <c r="E4853" s="286">
        <v>0</v>
      </c>
      <c r="F4853" s="286">
        <v>0</v>
      </c>
    </row>
    <row r="4854" spans="1:6">
      <c r="A4854">
        <v>5176</v>
      </c>
      <c r="B4854" t="s">
        <v>5420</v>
      </c>
      <c r="C4854" t="s">
        <v>565</v>
      </c>
      <c r="D4854" s="285">
        <v>0</v>
      </c>
      <c r="E4854" s="286">
        <v>0</v>
      </c>
      <c r="F4854" s="286">
        <v>0</v>
      </c>
    </row>
    <row r="4855" spans="1:6">
      <c r="A4855">
        <v>5177</v>
      </c>
      <c r="B4855" t="s">
        <v>5421</v>
      </c>
      <c r="C4855" t="s">
        <v>565</v>
      </c>
      <c r="D4855" s="285">
        <v>0</v>
      </c>
      <c r="E4855" s="286">
        <v>0</v>
      </c>
      <c r="F4855" s="286">
        <v>0</v>
      </c>
    </row>
    <row r="4856" spans="1:6">
      <c r="A4856">
        <v>5178</v>
      </c>
      <c r="B4856" t="s">
        <v>5422</v>
      </c>
      <c r="C4856" t="s">
        <v>565</v>
      </c>
      <c r="D4856" s="285">
        <v>0</v>
      </c>
      <c r="E4856" s="286">
        <v>0</v>
      </c>
      <c r="F4856" s="286">
        <v>0</v>
      </c>
    </row>
    <row r="4857" spans="1:6">
      <c r="A4857">
        <v>5179</v>
      </c>
      <c r="B4857" t="s">
        <v>5423</v>
      </c>
      <c r="C4857" t="s">
        <v>565</v>
      </c>
      <c r="D4857" s="285">
        <v>0</v>
      </c>
      <c r="E4857" s="286">
        <v>0</v>
      </c>
      <c r="F4857" s="286">
        <v>0</v>
      </c>
    </row>
    <row r="4858" spans="1:6">
      <c r="A4858">
        <v>5180</v>
      </c>
      <c r="B4858" t="s">
        <v>5424</v>
      </c>
      <c r="C4858" t="s">
        <v>565</v>
      </c>
      <c r="D4858" s="285">
        <v>0</v>
      </c>
      <c r="E4858" s="286">
        <v>0</v>
      </c>
      <c r="F4858" s="286">
        <v>0</v>
      </c>
    </row>
    <row r="4859" spans="1:6">
      <c r="A4859">
        <v>5181</v>
      </c>
      <c r="B4859" t="s">
        <v>5425</v>
      </c>
      <c r="C4859" t="s">
        <v>565</v>
      </c>
      <c r="D4859" s="285">
        <v>0</v>
      </c>
      <c r="E4859" s="286">
        <v>0</v>
      </c>
      <c r="F4859" s="286">
        <v>0</v>
      </c>
    </row>
    <row r="4860" spans="1:6">
      <c r="A4860">
        <v>5182</v>
      </c>
      <c r="B4860" t="s">
        <v>5426</v>
      </c>
      <c r="C4860" t="s">
        <v>565</v>
      </c>
      <c r="D4860" s="285">
        <v>0</v>
      </c>
      <c r="E4860" s="286">
        <v>0</v>
      </c>
      <c r="F4860" s="286">
        <v>0</v>
      </c>
    </row>
    <row r="4861" spans="1:6">
      <c r="A4861">
        <v>5183</v>
      </c>
      <c r="B4861" t="s">
        <v>5427</v>
      </c>
      <c r="C4861" t="s">
        <v>565</v>
      </c>
      <c r="D4861" s="285">
        <v>0</v>
      </c>
      <c r="E4861" s="286">
        <v>0</v>
      </c>
      <c r="F4861" s="286">
        <v>0</v>
      </c>
    </row>
    <row r="4862" spans="1:6">
      <c r="A4862">
        <v>5184</v>
      </c>
      <c r="B4862" t="s">
        <v>5428</v>
      </c>
      <c r="C4862" t="s">
        <v>565</v>
      </c>
      <c r="D4862" s="285">
        <v>0</v>
      </c>
      <c r="E4862" s="286">
        <v>0</v>
      </c>
      <c r="F4862" s="286">
        <v>0</v>
      </c>
    </row>
    <row r="4863" spans="1:6">
      <c r="A4863">
        <v>5185</v>
      </c>
      <c r="B4863" t="s">
        <v>5429</v>
      </c>
      <c r="C4863" t="s">
        <v>565</v>
      </c>
      <c r="D4863" s="285">
        <v>0</v>
      </c>
      <c r="E4863" s="286">
        <v>0</v>
      </c>
      <c r="F4863" s="286">
        <v>0</v>
      </c>
    </row>
    <row r="4864" spans="1:6">
      <c r="A4864">
        <v>5186</v>
      </c>
      <c r="B4864" t="s">
        <v>5430</v>
      </c>
      <c r="C4864" t="s">
        <v>565</v>
      </c>
      <c r="D4864" s="285">
        <v>0</v>
      </c>
      <c r="E4864" s="286">
        <v>0</v>
      </c>
      <c r="F4864" s="286">
        <v>0</v>
      </c>
    </row>
    <row r="4865" spans="1:6">
      <c r="A4865">
        <v>5187</v>
      </c>
      <c r="B4865" t="s">
        <v>5431</v>
      </c>
      <c r="C4865" t="s">
        <v>565</v>
      </c>
      <c r="D4865" s="285">
        <v>0</v>
      </c>
      <c r="E4865" s="286">
        <v>0</v>
      </c>
      <c r="F4865" s="286">
        <v>0</v>
      </c>
    </row>
    <row r="4866" spans="1:6">
      <c r="A4866">
        <v>5188</v>
      </c>
      <c r="B4866" t="s">
        <v>5432</v>
      </c>
      <c r="C4866" t="s">
        <v>565</v>
      </c>
      <c r="D4866" s="285">
        <v>0</v>
      </c>
      <c r="E4866" s="286">
        <v>0</v>
      </c>
      <c r="F4866" s="286">
        <v>0</v>
      </c>
    </row>
    <row r="4867" spans="1:6">
      <c r="A4867">
        <v>5189</v>
      </c>
      <c r="B4867" t="s">
        <v>5433</v>
      </c>
      <c r="C4867" t="s">
        <v>565</v>
      </c>
      <c r="D4867" s="285">
        <v>0</v>
      </c>
      <c r="E4867" s="286">
        <v>0</v>
      </c>
      <c r="F4867" s="286">
        <v>0</v>
      </c>
    </row>
    <row r="4868" spans="1:6">
      <c r="A4868">
        <v>5190</v>
      </c>
      <c r="B4868" t="s">
        <v>5434</v>
      </c>
      <c r="C4868" t="s">
        <v>565</v>
      </c>
      <c r="D4868" s="285">
        <v>0</v>
      </c>
      <c r="E4868" s="286">
        <v>0</v>
      </c>
      <c r="F4868" s="286">
        <v>0</v>
      </c>
    </row>
    <row r="4869" spans="1:6">
      <c r="A4869">
        <v>5191</v>
      </c>
      <c r="B4869" t="s">
        <v>5435</v>
      </c>
      <c r="C4869" t="s">
        <v>565</v>
      </c>
      <c r="D4869" s="285">
        <v>0</v>
      </c>
      <c r="E4869" s="286">
        <v>0</v>
      </c>
      <c r="F4869" s="286">
        <v>0</v>
      </c>
    </row>
    <row r="4870" spans="1:6">
      <c r="A4870">
        <v>5192</v>
      </c>
      <c r="B4870" t="s">
        <v>5436</v>
      </c>
      <c r="C4870" t="s">
        <v>565</v>
      </c>
      <c r="D4870" s="285">
        <v>0</v>
      </c>
      <c r="E4870" s="286">
        <v>0</v>
      </c>
      <c r="F4870" s="286">
        <v>0</v>
      </c>
    </row>
    <row r="4871" spans="1:6">
      <c r="A4871">
        <v>5193</v>
      </c>
      <c r="B4871" t="s">
        <v>5437</v>
      </c>
      <c r="C4871" t="s">
        <v>565</v>
      </c>
      <c r="D4871" s="285">
        <v>0</v>
      </c>
      <c r="E4871" s="286">
        <v>0</v>
      </c>
      <c r="F4871" s="286">
        <v>0</v>
      </c>
    </row>
    <row r="4872" spans="1:6">
      <c r="A4872">
        <v>5194</v>
      </c>
      <c r="B4872" t="s">
        <v>5438</v>
      </c>
      <c r="C4872" t="s">
        <v>565</v>
      </c>
      <c r="D4872" s="285">
        <v>0</v>
      </c>
      <c r="E4872" s="286">
        <v>0</v>
      </c>
      <c r="F4872" s="286">
        <v>0</v>
      </c>
    </row>
    <row r="4873" spans="1:6">
      <c r="A4873">
        <v>5195</v>
      </c>
      <c r="B4873" t="s">
        <v>5439</v>
      </c>
      <c r="C4873" t="s">
        <v>565</v>
      </c>
      <c r="D4873" s="285">
        <v>0</v>
      </c>
      <c r="E4873" s="286">
        <v>0</v>
      </c>
      <c r="F4873" s="286">
        <v>0</v>
      </c>
    </row>
    <row r="4874" spans="1:6">
      <c r="A4874">
        <v>5196</v>
      </c>
      <c r="B4874" t="s">
        <v>5440</v>
      </c>
      <c r="C4874" t="s">
        <v>565</v>
      </c>
      <c r="D4874" s="285">
        <v>0</v>
      </c>
      <c r="E4874" s="286">
        <v>0</v>
      </c>
      <c r="F4874" s="286">
        <v>0</v>
      </c>
    </row>
    <row r="4875" spans="1:6">
      <c r="A4875">
        <v>5197</v>
      </c>
      <c r="B4875" t="s">
        <v>5441</v>
      </c>
      <c r="C4875" t="s">
        <v>565</v>
      </c>
      <c r="D4875" s="285">
        <v>0</v>
      </c>
      <c r="E4875" s="286">
        <v>0</v>
      </c>
      <c r="F4875" s="286">
        <v>0</v>
      </c>
    </row>
    <row r="4876" spans="1:6">
      <c r="A4876">
        <v>5198</v>
      </c>
      <c r="B4876" t="s">
        <v>5442</v>
      </c>
      <c r="C4876" t="s">
        <v>565</v>
      </c>
      <c r="D4876" s="285">
        <v>0</v>
      </c>
      <c r="E4876" s="286">
        <v>0</v>
      </c>
      <c r="F4876" s="286">
        <v>0</v>
      </c>
    </row>
    <row r="4877" spans="1:6">
      <c r="A4877">
        <v>5199</v>
      </c>
      <c r="B4877" t="s">
        <v>5443</v>
      </c>
      <c r="C4877" t="s">
        <v>565</v>
      </c>
      <c r="D4877" s="285">
        <v>0</v>
      </c>
      <c r="E4877" s="286">
        <v>0</v>
      </c>
      <c r="F4877" s="286">
        <v>0</v>
      </c>
    </row>
    <row r="4878" spans="1:6">
      <c r="A4878">
        <v>5200</v>
      </c>
      <c r="B4878" t="s">
        <v>5444</v>
      </c>
      <c r="C4878" t="s">
        <v>565</v>
      </c>
      <c r="D4878" s="285">
        <v>0</v>
      </c>
      <c r="E4878" s="286">
        <v>0</v>
      </c>
      <c r="F4878" s="286">
        <v>0</v>
      </c>
    </row>
    <row r="4879" spans="1:6">
      <c r="A4879">
        <v>5201</v>
      </c>
      <c r="B4879" t="s">
        <v>5445</v>
      </c>
      <c r="C4879" t="s">
        <v>565</v>
      </c>
      <c r="D4879" s="285">
        <v>0</v>
      </c>
      <c r="E4879" s="286">
        <v>0</v>
      </c>
      <c r="F4879" s="286">
        <v>0</v>
      </c>
    </row>
    <row r="4880" spans="1:6">
      <c r="A4880">
        <v>5203</v>
      </c>
      <c r="B4880" t="s">
        <v>5446</v>
      </c>
      <c r="C4880" t="s">
        <v>565</v>
      </c>
      <c r="D4880" s="285">
        <v>0</v>
      </c>
      <c r="E4880" s="286">
        <v>0</v>
      </c>
      <c r="F4880" s="286">
        <v>0</v>
      </c>
    </row>
    <row r="4881" spans="1:6">
      <c r="A4881">
        <v>5204</v>
      </c>
      <c r="B4881" t="s">
        <v>5447</v>
      </c>
      <c r="C4881" t="s">
        <v>565</v>
      </c>
      <c r="D4881" s="285">
        <v>0</v>
      </c>
      <c r="E4881" s="286">
        <v>0</v>
      </c>
      <c r="F4881" s="286">
        <v>0</v>
      </c>
    </row>
    <row r="4882" spans="1:6">
      <c r="A4882">
        <v>5205</v>
      </c>
      <c r="B4882" t="s">
        <v>5448</v>
      </c>
      <c r="C4882" t="s">
        <v>565</v>
      </c>
      <c r="D4882" s="285">
        <v>0</v>
      </c>
      <c r="E4882" s="286">
        <v>0</v>
      </c>
      <c r="F4882" s="286">
        <v>0</v>
      </c>
    </row>
    <row r="4883" spans="1:6">
      <c r="A4883">
        <v>5207</v>
      </c>
      <c r="B4883" t="s">
        <v>5449</v>
      </c>
      <c r="C4883" t="s">
        <v>565</v>
      </c>
      <c r="D4883" s="285">
        <v>0</v>
      </c>
      <c r="E4883" s="286">
        <v>0</v>
      </c>
      <c r="F4883" s="286">
        <v>0</v>
      </c>
    </row>
    <row r="4884" spans="1:6">
      <c r="A4884">
        <v>5208</v>
      </c>
      <c r="B4884" t="s">
        <v>5450</v>
      </c>
      <c r="C4884" t="s">
        <v>565</v>
      </c>
      <c r="D4884" s="285">
        <v>0</v>
      </c>
      <c r="E4884" s="286">
        <v>0</v>
      </c>
      <c r="F4884" s="286">
        <v>0</v>
      </c>
    </row>
    <row r="4885" spans="1:6">
      <c r="A4885">
        <v>5209</v>
      </c>
      <c r="B4885" t="s">
        <v>5451</v>
      </c>
      <c r="C4885" t="s">
        <v>565</v>
      </c>
      <c r="D4885" s="285">
        <v>0</v>
      </c>
      <c r="E4885" s="286">
        <v>0</v>
      </c>
      <c r="F4885" s="286">
        <v>0</v>
      </c>
    </row>
    <row r="4886" spans="1:6">
      <c r="A4886">
        <v>5210</v>
      </c>
      <c r="B4886" t="s">
        <v>5452</v>
      </c>
      <c r="C4886" t="s">
        <v>565</v>
      </c>
      <c r="D4886" s="285">
        <v>0</v>
      </c>
      <c r="E4886" s="286">
        <v>0</v>
      </c>
      <c r="F4886" s="286">
        <v>0</v>
      </c>
    </row>
    <row r="4887" spans="1:6">
      <c r="A4887">
        <v>5211</v>
      </c>
      <c r="B4887" t="s">
        <v>5453</v>
      </c>
      <c r="C4887" t="s">
        <v>565</v>
      </c>
      <c r="D4887" s="285">
        <v>0</v>
      </c>
      <c r="E4887" s="286">
        <v>0</v>
      </c>
      <c r="F4887" s="286">
        <v>0</v>
      </c>
    </row>
    <row r="4888" spans="1:6">
      <c r="A4888">
        <v>5212</v>
      </c>
      <c r="B4888" t="s">
        <v>5454</v>
      </c>
      <c r="C4888" t="s">
        <v>565</v>
      </c>
      <c r="D4888" s="285">
        <v>0</v>
      </c>
      <c r="E4888" s="286">
        <v>0</v>
      </c>
      <c r="F4888" s="286">
        <v>0</v>
      </c>
    </row>
    <row r="4889" spans="1:6">
      <c r="A4889">
        <v>5213</v>
      </c>
      <c r="B4889" t="s">
        <v>5455</v>
      </c>
      <c r="C4889" t="s">
        <v>565</v>
      </c>
      <c r="D4889" s="285">
        <v>0</v>
      </c>
      <c r="E4889" s="286">
        <v>0</v>
      </c>
      <c r="F4889" s="286">
        <v>0</v>
      </c>
    </row>
    <row r="4890" spans="1:6">
      <c r="A4890">
        <v>5214</v>
      </c>
      <c r="B4890" t="s">
        <v>5456</v>
      </c>
      <c r="C4890" t="s">
        <v>565</v>
      </c>
      <c r="D4890" s="285">
        <v>0</v>
      </c>
      <c r="E4890" s="286">
        <v>0</v>
      </c>
      <c r="F4890" s="286">
        <v>0</v>
      </c>
    </row>
    <row r="4891" spans="1:6">
      <c r="A4891">
        <v>5215</v>
      </c>
      <c r="B4891" t="s">
        <v>5457</v>
      </c>
      <c r="C4891" t="s">
        <v>565</v>
      </c>
      <c r="D4891" s="285">
        <v>0</v>
      </c>
      <c r="E4891" s="286">
        <v>0</v>
      </c>
      <c r="F4891" s="286">
        <v>0</v>
      </c>
    </row>
    <row r="4892" spans="1:6">
      <c r="A4892">
        <v>5216</v>
      </c>
      <c r="B4892" t="s">
        <v>5458</v>
      </c>
      <c r="C4892" t="s">
        <v>565</v>
      </c>
      <c r="D4892" s="285">
        <v>0</v>
      </c>
      <c r="E4892" s="286">
        <v>0</v>
      </c>
      <c r="F4892" s="286">
        <v>0</v>
      </c>
    </row>
    <row r="4893" spans="1:6">
      <c r="A4893">
        <v>5217</v>
      </c>
      <c r="B4893" t="s">
        <v>5459</v>
      </c>
      <c r="C4893" t="s">
        <v>565</v>
      </c>
      <c r="D4893" s="285">
        <v>0</v>
      </c>
      <c r="E4893" s="286">
        <v>0</v>
      </c>
      <c r="F4893" s="286">
        <v>0</v>
      </c>
    </row>
    <row r="4894" spans="1:6">
      <c r="A4894">
        <v>5218</v>
      </c>
      <c r="B4894" t="s">
        <v>5460</v>
      </c>
      <c r="C4894" t="s">
        <v>565</v>
      </c>
      <c r="D4894" s="285">
        <v>0</v>
      </c>
      <c r="E4894" s="286">
        <v>0</v>
      </c>
      <c r="F4894" s="286">
        <v>0</v>
      </c>
    </row>
    <row r="4895" spans="1:6">
      <c r="A4895">
        <v>5219</v>
      </c>
      <c r="B4895" t="s">
        <v>5461</v>
      </c>
      <c r="C4895" t="s">
        <v>565</v>
      </c>
      <c r="D4895" s="285">
        <v>0</v>
      </c>
      <c r="E4895" s="286">
        <v>0</v>
      </c>
      <c r="F4895" s="286">
        <v>0</v>
      </c>
    </row>
    <row r="4896" spans="1:6">
      <c r="A4896">
        <v>5220</v>
      </c>
      <c r="B4896" t="s">
        <v>5462</v>
      </c>
      <c r="C4896" t="s">
        <v>565</v>
      </c>
      <c r="D4896" s="285">
        <v>0</v>
      </c>
      <c r="E4896" s="286">
        <v>0</v>
      </c>
      <c r="F4896" s="286">
        <v>0</v>
      </c>
    </row>
    <row r="4897" spans="1:6">
      <c r="A4897">
        <v>5221</v>
      </c>
      <c r="B4897" t="s">
        <v>5463</v>
      </c>
      <c r="C4897" t="s">
        <v>565</v>
      </c>
      <c r="D4897" s="285">
        <v>0</v>
      </c>
      <c r="E4897" s="286">
        <v>0</v>
      </c>
      <c r="F4897" s="286">
        <v>0</v>
      </c>
    </row>
    <row r="4898" spans="1:6">
      <c r="A4898">
        <v>5222</v>
      </c>
      <c r="B4898" t="s">
        <v>5464</v>
      </c>
      <c r="C4898" t="s">
        <v>565</v>
      </c>
      <c r="D4898" s="285">
        <v>0</v>
      </c>
      <c r="E4898" s="286">
        <v>0</v>
      </c>
      <c r="F4898" s="286">
        <v>0</v>
      </c>
    </row>
    <row r="4899" spans="1:6">
      <c r="A4899">
        <v>5223</v>
      </c>
      <c r="B4899" t="s">
        <v>5465</v>
      </c>
      <c r="C4899" t="s">
        <v>565</v>
      </c>
      <c r="D4899" s="285">
        <v>0</v>
      </c>
      <c r="E4899" s="286">
        <v>0</v>
      </c>
      <c r="F4899" s="286">
        <v>0</v>
      </c>
    </row>
    <row r="4900" spans="1:6">
      <c r="A4900">
        <v>5225</v>
      </c>
      <c r="B4900" t="s">
        <v>5466</v>
      </c>
      <c r="C4900" t="s">
        <v>565</v>
      </c>
      <c r="D4900" s="285">
        <v>0</v>
      </c>
      <c r="E4900" s="286">
        <v>0</v>
      </c>
      <c r="F4900" s="286">
        <v>0</v>
      </c>
    </row>
    <row r="4901" spans="1:6">
      <c r="A4901">
        <v>5226</v>
      </c>
      <c r="B4901" t="s">
        <v>5467</v>
      </c>
      <c r="C4901" t="s">
        <v>565</v>
      </c>
      <c r="D4901" s="285">
        <v>0</v>
      </c>
      <c r="E4901" s="286">
        <v>0</v>
      </c>
      <c r="F4901" s="286">
        <v>0</v>
      </c>
    </row>
    <row r="4902" spans="1:6">
      <c r="A4902">
        <v>5227</v>
      </c>
      <c r="B4902" t="s">
        <v>5468</v>
      </c>
      <c r="C4902" t="s">
        <v>565</v>
      </c>
      <c r="D4902" s="285">
        <v>0</v>
      </c>
      <c r="E4902" s="286">
        <v>0</v>
      </c>
      <c r="F4902" s="286">
        <v>0</v>
      </c>
    </row>
    <row r="4903" spans="1:6">
      <c r="A4903">
        <v>5228</v>
      </c>
      <c r="B4903" t="s">
        <v>5469</v>
      </c>
      <c r="C4903" t="s">
        <v>565</v>
      </c>
      <c r="D4903" s="285">
        <v>0</v>
      </c>
      <c r="E4903" s="286">
        <v>0</v>
      </c>
      <c r="F4903" s="286">
        <v>0</v>
      </c>
    </row>
    <row r="4904" spans="1:6">
      <c r="A4904">
        <v>5229</v>
      </c>
      <c r="B4904" t="s">
        <v>5470</v>
      </c>
      <c r="C4904" t="s">
        <v>565</v>
      </c>
      <c r="D4904" s="285">
        <v>0</v>
      </c>
      <c r="E4904" s="286">
        <v>0</v>
      </c>
      <c r="F4904" s="286">
        <v>0</v>
      </c>
    </row>
    <row r="4905" spans="1:6">
      <c r="A4905">
        <v>5230</v>
      </c>
      <c r="B4905" t="s">
        <v>5471</v>
      </c>
      <c r="C4905" t="s">
        <v>565</v>
      </c>
      <c r="D4905" s="285">
        <v>0</v>
      </c>
      <c r="E4905" s="286">
        <v>0</v>
      </c>
      <c r="F4905" s="286">
        <v>0</v>
      </c>
    </row>
    <row r="4906" spans="1:6">
      <c r="A4906">
        <v>5231</v>
      </c>
      <c r="B4906" t="s">
        <v>5472</v>
      </c>
      <c r="C4906" t="s">
        <v>565</v>
      </c>
      <c r="D4906" s="285">
        <v>0</v>
      </c>
      <c r="E4906" s="286">
        <v>0</v>
      </c>
      <c r="F4906" s="286">
        <v>0</v>
      </c>
    </row>
    <row r="4907" spans="1:6">
      <c r="A4907">
        <v>5232</v>
      </c>
      <c r="B4907" t="s">
        <v>5473</v>
      </c>
      <c r="C4907" t="s">
        <v>565</v>
      </c>
      <c r="D4907" s="285">
        <v>0</v>
      </c>
      <c r="E4907" s="286">
        <v>0</v>
      </c>
      <c r="F4907" s="286">
        <v>0</v>
      </c>
    </row>
    <row r="4908" spans="1:6">
      <c r="A4908">
        <v>5233</v>
      </c>
      <c r="B4908" t="s">
        <v>5474</v>
      </c>
      <c r="C4908" t="s">
        <v>565</v>
      </c>
      <c r="D4908" s="285">
        <v>0</v>
      </c>
      <c r="E4908" s="286">
        <v>0</v>
      </c>
      <c r="F4908" s="286">
        <v>0</v>
      </c>
    </row>
    <row r="4909" spans="1:6">
      <c r="A4909">
        <v>5234</v>
      </c>
      <c r="B4909" t="s">
        <v>5475</v>
      </c>
      <c r="C4909" t="s">
        <v>565</v>
      </c>
      <c r="D4909" s="285">
        <v>0</v>
      </c>
      <c r="E4909" s="286">
        <v>0</v>
      </c>
      <c r="F4909" s="286">
        <v>0</v>
      </c>
    </row>
    <row r="4910" spans="1:6">
      <c r="A4910">
        <v>5235</v>
      </c>
      <c r="B4910" t="s">
        <v>5476</v>
      </c>
      <c r="C4910" t="s">
        <v>565</v>
      </c>
      <c r="D4910" s="285">
        <v>0</v>
      </c>
      <c r="E4910" s="286">
        <v>0</v>
      </c>
      <c r="F4910" s="286">
        <v>0</v>
      </c>
    </row>
    <row r="4911" spans="1:6">
      <c r="A4911">
        <v>5236</v>
      </c>
      <c r="B4911" t="s">
        <v>5477</v>
      </c>
      <c r="C4911" t="s">
        <v>565</v>
      </c>
      <c r="D4911" s="285">
        <v>0</v>
      </c>
      <c r="E4911" s="286">
        <v>0</v>
      </c>
      <c r="F4911" s="286">
        <v>0</v>
      </c>
    </row>
    <row r="4912" spans="1:6">
      <c r="A4912">
        <v>5237</v>
      </c>
      <c r="B4912" t="s">
        <v>5478</v>
      </c>
      <c r="C4912" t="s">
        <v>565</v>
      </c>
      <c r="D4912" s="285">
        <v>0</v>
      </c>
      <c r="E4912" s="286">
        <v>0</v>
      </c>
      <c r="F4912" s="286">
        <v>0</v>
      </c>
    </row>
    <row r="4913" spans="1:6">
      <c r="A4913">
        <v>5238</v>
      </c>
      <c r="B4913" t="s">
        <v>5479</v>
      </c>
      <c r="C4913" t="s">
        <v>565</v>
      </c>
      <c r="D4913" s="285">
        <v>0</v>
      </c>
      <c r="E4913" s="286">
        <v>0</v>
      </c>
      <c r="F4913" s="286">
        <v>0</v>
      </c>
    </row>
    <row r="4914" spans="1:6">
      <c r="A4914">
        <v>5239</v>
      </c>
      <c r="B4914" t="s">
        <v>5480</v>
      </c>
      <c r="C4914" t="s">
        <v>565</v>
      </c>
      <c r="D4914" s="285">
        <v>0</v>
      </c>
      <c r="E4914" s="286">
        <v>0</v>
      </c>
      <c r="F4914" s="286">
        <v>0</v>
      </c>
    </row>
    <row r="4915" spans="1:6">
      <c r="A4915">
        <v>5240</v>
      </c>
      <c r="B4915" t="s">
        <v>5481</v>
      </c>
      <c r="C4915" t="s">
        <v>565</v>
      </c>
      <c r="D4915" s="285">
        <v>0</v>
      </c>
      <c r="E4915" s="286">
        <v>0</v>
      </c>
      <c r="F4915" s="286">
        <v>0</v>
      </c>
    </row>
    <row r="4916" spans="1:6">
      <c r="A4916">
        <v>5241</v>
      </c>
      <c r="B4916" t="s">
        <v>5482</v>
      </c>
      <c r="C4916" t="s">
        <v>565</v>
      </c>
      <c r="D4916" s="285">
        <v>0</v>
      </c>
      <c r="E4916" s="286">
        <v>0</v>
      </c>
      <c r="F4916" s="286">
        <v>0</v>
      </c>
    </row>
    <row r="4917" spans="1:6">
      <c r="A4917">
        <v>5242</v>
      </c>
      <c r="B4917" t="s">
        <v>5483</v>
      </c>
      <c r="C4917" t="s">
        <v>565</v>
      </c>
      <c r="D4917" s="285">
        <v>0</v>
      </c>
      <c r="E4917" s="286">
        <v>0</v>
      </c>
      <c r="F4917" s="286">
        <v>0</v>
      </c>
    </row>
    <row r="4918" spans="1:6">
      <c r="A4918">
        <v>5243</v>
      </c>
      <c r="B4918" t="s">
        <v>5484</v>
      </c>
      <c r="C4918" t="s">
        <v>565</v>
      </c>
      <c r="D4918" s="285">
        <v>0</v>
      </c>
      <c r="E4918" s="286">
        <v>0</v>
      </c>
      <c r="F4918" s="286">
        <v>0</v>
      </c>
    </row>
    <row r="4919" spans="1:6">
      <c r="A4919">
        <v>5244</v>
      </c>
      <c r="B4919" t="s">
        <v>5485</v>
      </c>
      <c r="C4919" t="s">
        <v>565</v>
      </c>
      <c r="D4919" s="285">
        <v>0</v>
      </c>
      <c r="E4919" s="286">
        <v>0</v>
      </c>
      <c r="F4919" s="286">
        <v>0</v>
      </c>
    </row>
    <row r="4920" spans="1:6">
      <c r="A4920">
        <v>5245</v>
      </c>
      <c r="B4920" t="s">
        <v>5486</v>
      </c>
      <c r="C4920" t="s">
        <v>565</v>
      </c>
      <c r="D4920" s="285">
        <v>0</v>
      </c>
      <c r="E4920" s="286">
        <v>0</v>
      </c>
      <c r="F4920" s="286">
        <v>0</v>
      </c>
    </row>
    <row r="4921" spans="1:6">
      <c r="A4921">
        <v>5246</v>
      </c>
      <c r="B4921" t="s">
        <v>5487</v>
      </c>
      <c r="C4921" t="s">
        <v>565</v>
      </c>
      <c r="D4921" s="285">
        <v>0</v>
      </c>
      <c r="E4921" s="286">
        <v>0</v>
      </c>
      <c r="F4921" s="286">
        <v>0</v>
      </c>
    </row>
    <row r="4922" spans="1:6">
      <c r="A4922">
        <v>5247</v>
      </c>
      <c r="B4922" t="s">
        <v>5488</v>
      </c>
      <c r="C4922" t="s">
        <v>565</v>
      </c>
      <c r="D4922" s="285">
        <v>0</v>
      </c>
      <c r="E4922" s="286">
        <v>0</v>
      </c>
      <c r="F4922" s="286">
        <v>0</v>
      </c>
    </row>
    <row r="4923" spans="1:6">
      <c r="A4923">
        <v>5248</v>
      </c>
      <c r="B4923" t="s">
        <v>5489</v>
      </c>
      <c r="C4923" t="s">
        <v>565</v>
      </c>
      <c r="D4923" s="285">
        <v>0</v>
      </c>
      <c r="E4923" s="286">
        <v>0</v>
      </c>
      <c r="F4923" s="286">
        <v>0</v>
      </c>
    </row>
    <row r="4924" spans="1:6">
      <c r="A4924">
        <v>5249</v>
      </c>
      <c r="B4924" t="s">
        <v>5490</v>
      </c>
      <c r="C4924" t="s">
        <v>565</v>
      </c>
      <c r="D4924" s="285">
        <v>0</v>
      </c>
      <c r="E4924" s="286">
        <v>0</v>
      </c>
      <c r="F4924" s="286">
        <v>0</v>
      </c>
    </row>
    <row r="4925" spans="1:6">
      <c r="A4925">
        <v>5250</v>
      </c>
      <c r="B4925" t="s">
        <v>5491</v>
      </c>
      <c r="C4925" t="s">
        <v>565</v>
      </c>
      <c r="D4925" s="285">
        <v>0</v>
      </c>
      <c r="E4925" s="286">
        <v>0</v>
      </c>
      <c r="F4925" s="286">
        <v>0</v>
      </c>
    </row>
    <row r="4926" spans="1:6">
      <c r="A4926">
        <v>5251</v>
      </c>
      <c r="B4926" t="s">
        <v>5492</v>
      </c>
      <c r="C4926" t="s">
        <v>565</v>
      </c>
      <c r="D4926" s="285">
        <v>0</v>
      </c>
      <c r="E4926" s="286">
        <v>0</v>
      </c>
      <c r="F4926" s="286">
        <v>0</v>
      </c>
    </row>
    <row r="4927" spans="1:6">
      <c r="A4927">
        <v>5252</v>
      </c>
      <c r="B4927" t="s">
        <v>5493</v>
      </c>
      <c r="C4927" t="s">
        <v>565</v>
      </c>
      <c r="D4927" s="285">
        <v>0</v>
      </c>
      <c r="E4927" s="286">
        <v>0</v>
      </c>
      <c r="F4927" s="286">
        <v>0</v>
      </c>
    </row>
    <row r="4928" spans="1:6">
      <c r="A4928">
        <v>5253</v>
      </c>
      <c r="B4928" t="s">
        <v>5494</v>
      </c>
      <c r="C4928" t="s">
        <v>565</v>
      </c>
      <c r="D4928" s="285">
        <v>0</v>
      </c>
      <c r="E4928" s="286">
        <v>0</v>
      </c>
      <c r="F4928" s="286">
        <v>0</v>
      </c>
    </row>
    <row r="4929" spans="1:6">
      <c r="A4929">
        <v>5254</v>
      </c>
      <c r="B4929" t="s">
        <v>5495</v>
      </c>
      <c r="C4929" t="s">
        <v>565</v>
      </c>
      <c r="D4929" s="285">
        <v>0</v>
      </c>
      <c r="E4929" s="286">
        <v>0</v>
      </c>
      <c r="F4929" s="286">
        <v>0</v>
      </c>
    </row>
    <row r="4930" spans="1:6">
      <c r="A4930">
        <v>5255</v>
      </c>
      <c r="B4930" t="s">
        <v>5496</v>
      </c>
      <c r="C4930" t="s">
        <v>565</v>
      </c>
      <c r="D4930" s="285">
        <v>0</v>
      </c>
      <c r="E4930" s="286">
        <v>0</v>
      </c>
      <c r="F4930" s="286">
        <v>0</v>
      </c>
    </row>
    <row r="4931" spans="1:6">
      <c r="A4931">
        <v>5256</v>
      </c>
      <c r="B4931" t="s">
        <v>5497</v>
      </c>
      <c r="C4931" t="s">
        <v>565</v>
      </c>
      <c r="D4931" s="285">
        <v>0</v>
      </c>
      <c r="E4931" s="286">
        <v>0</v>
      </c>
      <c r="F4931" s="286">
        <v>0</v>
      </c>
    </row>
    <row r="4932" spans="1:6">
      <c r="A4932">
        <v>5257</v>
      </c>
      <c r="B4932" t="s">
        <v>5498</v>
      </c>
      <c r="C4932" t="s">
        <v>565</v>
      </c>
      <c r="D4932" s="285">
        <v>0</v>
      </c>
      <c r="E4932" s="286">
        <v>0</v>
      </c>
      <c r="F4932" s="286">
        <v>0</v>
      </c>
    </row>
    <row r="4933" spans="1:6">
      <c r="A4933">
        <v>5258</v>
      </c>
      <c r="B4933" t="s">
        <v>5499</v>
      </c>
      <c r="C4933" t="s">
        <v>565</v>
      </c>
      <c r="D4933" s="285">
        <v>0</v>
      </c>
      <c r="E4933" s="286">
        <v>0</v>
      </c>
      <c r="F4933" s="286">
        <v>0</v>
      </c>
    </row>
    <row r="4934" spans="1:6">
      <c r="A4934">
        <v>5259</v>
      </c>
      <c r="B4934" t="s">
        <v>5500</v>
      </c>
      <c r="C4934" t="s">
        <v>565</v>
      </c>
      <c r="D4934" s="285">
        <v>0</v>
      </c>
      <c r="E4934" s="286">
        <v>0</v>
      </c>
      <c r="F4934" s="286">
        <v>0</v>
      </c>
    </row>
    <row r="4935" spans="1:6">
      <c r="A4935">
        <v>5260</v>
      </c>
      <c r="B4935" t="s">
        <v>5501</v>
      </c>
      <c r="C4935" t="s">
        <v>565</v>
      </c>
      <c r="D4935" s="285">
        <v>0</v>
      </c>
      <c r="E4935" s="286">
        <v>0</v>
      </c>
      <c r="F4935" s="286">
        <v>0</v>
      </c>
    </row>
    <row r="4936" spans="1:6">
      <c r="A4936">
        <v>5261</v>
      </c>
      <c r="B4936" t="s">
        <v>5502</v>
      </c>
      <c r="C4936" t="s">
        <v>565</v>
      </c>
      <c r="D4936" s="285">
        <v>0</v>
      </c>
      <c r="E4936" s="286">
        <v>0</v>
      </c>
      <c r="F4936" s="286">
        <v>0</v>
      </c>
    </row>
    <row r="4937" spans="1:6">
      <c r="A4937">
        <v>5262</v>
      </c>
      <c r="B4937" t="s">
        <v>5503</v>
      </c>
      <c r="C4937" t="s">
        <v>565</v>
      </c>
      <c r="D4937" s="285">
        <v>0</v>
      </c>
      <c r="E4937" s="286">
        <v>0</v>
      </c>
      <c r="F4937" s="286">
        <v>0</v>
      </c>
    </row>
    <row r="4938" spans="1:6">
      <c r="A4938">
        <v>5263</v>
      </c>
      <c r="B4938" t="s">
        <v>5504</v>
      </c>
      <c r="C4938" t="s">
        <v>565</v>
      </c>
      <c r="D4938" s="285">
        <v>0</v>
      </c>
      <c r="E4938" s="286">
        <v>0</v>
      </c>
      <c r="F4938" s="286">
        <v>0</v>
      </c>
    </row>
    <row r="4939" spans="1:6">
      <c r="A4939">
        <v>5264</v>
      </c>
      <c r="B4939" t="s">
        <v>5505</v>
      </c>
      <c r="C4939" t="s">
        <v>565</v>
      </c>
      <c r="D4939" s="285">
        <v>0</v>
      </c>
      <c r="E4939" s="286">
        <v>0</v>
      </c>
      <c r="F4939" s="286">
        <v>0</v>
      </c>
    </row>
    <row r="4940" spans="1:6">
      <c r="A4940">
        <v>5265</v>
      </c>
      <c r="B4940" t="s">
        <v>5506</v>
      </c>
      <c r="C4940" t="s">
        <v>565</v>
      </c>
      <c r="D4940" s="285">
        <v>0</v>
      </c>
      <c r="E4940" s="286">
        <v>0</v>
      </c>
      <c r="F4940" s="286">
        <v>0</v>
      </c>
    </row>
    <row r="4941" spans="1:6">
      <c r="A4941">
        <v>5266</v>
      </c>
      <c r="B4941" t="s">
        <v>5507</v>
      </c>
      <c r="C4941" t="s">
        <v>565</v>
      </c>
      <c r="D4941" s="285">
        <v>0</v>
      </c>
      <c r="E4941" s="286">
        <v>0</v>
      </c>
      <c r="F4941" s="286">
        <v>0</v>
      </c>
    </row>
    <row r="4942" spans="1:6">
      <c r="A4942">
        <v>5267</v>
      </c>
      <c r="B4942" t="s">
        <v>5508</v>
      </c>
      <c r="C4942" t="s">
        <v>565</v>
      </c>
      <c r="D4942" s="285">
        <v>0</v>
      </c>
      <c r="E4942" s="286">
        <v>0</v>
      </c>
      <c r="F4942" s="286">
        <v>0</v>
      </c>
    </row>
    <row r="4943" spans="1:6">
      <c r="A4943">
        <v>5268</v>
      </c>
      <c r="B4943" t="s">
        <v>5509</v>
      </c>
      <c r="C4943" t="s">
        <v>565</v>
      </c>
      <c r="D4943" s="285">
        <v>0</v>
      </c>
      <c r="E4943" s="286">
        <v>0</v>
      </c>
      <c r="F4943" s="286">
        <v>0</v>
      </c>
    </row>
    <row r="4944" spans="1:6">
      <c r="A4944">
        <v>5269</v>
      </c>
      <c r="B4944" t="s">
        <v>5510</v>
      </c>
      <c r="C4944" t="s">
        <v>565</v>
      </c>
      <c r="D4944" s="285">
        <v>0</v>
      </c>
      <c r="E4944" s="286">
        <v>0</v>
      </c>
      <c r="F4944" s="286">
        <v>0</v>
      </c>
    </row>
    <row r="4945" spans="1:6">
      <c r="A4945">
        <v>5270</v>
      </c>
      <c r="B4945" t="s">
        <v>5511</v>
      </c>
      <c r="C4945" t="s">
        <v>565</v>
      </c>
      <c r="D4945" s="285">
        <v>0</v>
      </c>
      <c r="E4945" s="286">
        <v>0</v>
      </c>
      <c r="F4945" s="286">
        <v>0</v>
      </c>
    </row>
    <row r="4946" spans="1:6">
      <c r="A4946">
        <v>5271</v>
      </c>
      <c r="B4946" t="s">
        <v>5512</v>
      </c>
      <c r="C4946" t="s">
        <v>565</v>
      </c>
      <c r="D4946" s="285">
        <v>0</v>
      </c>
      <c r="E4946" s="286">
        <v>0</v>
      </c>
      <c r="F4946" s="286">
        <v>0</v>
      </c>
    </row>
    <row r="4947" spans="1:6">
      <c r="A4947">
        <v>5272</v>
      </c>
      <c r="B4947" t="s">
        <v>5513</v>
      </c>
      <c r="C4947" t="s">
        <v>565</v>
      </c>
      <c r="D4947" s="285">
        <v>0</v>
      </c>
      <c r="E4947" s="286">
        <v>0</v>
      </c>
      <c r="F4947" s="286">
        <v>0</v>
      </c>
    </row>
    <row r="4948" spans="1:6">
      <c r="A4948">
        <v>5273</v>
      </c>
      <c r="B4948" t="s">
        <v>5514</v>
      </c>
      <c r="C4948" t="s">
        <v>565</v>
      </c>
      <c r="D4948" s="285">
        <v>0</v>
      </c>
      <c r="E4948" s="286">
        <v>0</v>
      </c>
      <c r="F4948" s="286">
        <v>0</v>
      </c>
    </row>
    <row r="4949" spans="1:6">
      <c r="A4949">
        <v>5274</v>
      </c>
      <c r="B4949" t="s">
        <v>5515</v>
      </c>
      <c r="C4949" t="s">
        <v>565</v>
      </c>
      <c r="D4949" s="285">
        <v>0</v>
      </c>
      <c r="E4949" s="286">
        <v>0</v>
      </c>
      <c r="F4949" s="286">
        <v>0</v>
      </c>
    </row>
    <row r="4950" spans="1:6">
      <c r="A4950">
        <v>5275</v>
      </c>
      <c r="B4950" t="s">
        <v>5516</v>
      </c>
      <c r="C4950" t="s">
        <v>565</v>
      </c>
      <c r="D4950" s="285">
        <v>0</v>
      </c>
      <c r="E4950" s="286">
        <v>0</v>
      </c>
      <c r="F4950" s="286">
        <v>0</v>
      </c>
    </row>
    <row r="4951" spans="1:6">
      <c r="A4951">
        <v>5276</v>
      </c>
      <c r="B4951" t="s">
        <v>5517</v>
      </c>
      <c r="C4951" t="s">
        <v>565</v>
      </c>
      <c r="D4951" s="285">
        <v>0</v>
      </c>
      <c r="E4951" s="286">
        <v>0</v>
      </c>
      <c r="F4951" s="286">
        <v>0</v>
      </c>
    </row>
    <row r="4952" spans="1:6">
      <c r="A4952">
        <v>5277</v>
      </c>
      <c r="B4952" t="s">
        <v>5518</v>
      </c>
      <c r="C4952" t="s">
        <v>565</v>
      </c>
      <c r="D4952" s="285">
        <v>0</v>
      </c>
      <c r="E4952" s="286">
        <v>0</v>
      </c>
      <c r="F4952" s="286">
        <v>0</v>
      </c>
    </row>
    <row r="4953" spans="1:6">
      <c r="A4953">
        <v>5278</v>
      </c>
      <c r="B4953" t="s">
        <v>5519</v>
      </c>
      <c r="C4953" t="s">
        <v>565</v>
      </c>
      <c r="D4953" s="285">
        <v>0</v>
      </c>
      <c r="E4953" s="286">
        <v>0</v>
      </c>
      <c r="F4953" s="286">
        <v>0</v>
      </c>
    </row>
    <row r="4954" spans="1:6">
      <c r="A4954">
        <v>5279</v>
      </c>
      <c r="B4954" t="s">
        <v>5520</v>
      </c>
      <c r="C4954" t="s">
        <v>565</v>
      </c>
      <c r="D4954" s="285">
        <v>0</v>
      </c>
      <c r="E4954" s="286">
        <v>0</v>
      </c>
      <c r="F4954" s="286">
        <v>0</v>
      </c>
    </row>
    <row r="4955" spans="1:6">
      <c r="A4955">
        <v>5280</v>
      </c>
      <c r="B4955" t="s">
        <v>5521</v>
      </c>
      <c r="C4955" t="s">
        <v>565</v>
      </c>
      <c r="D4955" s="285">
        <v>0</v>
      </c>
      <c r="E4955" s="286">
        <v>0</v>
      </c>
      <c r="F4955" s="286">
        <v>0</v>
      </c>
    </row>
    <row r="4956" spans="1:6">
      <c r="A4956">
        <v>5281</v>
      </c>
      <c r="B4956" t="s">
        <v>5522</v>
      </c>
      <c r="C4956" t="s">
        <v>565</v>
      </c>
      <c r="D4956" s="285">
        <v>0</v>
      </c>
      <c r="E4956" s="286">
        <v>0</v>
      </c>
      <c r="F4956" s="286">
        <v>0</v>
      </c>
    </row>
    <row r="4957" spans="1:6">
      <c r="A4957">
        <v>5282</v>
      </c>
      <c r="B4957" t="s">
        <v>5523</v>
      </c>
      <c r="C4957" t="s">
        <v>565</v>
      </c>
      <c r="D4957" s="285">
        <v>0</v>
      </c>
      <c r="E4957" s="286">
        <v>0</v>
      </c>
      <c r="F4957" s="286">
        <v>0</v>
      </c>
    </row>
    <row r="4958" spans="1:6">
      <c r="A4958">
        <v>5283</v>
      </c>
      <c r="B4958" t="s">
        <v>5524</v>
      </c>
      <c r="C4958" t="s">
        <v>565</v>
      </c>
      <c r="D4958" s="285">
        <v>0</v>
      </c>
      <c r="E4958" s="286">
        <v>0</v>
      </c>
      <c r="F4958" s="286">
        <v>0</v>
      </c>
    </row>
    <row r="4959" spans="1:6">
      <c r="A4959">
        <v>5284</v>
      </c>
      <c r="B4959" t="s">
        <v>5525</v>
      </c>
      <c r="C4959" t="s">
        <v>565</v>
      </c>
      <c r="D4959" s="285">
        <v>0</v>
      </c>
      <c r="E4959" s="286">
        <v>0</v>
      </c>
      <c r="F4959" s="286">
        <v>0</v>
      </c>
    </row>
    <row r="4960" spans="1:6">
      <c r="A4960">
        <v>5285</v>
      </c>
      <c r="B4960" t="s">
        <v>5526</v>
      </c>
      <c r="C4960" t="s">
        <v>565</v>
      </c>
      <c r="D4960" s="285">
        <v>0</v>
      </c>
      <c r="E4960" s="286">
        <v>0</v>
      </c>
      <c r="F4960" s="286">
        <v>0</v>
      </c>
    </row>
    <row r="4961" spans="1:6">
      <c r="A4961">
        <v>5286</v>
      </c>
      <c r="B4961" t="s">
        <v>5527</v>
      </c>
      <c r="C4961" t="s">
        <v>565</v>
      </c>
      <c r="D4961" s="285">
        <v>0</v>
      </c>
      <c r="E4961" s="286">
        <v>0</v>
      </c>
      <c r="F4961" s="286">
        <v>0</v>
      </c>
    </row>
    <row r="4962" spans="1:6">
      <c r="A4962">
        <v>5287</v>
      </c>
      <c r="B4962" t="s">
        <v>5528</v>
      </c>
      <c r="C4962" t="s">
        <v>565</v>
      </c>
      <c r="D4962" s="285">
        <v>0</v>
      </c>
      <c r="E4962" s="286">
        <v>0</v>
      </c>
      <c r="F4962" s="286">
        <v>0</v>
      </c>
    </row>
    <row r="4963" spans="1:6">
      <c r="A4963">
        <v>5288</v>
      </c>
      <c r="B4963" t="s">
        <v>5529</v>
      </c>
      <c r="C4963" t="s">
        <v>565</v>
      </c>
      <c r="D4963" s="285">
        <v>0</v>
      </c>
      <c r="E4963" s="286">
        <v>0</v>
      </c>
      <c r="F4963" s="286">
        <v>0</v>
      </c>
    </row>
    <row r="4964" spans="1:6">
      <c r="A4964">
        <v>5289</v>
      </c>
      <c r="B4964" t="s">
        <v>5530</v>
      </c>
      <c r="C4964" t="s">
        <v>565</v>
      </c>
      <c r="D4964" s="285">
        <v>0</v>
      </c>
      <c r="E4964" s="286">
        <v>0</v>
      </c>
      <c r="F4964" s="286">
        <v>0</v>
      </c>
    </row>
    <row r="4965" spans="1:6">
      <c r="A4965">
        <v>5290</v>
      </c>
      <c r="B4965" t="s">
        <v>5531</v>
      </c>
      <c r="C4965" t="s">
        <v>565</v>
      </c>
      <c r="D4965" s="285">
        <v>0</v>
      </c>
      <c r="E4965" s="286">
        <v>0</v>
      </c>
      <c r="F4965" s="286">
        <v>0</v>
      </c>
    </row>
    <row r="4966" spans="1:6">
      <c r="A4966">
        <v>5291</v>
      </c>
      <c r="B4966" t="s">
        <v>5532</v>
      </c>
      <c r="C4966" t="s">
        <v>565</v>
      </c>
      <c r="D4966" s="285">
        <v>0</v>
      </c>
      <c r="E4966" s="286">
        <v>0</v>
      </c>
      <c r="F4966" s="286">
        <v>0</v>
      </c>
    </row>
    <row r="4967" spans="1:6">
      <c r="A4967">
        <v>5292</v>
      </c>
      <c r="B4967" t="s">
        <v>5533</v>
      </c>
      <c r="C4967" t="s">
        <v>565</v>
      </c>
      <c r="D4967" s="285">
        <v>0</v>
      </c>
      <c r="E4967" s="286">
        <v>0</v>
      </c>
      <c r="F4967" s="286">
        <v>0</v>
      </c>
    </row>
    <row r="4968" spans="1:6">
      <c r="A4968">
        <v>5293</v>
      </c>
      <c r="B4968" t="s">
        <v>5534</v>
      </c>
      <c r="C4968" t="s">
        <v>565</v>
      </c>
      <c r="D4968" s="285">
        <v>0</v>
      </c>
      <c r="E4968" s="286">
        <v>0</v>
      </c>
      <c r="F4968" s="286">
        <v>0</v>
      </c>
    </row>
    <row r="4969" spans="1:6">
      <c r="A4969">
        <v>5294</v>
      </c>
      <c r="B4969" t="s">
        <v>5535</v>
      </c>
      <c r="C4969" t="s">
        <v>565</v>
      </c>
      <c r="D4969" s="285">
        <v>0</v>
      </c>
      <c r="E4969" s="286">
        <v>0</v>
      </c>
      <c r="F4969" s="286">
        <v>0</v>
      </c>
    </row>
    <row r="4970" spans="1:6">
      <c r="A4970">
        <v>5295</v>
      </c>
      <c r="B4970" t="s">
        <v>5536</v>
      </c>
      <c r="C4970" t="s">
        <v>565</v>
      </c>
      <c r="D4970" s="285">
        <v>0</v>
      </c>
      <c r="E4970" s="286">
        <v>0</v>
      </c>
      <c r="F4970" s="286">
        <v>0</v>
      </c>
    </row>
    <row r="4971" spans="1:6">
      <c r="A4971">
        <v>5296</v>
      </c>
      <c r="B4971" t="s">
        <v>5537</v>
      </c>
      <c r="C4971" t="s">
        <v>565</v>
      </c>
      <c r="D4971" s="285">
        <v>0</v>
      </c>
      <c r="E4971" s="286">
        <v>0</v>
      </c>
      <c r="F4971" s="286">
        <v>0</v>
      </c>
    </row>
    <row r="4972" spans="1:6">
      <c r="A4972">
        <v>5297</v>
      </c>
      <c r="B4972" t="s">
        <v>5538</v>
      </c>
      <c r="C4972" t="s">
        <v>565</v>
      </c>
      <c r="D4972" s="285">
        <v>0</v>
      </c>
      <c r="E4972" s="286">
        <v>0</v>
      </c>
      <c r="F4972" s="286">
        <v>0</v>
      </c>
    </row>
    <row r="4973" spans="1:6">
      <c r="A4973">
        <v>5298</v>
      </c>
      <c r="B4973" t="s">
        <v>5539</v>
      </c>
      <c r="C4973" t="s">
        <v>565</v>
      </c>
      <c r="D4973" s="285">
        <v>0</v>
      </c>
      <c r="E4973" s="286">
        <v>0</v>
      </c>
      <c r="F4973" s="286">
        <v>0</v>
      </c>
    </row>
    <row r="4974" spans="1:6">
      <c r="A4974">
        <v>5299</v>
      </c>
      <c r="B4974" t="s">
        <v>5540</v>
      </c>
      <c r="C4974" t="s">
        <v>565</v>
      </c>
      <c r="D4974" s="285">
        <v>0</v>
      </c>
      <c r="E4974" s="286">
        <v>0</v>
      </c>
      <c r="F4974" s="286">
        <v>0</v>
      </c>
    </row>
    <row r="4975" spans="1:6">
      <c r="A4975">
        <v>5300</v>
      </c>
      <c r="B4975" t="s">
        <v>5541</v>
      </c>
      <c r="C4975" t="s">
        <v>565</v>
      </c>
      <c r="D4975" s="285">
        <v>0</v>
      </c>
      <c r="E4975" s="286">
        <v>0</v>
      </c>
      <c r="F4975" s="286">
        <v>0</v>
      </c>
    </row>
    <row r="4976" spans="1:6">
      <c r="A4976">
        <v>5301</v>
      </c>
      <c r="B4976" t="s">
        <v>5542</v>
      </c>
      <c r="C4976" t="s">
        <v>565</v>
      </c>
      <c r="D4976" s="285">
        <v>0</v>
      </c>
      <c r="E4976" s="286">
        <v>0</v>
      </c>
      <c r="F4976" s="286">
        <v>0</v>
      </c>
    </row>
    <row r="4977" spans="1:6">
      <c r="A4977">
        <v>5302</v>
      </c>
      <c r="B4977" t="s">
        <v>5543</v>
      </c>
      <c r="C4977" t="s">
        <v>565</v>
      </c>
      <c r="D4977" s="285">
        <v>0</v>
      </c>
      <c r="E4977" s="286">
        <v>0</v>
      </c>
      <c r="F4977" s="286">
        <v>0</v>
      </c>
    </row>
    <row r="4978" spans="1:6">
      <c r="A4978">
        <v>5303</v>
      </c>
      <c r="B4978" t="s">
        <v>5544</v>
      </c>
      <c r="C4978" t="s">
        <v>565</v>
      </c>
      <c r="D4978" s="285">
        <v>0</v>
      </c>
      <c r="E4978" s="286">
        <v>0</v>
      </c>
      <c r="F4978" s="286">
        <v>0</v>
      </c>
    </row>
    <row r="4979" spans="1:6">
      <c r="A4979">
        <v>5304</v>
      </c>
      <c r="B4979" t="s">
        <v>5545</v>
      </c>
      <c r="C4979" t="s">
        <v>565</v>
      </c>
      <c r="D4979" s="285">
        <v>0</v>
      </c>
      <c r="E4979" s="286">
        <v>0</v>
      </c>
      <c r="F4979" s="286">
        <v>0</v>
      </c>
    </row>
    <row r="4980" spans="1:6">
      <c r="A4980">
        <v>5305</v>
      </c>
      <c r="B4980" t="s">
        <v>5546</v>
      </c>
      <c r="C4980" t="s">
        <v>565</v>
      </c>
      <c r="D4980" s="285">
        <v>0</v>
      </c>
      <c r="E4980" s="286">
        <v>0</v>
      </c>
      <c r="F4980" s="286">
        <v>0</v>
      </c>
    </row>
    <row r="4981" spans="1:6">
      <c r="A4981">
        <v>5306</v>
      </c>
      <c r="B4981" t="s">
        <v>5547</v>
      </c>
      <c r="C4981" t="s">
        <v>565</v>
      </c>
      <c r="D4981" s="285">
        <v>0</v>
      </c>
      <c r="E4981" s="286">
        <v>0</v>
      </c>
      <c r="F4981" s="286">
        <v>0</v>
      </c>
    </row>
    <row r="4982" spans="1:6">
      <c r="A4982">
        <v>5307</v>
      </c>
      <c r="B4982" t="s">
        <v>5548</v>
      </c>
      <c r="C4982" t="s">
        <v>565</v>
      </c>
      <c r="D4982" s="285">
        <v>0</v>
      </c>
      <c r="E4982" s="286">
        <v>0</v>
      </c>
      <c r="F4982" s="286">
        <v>0</v>
      </c>
    </row>
    <row r="4983" spans="1:6">
      <c r="A4983">
        <v>5308</v>
      </c>
      <c r="B4983" t="s">
        <v>5549</v>
      </c>
      <c r="C4983" t="s">
        <v>565</v>
      </c>
      <c r="D4983" s="285">
        <v>0</v>
      </c>
      <c r="E4983" s="286">
        <v>0</v>
      </c>
      <c r="F4983" s="286">
        <v>0</v>
      </c>
    </row>
    <row r="4984" spans="1:6">
      <c r="A4984">
        <v>5309</v>
      </c>
      <c r="B4984" t="s">
        <v>5550</v>
      </c>
      <c r="C4984" t="s">
        <v>565</v>
      </c>
      <c r="D4984" s="285">
        <v>0</v>
      </c>
      <c r="E4984" s="286">
        <v>0</v>
      </c>
      <c r="F4984" s="286">
        <v>0</v>
      </c>
    </row>
    <row r="4985" spans="1:6">
      <c r="A4985">
        <v>5310</v>
      </c>
      <c r="B4985" t="s">
        <v>5551</v>
      </c>
      <c r="C4985" t="s">
        <v>565</v>
      </c>
      <c r="D4985" s="285">
        <v>0</v>
      </c>
      <c r="E4985" s="286">
        <v>0</v>
      </c>
      <c r="F4985" s="286">
        <v>0</v>
      </c>
    </row>
    <row r="4986" spans="1:6">
      <c r="A4986">
        <v>5311</v>
      </c>
      <c r="B4986" t="s">
        <v>5552</v>
      </c>
      <c r="C4986" t="s">
        <v>565</v>
      </c>
      <c r="D4986" s="285">
        <v>0</v>
      </c>
      <c r="E4986" s="286">
        <v>0</v>
      </c>
      <c r="F4986" s="286">
        <v>0</v>
      </c>
    </row>
    <row r="4987" spans="1:6">
      <c r="A4987">
        <v>5312</v>
      </c>
      <c r="B4987" t="s">
        <v>5553</v>
      </c>
      <c r="C4987" t="s">
        <v>565</v>
      </c>
      <c r="D4987" s="285">
        <v>0</v>
      </c>
      <c r="E4987" s="286">
        <v>0</v>
      </c>
      <c r="F4987" s="286">
        <v>0</v>
      </c>
    </row>
    <row r="4988" spans="1:6">
      <c r="A4988">
        <v>5313</v>
      </c>
      <c r="B4988" t="s">
        <v>5554</v>
      </c>
      <c r="C4988" t="s">
        <v>565</v>
      </c>
      <c r="D4988" s="285">
        <v>0</v>
      </c>
      <c r="E4988" s="286">
        <v>0</v>
      </c>
      <c r="F4988" s="286">
        <v>0</v>
      </c>
    </row>
    <row r="4989" spans="1:6">
      <c r="A4989">
        <v>5314</v>
      </c>
      <c r="B4989" t="s">
        <v>5555</v>
      </c>
      <c r="C4989" t="s">
        <v>565</v>
      </c>
      <c r="D4989" s="285">
        <v>0</v>
      </c>
      <c r="E4989" s="286">
        <v>0</v>
      </c>
      <c r="F4989" s="286">
        <v>0</v>
      </c>
    </row>
    <row r="4990" spans="1:6">
      <c r="A4990">
        <v>5315</v>
      </c>
      <c r="B4990" t="s">
        <v>5556</v>
      </c>
      <c r="C4990" t="s">
        <v>565</v>
      </c>
      <c r="D4990" s="285">
        <v>0</v>
      </c>
      <c r="E4990" s="286">
        <v>0</v>
      </c>
      <c r="F4990" s="286">
        <v>0</v>
      </c>
    </row>
    <row r="4991" spans="1:6">
      <c r="A4991">
        <v>5316</v>
      </c>
      <c r="B4991" t="s">
        <v>5557</v>
      </c>
      <c r="C4991" t="s">
        <v>565</v>
      </c>
      <c r="D4991" s="285">
        <v>0</v>
      </c>
      <c r="E4991" s="286">
        <v>0</v>
      </c>
      <c r="F4991" s="286">
        <v>0</v>
      </c>
    </row>
    <row r="4992" spans="1:6">
      <c r="A4992">
        <v>5317</v>
      </c>
      <c r="B4992" t="s">
        <v>5558</v>
      </c>
      <c r="C4992" t="s">
        <v>565</v>
      </c>
      <c r="D4992" s="285">
        <v>0</v>
      </c>
      <c r="E4992" s="286">
        <v>0</v>
      </c>
      <c r="F4992" s="286">
        <v>0</v>
      </c>
    </row>
    <row r="4993" spans="1:6">
      <c r="A4993">
        <v>5318</v>
      </c>
      <c r="B4993" t="s">
        <v>5559</v>
      </c>
      <c r="C4993" t="s">
        <v>565</v>
      </c>
      <c r="D4993" s="285">
        <v>0</v>
      </c>
      <c r="E4993" s="286">
        <v>0</v>
      </c>
      <c r="F4993" s="286">
        <v>0</v>
      </c>
    </row>
    <row r="4994" spans="1:6">
      <c r="A4994">
        <v>5319</v>
      </c>
      <c r="B4994" t="s">
        <v>5560</v>
      </c>
      <c r="C4994" t="s">
        <v>565</v>
      </c>
      <c r="D4994" s="285">
        <v>0</v>
      </c>
      <c r="E4994" s="286">
        <v>0</v>
      </c>
      <c r="F4994" s="286">
        <v>0</v>
      </c>
    </row>
    <row r="4995" spans="1:6">
      <c r="A4995">
        <v>5320</v>
      </c>
      <c r="B4995" t="s">
        <v>5561</v>
      </c>
      <c r="C4995" t="s">
        <v>565</v>
      </c>
      <c r="D4995" s="285">
        <v>0</v>
      </c>
      <c r="E4995" s="286">
        <v>0</v>
      </c>
      <c r="F4995" s="286">
        <v>0</v>
      </c>
    </row>
    <row r="4996" spans="1:6">
      <c r="A4996">
        <v>5321</v>
      </c>
      <c r="B4996" t="s">
        <v>5562</v>
      </c>
      <c r="C4996" t="s">
        <v>565</v>
      </c>
      <c r="D4996" s="285">
        <v>0</v>
      </c>
      <c r="E4996" s="286">
        <v>0</v>
      </c>
      <c r="F4996" s="286">
        <v>0</v>
      </c>
    </row>
    <row r="4997" spans="1:6">
      <c r="A4997">
        <v>5322</v>
      </c>
      <c r="B4997" t="s">
        <v>5563</v>
      </c>
      <c r="C4997" t="s">
        <v>565</v>
      </c>
      <c r="D4997" s="285">
        <v>0</v>
      </c>
      <c r="E4997" s="286">
        <v>0</v>
      </c>
      <c r="F4997" s="286">
        <v>0</v>
      </c>
    </row>
    <row r="4998" spans="1:6">
      <c r="A4998">
        <v>5323</v>
      </c>
      <c r="B4998" t="s">
        <v>5564</v>
      </c>
      <c r="C4998" t="s">
        <v>565</v>
      </c>
      <c r="D4998" s="285">
        <v>0</v>
      </c>
      <c r="E4998" s="286">
        <v>0</v>
      </c>
      <c r="F4998" s="286">
        <v>0</v>
      </c>
    </row>
    <row r="4999" spans="1:6">
      <c r="A4999">
        <v>5324</v>
      </c>
      <c r="B4999" t="s">
        <v>5565</v>
      </c>
      <c r="C4999" t="s">
        <v>565</v>
      </c>
      <c r="D4999" s="285">
        <v>0</v>
      </c>
      <c r="E4999" s="286">
        <v>0</v>
      </c>
      <c r="F4999" s="286">
        <v>0</v>
      </c>
    </row>
    <row r="5000" spans="1:6">
      <c r="A5000">
        <v>5325</v>
      </c>
      <c r="B5000" t="s">
        <v>5566</v>
      </c>
      <c r="C5000" t="s">
        <v>565</v>
      </c>
      <c r="D5000" s="285">
        <v>0</v>
      </c>
      <c r="E5000" s="286">
        <v>0</v>
      </c>
      <c r="F5000" s="286">
        <v>0</v>
      </c>
    </row>
    <row r="5001" spans="1:6">
      <c r="A5001">
        <v>5326</v>
      </c>
      <c r="B5001" t="s">
        <v>5567</v>
      </c>
      <c r="C5001" t="s">
        <v>565</v>
      </c>
      <c r="D5001" s="285">
        <v>0</v>
      </c>
      <c r="E5001" s="286">
        <v>0</v>
      </c>
      <c r="F5001" s="286">
        <v>0</v>
      </c>
    </row>
    <row r="5002" spans="1:6">
      <c r="A5002">
        <v>5327</v>
      </c>
      <c r="B5002" t="s">
        <v>5568</v>
      </c>
      <c r="C5002" t="s">
        <v>565</v>
      </c>
      <c r="D5002" s="285">
        <v>0</v>
      </c>
      <c r="E5002" s="286">
        <v>0</v>
      </c>
      <c r="F5002" s="286">
        <v>0</v>
      </c>
    </row>
    <row r="5003" spans="1:6">
      <c r="A5003">
        <v>5328</v>
      </c>
      <c r="B5003" t="s">
        <v>5569</v>
      </c>
      <c r="C5003" t="s">
        <v>565</v>
      </c>
      <c r="D5003" s="285">
        <v>0</v>
      </c>
      <c r="E5003" s="286">
        <v>0</v>
      </c>
      <c r="F5003" s="286">
        <v>0</v>
      </c>
    </row>
    <row r="5004" spans="1:6">
      <c r="A5004">
        <v>5329</v>
      </c>
      <c r="B5004" t="s">
        <v>5570</v>
      </c>
      <c r="C5004" t="s">
        <v>565</v>
      </c>
      <c r="D5004" s="285">
        <v>0</v>
      </c>
      <c r="E5004" s="286">
        <v>0</v>
      </c>
      <c r="F5004" s="286">
        <v>0</v>
      </c>
    </row>
    <row r="5005" spans="1:6">
      <c r="A5005">
        <v>5330</v>
      </c>
      <c r="B5005" t="s">
        <v>5571</v>
      </c>
      <c r="C5005" t="s">
        <v>565</v>
      </c>
      <c r="D5005" s="285">
        <v>0</v>
      </c>
      <c r="E5005" s="286">
        <v>0</v>
      </c>
      <c r="F5005" s="286">
        <v>0</v>
      </c>
    </row>
    <row r="5006" spans="1:6">
      <c r="A5006">
        <v>5331</v>
      </c>
      <c r="B5006" t="s">
        <v>5572</v>
      </c>
      <c r="C5006" t="s">
        <v>565</v>
      </c>
      <c r="D5006" s="285">
        <v>0</v>
      </c>
      <c r="E5006" s="286">
        <v>0</v>
      </c>
      <c r="F5006" s="286">
        <v>0</v>
      </c>
    </row>
    <row r="5007" spans="1:6">
      <c r="A5007">
        <v>5332</v>
      </c>
      <c r="B5007" t="s">
        <v>5573</v>
      </c>
      <c r="C5007" t="s">
        <v>565</v>
      </c>
      <c r="D5007" s="285">
        <v>0</v>
      </c>
      <c r="E5007" s="286">
        <v>0</v>
      </c>
      <c r="F5007" s="286">
        <v>0</v>
      </c>
    </row>
    <row r="5008" spans="1:6">
      <c r="A5008">
        <v>5333</v>
      </c>
      <c r="B5008" t="s">
        <v>5574</v>
      </c>
      <c r="C5008" t="s">
        <v>565</v>
      </c>
      <c r="D5008" s="285">
        <v>0</v>
      </c>
      <c r="E5008" s="286">
        <v>0</v>
      </c>
      <c r="F5008" s="286">
        <v>0</v>
      </c>
    </row>
    <row r="5009" spans="1:6">
      <c r="A5009">
        <v>5334</v>
      </c>
      <c r="B5009" t="s">
        <v>5575</v>
      </c>
      <c r="C5009" t="s">
        <v>565</v>
      </c>
      <c r="D5009" s="285">
        <v>0</v>
      </c>
      <c r="E5009" s="286">
        <v>0</v>
      </c>
      <c r="F5009" s="286">
        <v>0</v>
      </c>
    </row>
    <row r="5010" spans="1:6">
      <c r="A5010">
        <v>5335</v>
      </c>
      <c r="B5010" t="s">
        <v>5576</v>
      </c>
      <c r="C5010" t="s">
        <v>565</v>
      </c>
      <c r="D5010" s="285">
        <v>0</v>
      </c>
      <c r="E5010" s="286">
        <v>0</v>
      </c>
      <c r="F5010" s="286">
        <v>0</v>
      </c>
    </row>
    <row r="5011" spans="1:6">
      <c r="A5011">
        <v>5336</v>
      </c>
      <c r="B5011" t="s">
        <v>5577</v>
      </c>
      <c r="C5011" t="s">
        <v>565</v>
      </c>
      <c r="D5011" s="285">
        <v>0</v>
      </c>
      <c r="E5011" s="286">
        <v>0</v>
      </c>
      <c r="F5011" s="286">
        <v>0</v>
      </c>
    </row>
    <row r="5012" spans="1:6">
      <c r="A5012">
        <v>5337</v>
      </c>
      <c r="B5012" t="s">
        <v>5578</v>
      </c>
      <c r="C5012" t="s">
        <v>565</v>
      </c>
      <c r="D5012" s="285">
        <v>0</v>
      </c>
      <c r="E5012" s="286">
        <v>0</v>
      </c>
      <c r="F5012" s="286">
        <v>0</v>
      </c>
    </row>
    <row r="5013" spans="1:6">
      <c r="A5013">
        <v>5338</v>
      </c>
      <c r="B5013" t="s">
        <v>5579</v>
      </c>
      <c r="C5013" t="s">
        <v>565</v>
      </c>
      <c r="D5013" s="285">
        <v>0</v>
      </c>
      <c r="E5013" s="286">
        <v>0</v>
      </c>
      <c r="F5013" s="286">
        <v>0</v>
      </c>
    </row>
    <row r="5014" spans="1:6">
      <c r="A5014">
        <v>5339</v>
      </c>
      <c r="B5014" t="s">
        <v>5580</v>
      </c>
      <c r="C5014" t="s">
        <v>565</v>
      </c>
      <c r="D5014" s="285">
        <v>0</v>
      </c>
      <c r="E5014" s="286">
        <v>0</v>
      </c>
      <c r="F5014" s="286">
        <v>0</v>
      </c>
    </row>
    <row r="5015" spans="1:6">
      <c r="A5015">
        <v>5340</v>
      </c>
      <c r="B5015" t="s">
        <v>5581</v>
      </c>
      <c r="C5015" t="s">
        <v>565</v>
      </c>
      <c r="D5015" s="285">
        <v>0</v>
      </c>
      <c r="E5015" s="286">
        <v>0</v>
      </c>
      <c r="F5015" s="286">
        <v>0</v>
      </c>
    </row>
    <row r="5016" spans="1:6">
      <c r="A5016">
        <v>5341</v>
      </c>
      <c r="B5016" t="s">
        <v>5582</v>
      </c>
      <c r="C5016" t="s">
        <v>565</v>
      </c>
      <c r="D5016" s="285">
        <v>0</v>
      </c>
      <c r="E5016" s="286">
        <v>0</v>
      </c>
      <c r="F5016" s="286">
        <v>0</v>
      </c>
    </row>
    <row r="5017" spans="1:6">
      <c r="A5017">
        <v>5342</v>
      </c>
      <c r="B5017" t="s">
        <v>5583</v>
      </c>
      <c r="C5017" t="s">
        <v>565</v>
      </c>
      <c r="D5017" s="285">
        <v>0</v>
      </c>
      <c r="E5017" s="286">
        <v>0</v>
      </c>
      <c r="F5017" s="286">
        <v>0</v>
      </c>
    </row>
    <row r="5018" spans="1:6">
      <c r="A5018">
        <v>5343</v>
      </c>
      <c r="B5018" t="s">
        <v>5584</v>
      </c>
      <c r="C5018" t="s">
        <v>565</v>
      </c>
      <c r="D5018" s="285">
        <v>0</v>
      </c>
      <c r="E5018" s="286">
        <v>0</v>
      </c>
      <c r="F5018" s="286">
        <v>0</v>
      </c>
    </row>
    <row r="5019" spans="1:6">
      <c r="A5019">
        <v>5344</v>
      </c>
      <c r="B5019" t="s">
        <v>5585</v>
      </c>
      <c r="C5019" t="s">
        <v>565</v>
      </c>
      <c r="D5019" s="285">
        <v>0</v>
      </c>
      <c r="E5019" s="286">
        <v>0</v>
      </c>
      <c r="F5019" s="286">
        <v>0</v>
      </c>
    </row>
    <row r="5020" spans="1:6">
      <c r="A5020">
        <v>5345</v>
      </c>
      <c r="B5020" t="s">
        <v>5586</v>
      </c>
      <c r="C5020" t="s">
        <v>565</v>
      </c>
      <c r="D5020" s="285">
        <v>0</v>
      </c>
      <c r="E5020" s="286">
        <v>0</v>
      </c>
      <c r="F5020" s="286">
        <v>0</v>
      </c>
    </row>
    <row r="5021" spans="1:6">
      <c r="A5021">
        <v>5346</v>
      </c>
      <c r="B5021" t="s">
        <v>5587</v>
      </c>
      <c r="C5021" t="s">
        <v>565</v>
      </c>
      <c r="D5021" s="285">
        <v>0</v>
      </c>
      <c r="E5021" s="286">
        <v>0</v>
      </c>
      <c r="F5021" s="286">
        <v>0</v>
      </c>
    </row>
    <row r="5022" spans="1:6">
      <c r="A5022">
        <v>5347</v>
      </c>
      <c r="B5022" t="s">
        <v>5588</v>
      </c>
      <c r="C5022" t="s">
        <v>565</v>
      </c>
      <c r="D5022" s="285">
        <v>0</v>
      </c>
      <c r="E5022" s="286">
        <v>7.56</v>
      </c>
      <c r="F5022" s="286">
        <v>0</v>
      </c>
    </row>
    <row r="5023" spans="1:6">
      <c r="A5023">
        <v>5348</v>
      </c>
      <c r="B5023" t="s">
        <v>5589</v>
      </c>
      <c r="C5023" t="s">
        <v>565</v>
      </c>
      <c r="D5023" s="285">
        <v>0</v>
      </c>
      <c r="E5023" s="286">
        <v>14.5</v>
      </c>
      <c r="F5023" s="286">
        <v>0</v>
      </c>
    </row>
    <row r="5024" spans="1:6">
      <c r="A5024">
        <v>5349</v>
      </c>
      <c r="B5024" t="s">
        <v>5590</v>
      </c>
      <c r="C5024" t="s">
        <v>565</v>
      </c>
      <c r="D5024" s="285">
        <v>0</v>
      </c>
      <c r="E5024" s="286">
        <v>18</v>
      </c>
      <c r="F5024" s="286">
        <v>0</v>
      </c>
    </row>
    <row r="5025" spans="1:6">
      <c r="A5025">
        <v>5350</v>
      </c>
      <c r="B5025" t="s">
        <v>5591</v>
      </c>
      <c r="C5025" t="s">
        <v>565</v>
      </c>
      <c r="D5025" s="285">
        <v>12</v>
      </c>
      <c r="E5025" s="286">
        <v>13.8</v>
      </c>
      <c r="F5025" s="286">
        <v>165.6</v>
      </c>
    </row>
    <row r="5026" spans="1:6">
      <c r="A5026">
        <v>5351</v>
      </c>
      <c r="B5026" t="s">
        <v>5592</v>
      </c>
      <c r="C5026" t="s">
        <v>565</v>
      </c>
      <c r="D5026" s="285">
        <v>0</v>
      </c>
      <c r="E5026" s="286">
        <v>18</v>
      </c>
      <c r="F5026" s="286">
        <v>0</v>
      </c>
    </row>
    <row r="5027" spans="1:6">
      <c r="A5027">
        <v>5352</v>
      </c>
      <c r="B5027" t="s">
        <v>5593</v>
      </c>
      <c r="C5027" t="s">
        <v>565</v>
      </c>
      <c r="D5027" s="285">
        <v>0</v>
      </c>
      <c r="E5027" s="286">
        <v>17.2</v>
      </c>
      <c r="F5027" s="286">
        <v>0</v>
      </c>
    </row>
    <row r="5028" spans="1:6">
      <c r="A5028">
        <v>5353</v>
      </c>
      <c r="B5028" t="s">
        <v>5594</v>
      </c>
      <c r="C5028" t="s">
        <v>565</v>
      </c>
      <c r="D5028" s="285">
        <v>0</v>
      </c>
      <c r="E5028" s="286">
        <v>302.233</v>
      </c>
      <c r="F5028" s="286">
        <v>0</v>
      </c>
    </row>
    <row r="5029" spans="1:6">
      <c r="A5029">
        <v>5354</v>
      </c>
      <c r="B5029" t="s">
        <v>5595</v>
      </c>
      <c r="C5029" t="s">
        <v>565</v>
      </c>
      <c r="D5029" s="285">
        <v>0</v>
      </c>
      <c r="E5029" s="286">
        <v>8.2100000000000009</v>
      </c>
      <c r="F5029" s="286">
        <v>0</v>
      </c>
    </row>
    <row r="5030" spans="1:6">
      <c r="A5030">
        <v>5355</v>
      </c>
      <c r="B5030" t="s">
        <v>5596</v>
      </c>
      <c r="C5030" t="s">
        <v>565</v>
      </c>
      <c r="D5030" s="285">
        <v>0</v>
      </c>
      <c r="E5030" s="286">
        <v>18.899999999999999</v>
      </c>
      <c r="F5030" s="286">
        <v>0</v>
      </c>
    </row>
    <row r="5031" spans="1:6">
      <c r="A5031">
        <v>5356</v>
      </c>
      <c r="B5031" t="s">
        <v>5597</v>
      </c>
      <c r="C5031" t="s">
        <v>565</v>
      </c>
      <c r="D5031" s="285">
        <v>0</v>
      </c>
      <c r="E5031" s="286">
        <v>19.149999999999999</v>
      </c>
      <c r="F5031" s="286">
        <v>0</v>
      </c>
    </row>
    <row r="5032" spans="1:6">
      <c r="A5032">
        <v>5357</v>
      </c>
      <c r="B5032" t="s">
        <v>5598</v>
      </c>
      <c r="C5032" t="s">
        <v>565</v>
      </c>
      <c r="D5032" s="285">
        <v>0</v>
      </c>
      <c r="E5032" s="286">
        <v>24.95</v>
      </c>
      <c r="F5032" s="286">
        <v>0</v>
      </c>
    </row>
    <row r="5033" spans="1:6">
      <c r="A5033">
        <v>5358</v>
      </c>
      <c r="B5033" t="s">
        <v>5599</v>
      </c>
      <c r="C5033" t="s">
        <v>565</v>
      </c>
      <c r="D5033" s="285">
        <v>0</v>
      </c>
      <c r="E5033" s="286">
        <v>13.33</v>
      </c>
      <c r="F5033" s="286">
        <v>0</v>
      </c>
    </row>
    <row r="5034" spans="1:6">
      <c r="A5034">
        <v>5359</v>
      </c>
      <c r="B5034" t="s">
        <v>5600</v>
      </c>
      <c r="C5034" t="s">
        <v>565</v>
      </c>
      <c r="D5034" s="285">
        <v>0</v>
      </c>
      <c r="E5034" s="286">
        <v>12.02</v>
      </c>
      <c r="F5034" s="286">
        <v>0</v>
      </c>
    </row>
    <row r="5035" spans="1:6">
      <c r="A5035">
        <v>5360</v>
      </c>
      <c r="B5035" t="s">
        <v>5601</v>
      </c>
      <c r="C5035" t="s">
        <v>565</v>
      </c>
      <c r="D5035" s="285">
        <v>0</v>
      </c>
      <c r="E5035" s="286">
        <v>16.989999999999998</v>
      </c>
      <c r="F5035" s="286">
        <v>0</v>
      </c>
    </row>
    <row r="5036" spans="1:6">
      <c r="A5036">
        <v>5361</v>
      </c>
      <c r="B5036" t="s">
        <v>5602</v>
      </c>
      <c r="C5036" t="s">
        <v>565</v>
      </c>
      <c r="D5036" s="285">
        <v>0</v>
      </c>
      <c r="E5036" s="286">
        <v>20.256</v>
      </c>
      <c r="F5036" s="286">
        <v>0</v>
      </c>
    </row>
    <row r="5037" spans="1:6">
      <c r="A5037">
        <v>5362</v>
      </c>
      <c r="B5037" t="s">
        <v>5603</v>
      </c>
      <c r="C5037" t="s">
        <v>565</v>
      </c>
      <c r="D5037" s="285">
        <v>3</v>
      </c>
      <c r="E5037" s="286">
        <v>15.07</v>
      </c>
      <c r="F5037" s="286">
        <v>45.21</v>
      </c>
    </row>
    <row r="5038" spans="1:6">
      <c r="A5038">
        <v>5363</v>
      </c>
      <c r="B5038" t="s">
        <v>5604</v>
      </c>
      <c r="C5038" t="s">
        <v>565</v>
      </c>
      <c r="D5038" s="285">
        <v>0</v>
      </c>
      <c r="E5038" s="286">
        <v>21.58</v>
      </c>
      <c r="F5038" s="286">
        <v>0</v>
      </c>
    </row>
    <row r="5039" spans="1:6">
      <c r="A5039">
        <v>5364</v>
      </c>
      <c r="B5039" t="s">
        <v>5605</v>
      </c>
      <c r="C5039" t="s">
        <v>565</v>
      </c>
      <c r="D5039" s="285">
        <v>0</v>
      </c>
      <c r="E5039" s="286">
        <v>2.774</v>
      </c>
      <c r="F5039" s="286">
        <v>0</v>
      </c>
    </row>
    <row r="5040" spans="1:6">
      <c r="A5040">
        <v>5365</v>
      </c>
      <c r="B5040" t="s">
        <v>5606</v>
      </c>
      <c r="C5040" t="s">
        <v>565</v>
      </c>
      <c r="D5040" s="285">
        <v>0</v>
      </c>
      <c r="E5040" s="286">
        <v>13.09</v>
      </c>
      <c r="F5040" s="286">
        <v>0</v>
      </c>
    </row>
    <row r="5041" spans="1:6">
      <c r="A5041">
        <v>5366</v>
      </c>
      <c r="B5041" t="s">
        <v>5607</v>
      </c>
      <c r="C5041" t="s">
        <v>565</v>
      </c>
      <c r="D5041" s="285">
        <v>0</v>
      </c>
      <c r="E5041" s="286">
        <v>7.7069999999999999</v>
      </c>
      <c r="F5041" s="286">
        <v>0</v>
      </c>
    </row>
    <row r="5042" spans="1:6">
      <c r="A5042">
        <v>5367</v>
      </c>
      <c r="B5042" t="s">
        <v>5608</v>
      </c>
      <c r="C5042" t="s">
        <v>565</v>
      </c>
      <c r="D5042" s="285">
        <v>0</v>
      </c>
      <c r="E5042" s="286">
        <v>13.928000000000001</v>
      </c>
      <c r="F5042" s="286">
        <v>0</v>
      </c>
    </row>
    <row r="5043" spans="1:6">
      <c r="A5043">
        <v>5368</v>
      </c>
      <c r="B5043" t="s">
        <v>5609</v>
      </c>
      <c r="C5043" t="s">
        <v>565</v>
      </c>
      <c r="D5043" s="285">
        <v>0</v>
      </c>
      <c r="E5043" s="286">
        <v>19.5</v>
      </c>
      <c r="F5043" s="286">
        <v>0</v>
      </c>
    </row>
    <row r="5044" spans="1:6">
      <c r="A5044">
        <v>5369</v>
      </c>
      <c r="B5044" t="s">
        <v>5610</v>
      </c>
      <c r="C5044" t="s">
        <v>565</v>
      </c>
      <c r="D5044" s="285">
        <v>0</v>
      </c>
      <c r="E5044" s="286">
        <v>12.96</v>
      </c>
      <c r="F5044" s="286">
        <v>0</v>
      </c>
    </row>
    <row r="5045" spans="1:6">
      <c r="A5045">
        <v>5370</v>
      </c>
      <c r="B5045" t="s">
        <v>5611</v>
      </c>
      <c r="C5045" t="s">
        <v>565</v>
      </c>
      <c r="D5045" s="285">
        <v>0</v>
      </c>
      <c r="E5045" s="286">
        <v>3.52</v>
      </c>
      <c r="F5045" s="286">
        <v>0</v>
      </c>
    </row>
    <row r="5046" spans="1:6">
      <c r="A5046">
        <v>5371</v>
      </c>
      <c r="B5046" t="s">
        <v>5612</v>
      </c>
      <c r="C5046" t="s">
        <v>565</v>
      </c>
      <c r="D5046" s="285">
        <v>0</v>
      </c>
      <c r="E5046" s="286">
        <v>10.28</v>
      </c>
      <c r="F5046" s="286">
        <v>0</v>
      </c>
    </row>
    <row r="5047" spans="1:6">
      <c r="A5047">
        <v>5372</v>
      </c>
      <c r="B5047" t="s">
        <v>5613</v>
      </c>
      <c r="C5047" t="s">
        <v>565</v>
      </c>
      <c r="D5047" s="285">
        <v>0</v>
      </c>
      <c r="E5047" s="286">
        <v>4.9960000000000004</v>
      </c>
      <c r="F5047" s="286">
        <v>0</v>
      </c>
    </row>
    <row r="5048" spans="1:6">
      <c r="A5048">
        <v>5373</v>
      </c>
      <c r="B5048" t="s">
        <v>5614</v>
      </c>
      <c r="C5048" t="s">
        <v>565</v>
      </c>
      <c r="D5048" s="285">
        <v>3</v>
      </c>
      <c r="E5048" s="286">
        <v>10.28</v>
      </c>
      <c r="F5048" s="286">
        <v>30.84</v>
      </c>
    </row>
    <row r="5049" spans="1:6">
      <c r="A5049">
        <v>5374</v>
      </c>
      <c r="B5049" t="s">
        <v>5615</v>
      </c>
      <c r="C5049" t="s">
        <v>565</v>
      </c>
      <c r="D5049" s="285">
        <v>0</v>
      </c>
      <c r="E5049" s="286">
        <v>2.9</v>
      </c>
      <c r="F5049" s="286">
        <v>0</v>
      </c>
    </row>
    <row r="5050" spans="1:6">
      <c r="A5050">
        <v>5375</v>
      </c>
      <c r="B5050" t="s">
        <v>5616</v>
      </c>
      <c r="C5050" t="s">
        <v>565</v>
      </c>
      <c r="D5050" s="285">
        <v>0</v>
      </c>
      <c r="E5050" s="286">
        <v>38.450000000000003</v>
      </c>
      <c r="F5050" s="286">
        <v>0</v>
      </c>
    </row>
    <row r="5051" spans="1:6">
      <c r="A5051">
        <v>5376</v>
      </c>
      <c r="B5051" t="s">
        <v>5617</v>
      </c>
      <c r="C5051" t="s">
        <v>565</v>
      </c>
      <c r="D5051" s="285">
        <v>12</v>
      </c>
      <c r="E5051" s="286">
        <v>20.8</v>
      </c>
      <c r="F5051" s="286">
        <v>249.6</v>
      </c>
    </row>
    <row r="5052" spans="1:6">
      <c r="A5052">
        <v>5377</v>
      </c>
      <c r="B5052" t="s">
        <v>5618</v>
      </c>
      <c r="C5052" t="s">
        <v>565</v>
      </c>
      <c r="D5052" s="285">
        <v>0</v>
      </c>
      <c r="E5052" s="286">
        <v>77.83</v>
      </c>
      <c r="F5052" s="286">
        <v>0</v>
      </c>
    </row>
    <row r="5053" spans="1:6">
      <c r="A5053">
        <v>5378</v>
      </c>
      <c r="B5053" t="s">
        <v>5619</v>
      </c>
      <c r="C5053" t="s">
        <v>565</v>
      </c>
      <c r="D5053" s="285">
        <v>0</v>
      </c>
      <c r="E5053" s="286">
        <v>8.9499999999999993</v>
      </c>
      <c r="F5053" s="286">
        <v>0</v>
      </c>
    </row>
    <row r="5054" spans="1:6">
      <c r="A5054">
        <v>5379</v>
      </c>
      <c r="B5054" t="s">
        <v>5620</v>
      </c>
      <c r="C5054" t="s">
        <v>565</v>
      </c>
      <c r="D5054" s="285">
        <v>36</v>
      </c>
      <c r="E5054" s="286">
        <v>2.25</v>
      </c>
      <c r="F5054" s="286">
        <v>81</v>
      </c>
    </row>
    <row r="5055" spans="1:6">
      <c r="A5055">
        <v>5380</v>
      </c>
      <c r="B5055" t="s">
        <v>5621</v>
      </c>
      <c r="C5055" t="s">
        <v>565</v>
      </c>
      <c r="D5055" s="285">
        <v>0</v>
      </c>
      <c r="E5055" s="286">
        <v>7.984</v>
      </c>
      <c r="F5055" s="286">
        <v>0</v>
      </c>
    </row>
    <row r="5056" spans="1:6">
      <c r="A5056">
        <v>5381</v>
      </c>
      <c r="B5056" t="s">
        <v>5622</v>
      </c>
      <c r="C5056" t="s">
        <v>565</v>
      </c>
      <c r="D5056" s="285">
        <v>0</v>
      </c>
      <c r="E5056" s="286">
        <v>9.1750000000000007</v>
      </c>
      <c r="F5056" s="286">
        <v>0</v>
      </c>
    </row>
    <row r="5057" spans="1:6">
      <c r="A5057">
        <v>5382</v>
      </c>
      <c r="B5057" t="s">
        <v>5623</v>
      </c>
      <c r="C5057" t="s">
        <v>565</v>
      </c>
      <c r="D5057" s="285">
        <v>0</v>
      </c>
      <c r="E5057" s="286">
        <v>9.43</v>
      </c>
      <c r="F5057" s="286">
        <v>0</v>
      </c>
    </row>
    <row r="5058" spans="1:6">
      <c r="A5058">
        <v>5383</v>
      </c>
      <c r="B5058" t="s">
        <v>5624</v>
      </c>
      <c r="C5058" t="s">
        <v>565</v>
      </c>
      <c r="D5058" s="285">
        <v>0</v>
      </c>
      <c r="E5058" s="286">
        <v>21.69</v>
      </c>
      <c r="F5058" s="286">
        <v>0</v>
      </c>
    </row>
    <row r="5059" spans="1:6">
      <c r="A5059">
        <v>5384</v>
      </c>
      <c r="B5059" t="s">
        <v>5625</v>
      </c>
      <c r="C5059" t="s">
        <v>565</v>
      </c>
      <c r="D5059" s="285">
        <v>0</v>
      </c>
      <c r="E5059" s="286">
        <v>14.45</v>
      </c>
      <c r="F5059" s="286">
        <v>0</v>
      </c>
    </row>
    <row r="5060" spans="1:6">
      <c r="A5060">
        <v>5385</v>
      </c>
      <c r="B5060" t="s">
        <v>5626</v>
      </c>
      <c r="C5060" t="s">
        <v>565</v>
      </c>
      <c r="D5060" s="285">
        <v>0</v>
      </c>
      <c r="E5060" s="286">
        <v>12.4</v>
      </c>
      <c r="F5060" s="286">
        <v>0</v>
      </c>
    </row>
    <row r="5061" spans="1:6">
      <c r="A5061">
        <v>5386</v>
      </c>
      <c r="B5061" t="s">
        <v>5627</v>
      </c>
      <c r="C5061" t="s">
        <v>565</v>
      </c>
      <c r="D5061" s="285">
        <v>0</v>
      </c>
      <c r="E5061" s="286">
        <v>3.2250000000000001</v>
      </c>
      <c r="F5061" s="286">
        <v>0</v>
      </c>
    </row>
    <row r="5062" spans="1:6">
      <c r="A5062">
        <v>5387</v>
      </c>
      <c r="B5062" t="s">
        <v>5628</v>
      </c>
      <c r="C5062" t="s">
        <v>565</v>
      </c>
      <c r="D5062" s="285">
        <v>9</v>
      </c>
      <c r="E5062" s="286">
        <v>16.88</v>
      </c>
      <c r="F5062" s="286">
        <v>151.91999999999999</v>
      </c>
    </row>
    <row r="5063" spans="1:6">
      <c r="A5063">
        <v>5388</v>
      </c>
      <c r="B5063" t="s">
        <v>5629</v>
      </c>
      <c r="C5063" t="s">
        <v>565</v>
      </c>
      <c r="D5063" s="285">
        <v>0</v>
      </c>
      <c r="E5063" s="286">
        <v>10.678000000000001</v>
      </c>
      <c r="F5063" s="286">
        <v>0</v>
      </c>
    </row>
    <row r="5064" spans="1:6">
      <c r="A5064">
        <v>5389</v>
      </c>
      <c r="B5064" t="s">
        <v>5630</v>
      </c>
      <c r="C5064" t="s">
        <v>565</v>
      </c>
      <c r="D5064" s="285">
        <v>0</v>
      </c>
      <c r="E5064" s="286">
        <v>9.2100000000000009</v>
      </c>
      <c r="F5064" s="286">
        <v>0</v>
      </c>
    </row>
    <row r="5065" spans="1:6">
      <c r="A5065">
        <v>5390</v>
      </c>
      <c r="B5065" t="s">
        <v>5631</v>
      </c>
      <c r="C5065" t="s">
        <v>565</v>
      </c>
      <c r="D5065" s="285">
        <v>0</v>
      </c>
      <c r="E5065" s="286">
        <v>26.356000000000002</v>
      </c>
      <c r="F5065" s="286">
        <v>0</v>
      </c>
    </row>
    <row r="5066" spans="1:6">
      <c r="A5066">
        <v>5391</v>
      </c>
      <c r="B5066" t="s">
        <v>5632</v>
      </c>
      <c r="C5066" t="s">
        <v>565</v>
      </c>
      <c r="D5066" s="285">
        <v>0</v>
      </c>
      <c r="E5066" s="286">
        <v>28.33</v>
      </c>
      <c r="F5066" s="286">
        <v>0</v>
      </c>
    </row>
    <row r="5067" spans="1:6">
      <c r="A5067">
        <v>5392</v>
      </c>
      <c r="B5067" t="s">
        <v>5633</v>
      </c>
      <c r="C5067" t="s">
        <v>565</v>
      </c>
      <c r="D5067" s="285">
        <v>0</v>
      </c>
      <c r="E5067" s="286">
        <v>55.03</v>
      </c>
      <c r="F5067" s="286">
        <v>0</v>
      </c>
    </row>
    <row r="5068" spans="1:6">
      <c r="A5068">
        <v>5393</v>
      </c>
      <c r="B5068" t="s">
        <v>5634</v>
      </c>
      <c r="C5068" t="s">
        <v>565</v>
      </c>
      <c r="D5068" s="285">
        <v>3</v>
      </c>
      <c r="E5068" s="286">
        <v>12.15</v>
      </c>
      <c r="F5068" s="286">
        <v>36.450000000000003</v>
      </c>
    </row>
    <row r="5069" spans="1:6">
      <c r="A5069">
        <v>5394</v>
      </c>
      <c r="B5069" t="s">
        <v>5635</v>
      </c>
      <c r="C5069" t="s">
        <v>565</v>
      </c>
      <c r="D5069" s="285">
        <v>0</v>
      </c>
      <c r="E5069" s="286">
        <v>4.3250000000000002</v>
      </c>
      <c r="F5069" s="286">
        <v>0</v>
      </c>
    </row>
    <row r="5070" spans="1:6">
      <c r="A5070">
        <v>5395</v>
      </c>
      <c r="B5070" t="s">
        <v>5636</v>
      </c>
      <c r="C5070" t="s">
        <v>565</v>
      </c>
      <c r="D5070" s="285">
        <v>0</v>
      </c>
      <c r="E5070" s="286">
        <v>10.081</v>
      </c>
      <c r="F5070" s="286">
        <v>0</v>
      </c>
    </row>
    <row r="5071" spans="1:6">
      <c r="A5071">
        <v>5396</v>
      </c>
      <c r="B5071" t="s">
        <v>5637</v>
      </c>
      <c r="C5071" t="s">
        <v>565</v>
      </c>
      <c r="D5071" s="285">
        <v>6</v>
      </c>
      <c r="E5071" s="286">
        <v>27.68</v>
      </c>
      <c r="F5071" s="286">
        <v>166.08</v>
      </c>
    </row>
    <row r="5072" spans="1:6">
      <c r="A5072">
        <v>5397</v>
      </c>
      <c r="B5072" t="s">
        <v>5638</v>
      </c>
      <c r="C5072" t="s">
        <v>565</v>
      </c>
      <c r="D5072" s="285">
        <v>0</v>
      </c>
      <c r="E5072" s="286">
        <v>41.345999999999997</v>
      </c>
      <c r="F5072" s="286">
        <v>0</v>
      </c>
    </row>
    <row r="5073" spans="1:6">
      <c r="A5073">
        <v>5398</v>
      </c>
      <c r="B5073" t="s">
        <v>5639</v>
      </c>
      <c r="C5073" t="s">
        <v>565</v>
      </c>
      <c r="D5073" s="285">
        <v>0</v>
      </c>
      <c r="E5073" s="286">
        <v>7.5650000000000004</v>
      </c>
      <c r="F5073" s="286">
        <v>0</v>
      </c>
    </row>
    <row r="5074" spans="1:6">
      <c r="A5074">
        <v>5399</v>
      </c>
      <c r="B5074" t="s">
        <v>5640</v>
      </c>
      <c r="C5074" t="s">
        <v>565</v>
      </c>
      <c r="D5074" s="285">
        <v>0</v>
      </c>
      <c r="E5074" s="286">
        <v>10.303000000000001</v>
      </c>
      <c r="F5074" s="286">
        <v>0</v>
      </c>
    </row>
    <row r="5075" spans="1:6">
      <c r="A5075">
        <v>5400</v>
      </c>
      <c r="B5075" t="s">
        <v>5641</v>
      </c>
      <c r="C5075" t="s">
        <v>565</v>
      </c>
      <c r="D5075" s="285">
        <v>0</v>
      </c>
      <c r="E5075" s="286">
        <v>48.66</v>
      </c>
      <c r="F5075" s="286">
        <v>0</v>
      </c>
    </row>
    <row r="5076" spans="1:6">
      <c r="A5076">
        <v>5401</v>
      </c>
      <c r="B5076" t="s">
        <v>5642</v>
      </c>
      <c r="C5076" t="s">
        <v>565</v>
      </c>
      <c r="D5076" s="285">
        <v>0</v>
      </c>
      <c r="E5076" s="286">
        <v>6.92</v>
      </c>
      <c r="F5076" s="286">
        <v>0</v>
      </c>
    </row>
    <row r="5077" spans="1:6">
      <c r="A5077">
        <v>5402</v>
      </c>
      <c r="B5077" t="s">
        <v>5643</v>
      </c>
      <c r="C5077" t="s">
        <v>565</v>
      </c>
      <c r="D5077" s="285">
        <v>12</v>
      </c>
      <c r="E5077" s="286">
        <v>8.3249999999999993</v>
      </c>
      <c r="F5077" s="286">
        <v>99.9</v>
      </c>
    </row>
    <row r="5078" spans="1:6">
      <c r="A5078">
        <v>5403</v>
      </c>
      <c r="B5078" t="s">
        <v>5644</v>
      </c>
      <c r="C5078" t="s">
        <v>565</v>
      </c>
      <c r="D5078" s="285">
        <v>0</v>
      </c>
      <c r="E5078" s="286">
        <v>15.69</v>
      </c>
      <c r="F5078" s="286">
        <v>0</v>
      </c>
    </row>
    <row r="5079" spans="1:6">
      <c r="A5079">
        <v>5404</v>
      </c>
      <c r="B5079" t="s">
        <v>5645</v>
      </c>
      <c r="C5079" t="s">
        <v>565</v>
      </c>
      <c r="D5079" s="285">
        <v>0</v>
      </c>
      <c r="E5079" s="286">
        <v>17.600000000000001</v>
      </c>
      <c r="F5079" s="286">
        <v>0</v>
      </c>
    </row>
    <row r="5080" spans="1:6">
      <c r="A5080">
        <v>5405</v>
      </c>
      <c r="B5080" t="s">
        <v>5646</v>
      </c>
      <c r="C5080" t="s">
        <v>565</v>
      </c>
      <c r="D5080" s="285">
        <v>0</v>
      </c>
      <c r="E5080" s="286">
        <v>33.494999999999997</v>
      </c>
      <c r="F5080" s="286">
        <v>0</v>
      </c>
    </row>
    <row r="5081" spans="1:6">
      <c r="A5081">
        <v>5406</v>
      </c>
      <c r="B5081" t="s">
        <v>5647</v>
      </c>
      <c r="C5081" t="s">
        <v>565</v>
      </c>
      <c r="D5081" s="285">
        <v>0</v>
      </c>
      <c r="E5081" s="286">
        <v>14.202999999999999</v>
      </c>
      <c r="F5081" s="286">
        <v>0</v>
      </c>
    </row>
    <row r="5082" spans="1:6">
      <c r="A5082">
        <v>5407</v>
      </c>
      <c r="B5082" t="s">
        <v>5648</v>
      </c>
      <c r="C5082" t="s">
        <v>565</v>
      </c>
      <c r="D5082" s="285">
        <v>0</v>
      </c>
      <c r="E5082" s="286">
        <v>17.2</v>
      </c>
      <c r="F5082" s="286">
        <v>0</v>
      </c>
    </row>
    <row r="5083" spans="1:6">
      <c r="A5083">
        <v>5408</v>
      </c>
      <c r="B5083" t="s">
        <v>5649</v>
      </c>
      <c r="C5083" t="s">
        <v>565</v>
      </c>
      <c r="D5083" s="285">
        <v>0</v>
      </c>
      <c r="E5083" s="286">
        <v>21.385000000000002</v>
      </c>
      <c r="F5083" s="286">
        <v>0</v>
      </c>
    </row>
    <row r="5084" spans="1:6">
      <c r="A5084">
        <v>5409</v>
      </c>
      <c r="B5084" t="s">
        <v>5650</v>
      </c>
      <c r="C5084" t="s">
        <v>565</v>
      </c>
      <c r="D5084" s="285">
        <v>0</v>
      </c>
      <c r="E5084" s="286">
        <v>23.4</v>
      </c>
      <c r="F5084" s="286">
        <v>0</v>
      </c>
    </row>
    <row r="5085" spans="1:6">
      <c r="A5085">
        <v>5410</v>
      </c>
      <c r="B5085" t="s">
        <v>5651</v>
      </c>
      <c r="C5085" t="s">
        <v>565</v>
      </c>
      <c r="D5085" s="285">
        <v>0</v>
      </c>
      <c r="E5085" s="286">
        <v>23.18</v>
      </c>
      <c r="F5085" s="286">
        <v>0</v>
      </c>
    </row>
    <row r="5086" spans="1:6">
      <c r="A5086">
        <v>5411</v>
      </c>
      <c r="B5086" t="s">
        <v>5652</v>
      </c>
      <c r="C5086" t="s">
        <v>565</v>
      </c>
      <c r="D5086" s="285">
        <v>0</v>
      </c>
      <c r="E5086" s="286">
        <v>20.83</v>
      </c>
      <c r="F5086" s="286">
        <v>0</v>
      </c>
    </row>
    <row r="5087" spans="1:6">
      <c r="A5087">
        <v>5412</v>
      </c>
      <c r="B5087" t="s">
        <v>5653</v>
      </c>
      <c r="C5087" t="s">
        <v>565</v>
      </c>
      <c r="D5087" s="285">
        <v>0</v>
      </c>
      <c r="E5087" s="286">
        <v>23.984999999999999</v>
      </c>
      <c r="F5087" s="286">
        <v>0</v>
      </c>
    </row>
    <row r="5088" spans="1:6">
      <c r="A5088">
        <v>5413</v>
      </c>
      <c r="B5088" t="s">
        <v>5654</v>
      </c>
      <c r="C5088" t="s">
        <v>565</v>
      </c>
      <c r="D5088" s="285">
        <v>0</v>
      </c>
      <c r="E5088" s="286">
        <v>14.15</v>
      </c>
      <c r="F5088" s="286">
        <v>0</v>
      </c>
    </row>
    <row r="5089" spans="1:6">
      <c r="A5089">
        <v>5414</v>
      </c>
      <c r="B5089" t="s">
        <v>5655</v>
      </c>
      <c r="C5089" t="s">
        <v>565</v>
      </c>
      <c r="D5089" s="285">
        <v>0</v>
      </c>
      <c r="E5089" s="286">
        <v>12.83</v>
      </c>
      <c r="F5089" s="286">
        <v>0</v>
      </c>
    </row>
    <row r="5090" spans="1:6">
      <c r="A5090">
        <v>5415</v>
      </c>
      <c r="B5090" t="s">
        <v>5656</v>
      </c>
      <c r="C5090" t="s">
        <v>565</v>
      </c>
      <c r="D5090" s="285">
        <v>0</v>
      </c>
      <c r="E5090" s="286">
        <v>17.010000000000002</v>
      </c>
      <c r="F5090" s="286">
        <v>0</v>
      </c>
    </row>
    <row r="5091" spans="1:6">
      <c r="A5091">
        <v>5416</v>
      </c>
      <c r="B5091" t="s">
        <v>5657</v>
      </c>
      <c r="C5091" t="s">
        <v>565</v>
      </c>
      <c r="D5091" s="285">
        <v>0</v>
      </c>
      <c r="E5091" s="286">
        <v>5.9130000000000003</v>
      </c>
      <c r="F5091" s="286">
        <v>0</v>
      </c>
    </row>
    <row r="5092" spans="1:6">
      <c r="A5092">
        <v>5417</v>
      </c>
      <c r="B5092" t="s">
        <v>5658</v>
      </c>
      <c r="C5092" t="s">
        <v>565</v>
      </c>
      <c r="D5092" s="285">
        <v>0</v>
      </c>
      <c r="E5092" s="286">
        <v>2.5459999999999998</v>
      </c>
      <c r="F5092" s="286">
        <v>0</v>
      </c>
    </row>
    <row r="5093" spans="1:6">
      <c r="A5093">
        <v>5418</v>
      </c>
      <c r="B5093" t="s">
        <v>5659</v>
      </c>
      <c r="C5093" t="s">
        <v>565</v>
      </c>
      <c r="D5093" s="285">
        <v>0</v>
      </c>
      <c r="E5093" s="286">
        <v>33.78</v>
      </c>
      <c r="F5093" s="286">
        <v>0</v>
      </c>
    </row>
    <row r="5094" spans="1:6">
      <c r="A5094">
        <v>5419</v>
      </c>
      <c r="B5094" t="s">
        <v>5660</v>
      </c>
      <c r="C5094" t="s">
        <v>565</v>
      </c>
      <c r="D5094" s="285">
        <v>0</v>
      </c>
      <c r="E5094" s="286">
        <v>8.2650000000000006</v>
      </c>
      <c r="F5094" s="286">
        <v>0</v>
      </c>
    </row>
    <row r="5095" spans="1:6">
      <c r="A5095">
        <v>5420</v>
      </c>
      <c r="B5095" t="s">
        <v>5661</v>
      </c>
      <c r="C5095" t="s">
        <v>565</v>
      </c>
      <c r="D5095" s="285">
        <v>0</v>
      </c>
      <c r="E5095" s="286">
        <v>11.22</v>
      </c>
      <c r="F5095" s="286">
        <v>0</v>
      </c>
    </row>
    <row r="5096" spans="1:6">
      <c r="A5096">
        <v>5421</v>
      </c>
      <c r="B5096" t="s">
        <v>5662</v>
      </c>
      <c r="C5096" t="s">
        <v>565</v>
      </c>
      <c r="D5096" s="285">
        <v>0</v>
      </c>
      <c r="E5096" s="286">
        <v>22.295000000000002</v>
      </c>
      <c r="F5096" s="286">
        <v>0</v>
      </c>
    </row>
    <row r="5097" spans="1:6">
      <c r="A5097">
        <v>5422</v>
      </c>
      <c r="B5097" t="s">
        <v>5663</v>
      </c>
      <c r="C5097" t="s">
        <v>565</v>
      </c>
      <c r="D5097" s="285">
        <v>9</v>
      </c>
      <c r="E5097" s="286">
        <v>7.87</v>
      </c>
      <c r="F5097" s="286">
        <v>70.83</v>
      </c>
    </row>
    <row r="5098" spans="1:6">
      <c r="A5098">
        <v>5423</v>
      </c>
      <c r="B5098" t="s">
        <v>5664</v>
      </c>
      <c r="C5098" t="s">
        <v>565</v>
      </c>
      <c r="D5098" s="285">
        <v>66</v>
      </c>
      <c r="E5098" s="286">
        <v>22.8</v>
      </c>
      <c r="F5098" s="286">
        <v>1504.8</v>
      </c>
    </row>
    <row r="5099" spans="1:6">
      <c r="A5099">
        <v>5424</v>
      </c>
      <c r="B5099" t="s">
        <v>5665</v>
      </c>
      <c r="C5099" t="s">
        <v>565</v>
      </c>
      <c r="D5099" s="285">
        <v>0</v>
      </c>
      <c r="E5099" s="286">
        <v>28.65</v>
      </c>
      <c r="F5099" s="286">
        <v>0</v>
      </c>
    </row>
    <row r="5100" spans="1:6">
      <c r="A5100">
        <v>5425</v>
      </c>
      <c r="B5100" t="s">
        <v>5666</v>
      </c>
      <c r="C5100" t="s">
        <v>565</v>
      </c>
      <c r="D5100" s="285">
        <v>0</v>
      </c>
      <c r="E5100" s="286">
        <v>11.46</v>
      </c>
      <c r="F5100" s="286">
        <v>0</v>
      </c>
    </row>
    <row r="5101" spans="1:6">
      <c r="A5101">
        <v>5426</v>
      </c>
      <c r="B5101" t="s">
        <v>5667</v>
      </c>
      <c r="C5101" t="s">
        <v>565</v>
      </c>
      <c r="D5101" s="285">
        <v>0</v>
      </c>
      <c r="E5101" s="286">
        <v>20.661000000000001</v>
      </c>
      <c r="F5101" s="286">
        <v>0</v>
      </c>
    </row>
    <row r="5102" spans="1:6">
      <c r="A5102">
        <v>5427</v>
      </c>
      <c r="B5102" t="s">
        <v>5668</v>
      </c>
      <c r="C5102" t="s">
        <v>565</v>
      </c>
      <c r="D5102" s="285">
        <v>0</v>
      </c>
      <c r="E5102" s="286">
        <v>5.5579999999999998</v>
      </c>
      <c r="F5102" s="286">
        <v>0</v>
      </c>
    </row>
    <row r="5103" spans="1:6">
      <c r="A5103">
        <v>5428</v>
      </c>
      <c r="B5103" t="s">
        <v>5669</v>
      </c>
      <c r="C5103" t="s">
        <v>565</v>
      </c>
      <c r="D5103" s="285">
        <v>0</v>
      </c>
      <c r="E5103" s="286">
        <v>13.327999999999999</v>
      </c>
      <c r="F5103" s="286">
        <v>0</v>
      </c>
    </row>
    <row r="5104" spans="1:6">
      <c r="A5104">
        <v>5429</v>
      </c>
      <c r="B5104" t="s">
        <v>5670</v>
      </c>
      <c r="C5104" t="s">
        <v>565</v>
      </c>
      <c r="D5104" s="285">
        <v>27</v>
      </c>
      <c r="E5104" s="286">
        <v>56.71</v>
      </c>
      <c r="F5104" s="286">
        <v>1531.17</v>
      </c>
    </row>
    <row r="5105" spans="1:6">
      <c r="A5105">
        <v>5430</v>
      </c>
      <c r="B5105" t="s">
        <v>5671</v>
      </c>
      <c r="C5105" t="s">
        <v>565</v>
      </c>
      <c r="D5105" s="285">
        <v>0</v>
      </c>
      <c r="E5105" s="286">
        <v>13.08</v>
      </c>
      <c r="F5105" s="286">
        <v>0</v>
      </c>
    </row>
    <row r="5106" spans="1:6">
      <c r="A5106">
        <v>5431</v>
      </c>
      <c r="B5106" t="s">
        <v>5672</v>
      </c>
      <c r="C5106" t="s">
        <v>565</v>
      </c>
      <c r="D5106" s="285">
        <v>0</v>
      </c>
      <c r="E5106" s="286">
        <v>3.7749999999999999</v>
      </c>
      <c r="F5106" s="286">
        <v>0</v>
      </c>
    </row>
    <row r="5107" spans="1:6">
      <c r="A5107">
        <v>5432</v>
      </c>
      <c r="B5107" t="s">
        <v>5673</v>
      </c>
      <c r="C5107" t="s">
        <v>565</v>
      </c>
      <c r="D5107" s="285">
        <v>0</v>
      </c>
      <c r="E5107" s="286">
        <v>19.96</v>
      </c>
      <c r="F5107" s="286">
        <v>0</v>
      </c>
    </row>
    <row r="5108" spans="1:6">
      <c r="A5108">
        <v>5433</v>
      </c>
      <c r="B5108" t="s">
        <v>5674</v>
      </c>
      <c r="C5108" t="s">
        <v>565</v>
      </c>
      <c r="D5108" s="285">
        <v>0</v>
      </c>
      <c r="E5108" s="286">
        <v>19.579999999999998</v>
      </c>
      <c r="F5108" s="286">
        <v>0</v>
      </c>
    </row>
    <row r="5109" spans="1:6">
      <c r="A5109">
        <v>5434</v>
      </c>
      <c r="B5109" t="s">
        <v>5675</v>
      </c>
      <c r="C5109" t="s">
        <v>565</v>
      </c>
      <c r="D5109" s="285">
        <v>0</v>
      </c>
      <c r="E5109" s="286">
        <v>11.85</v>
      </c>
      <c r="F5109" s="286">
        <v>0</v>
      </c>
    </row>
    <row r="5110" spans="1:6">
      <c r="A5110">
        <v>5435</v>
      </c>
      <c r="B5110" t="s">
        <v>5676</v>
      </c>
      <c r="C5110" t="s">
        <v>565</v>
      </c>
      <c r="D5110" s="285">
        <v>0</v>
      </c>
      <c r="E5110" s="286">
        <v>20.43</v>
      </c>
      <c r="F5110" s="286">
        <v>0</v>
      </c>
    </row>
    <row r="5111" spans="1:6">
      <c r="A5111">
        <v>5436</v>
      </c>
      <c r="B5111" t="s">
        <v>5677</v>
      </c>
      <c r="C5111" t="s">
        <v>565</v>
      </c>
      <c r="D5111" s="285">
        <v>0</v>
      </c>
      <c r="E5111" s="286">
        <v>52.25</v>
      </c>
      <c r="F5111" s="286">
        <v>0</v>
      </c>
    </row>
    <row r="5112" spans="1:6">
      <c r="A5112">
        <v>5437</v>
      </c>
      <c r="B5112" t="s">
        <v>5678</v>
      </c>
      <c r="C5112" t="s">
        <v>565</v>
      </c>
      <c r="D5112" s="285">
        <v>0</v>
      </c>
      <c r="E5112" s="286">
        <v>3.86</v>
      </c>
      <c r="F5112" s="286">
        <v>0</v>
      </c>
    </row>
    <row r="5113" spans="1:6">
      <c r="A5113">
        <v>5438</v>
      </c>
      <c r="B5113" t="s">
        <v>5679</v>
      </c>
      <c r="C5113" t="s">
        <v>565</v>
      </c>
      <c r="D5113" s="285">
        <v>0</v>
      </c>
      <c r="E5113" s="286">
        <v>33.43</v>
      </c>
      <c r="F5113" s="286">
        <v>0</v>
      </c>
    </row>
    <row r="5114" spans="1:6">
      <c r="A5114">
        <v>5439</v>
      </c>
      <c r="B5114" t="s">
        <v>5680</v>
      </c>
      <c r="C5114" t="s">
        <v>565</v>
      </c>
      <c r="D5114" s="285">
        <v>12</v>
      </c>
      <c r="E5114" s="286">
        <v>12.38</v>
      </c>
      <c r="F5114" s="286">
        <v>148.56</v>
      </c>
    </row>
    <row r="5115" spans="1:6">
      <c r="A5115">
        <v>5440</v>
      </c>
      <c r="B5115" t="s">
        <v>5681</v>
      </c>
      <c r="C5115" t="s">
        <v>565</v>
      </c>
      <c r="D5115" s="285">
        <v>0</v>
      </c>
      <c r="E5115" s="286">
        <v>142.54</v>
      </c>
      <c r="F5115" s="286">
        <v>0</v>
      </c>
    </row>
    <row r="5116" spans="1:6">
      <c r="A5116">
        <v>5441</v>
      </c>
      <c r="B5116" t="s">
        <v>5682</v>
      </c>
      <c r="C5116" t="s">
        <v>565</v>
      </c>
      <c r="D5116" s="285">
        <v>0</v>
      </c>
      <c r="E5116" s="286">
        <v>21.800999999999998</v>
      </c>
      <c r="F5116" s="286">
        <v>0</v>
      </c>
    </row>
    <row r="5117" spans="1:6">
      <c r="A5117">
        <v>5442</v>
      </c>
      <c r="B5117" t="s">
        <v>5683</v>
      </c>
      <c r="C5117" t="s">
        <v>565</v>
      </c>
      <c r="D5117" s="285">
        <v>8</v>
      </c>
      <c r="E5117" s="286">
        <v>10.952999999999999</v>
      </c>
      <c r="F5117" s="286">
        <v>87.63</v>
      </c>
    </row>
    <row r="5118" spans="1:6">
      <c r="A5118">
        <v>5443</v>
      </c>
      <c r="B5118" t="s">
        <v>5684</v>
      </c>
      <c r="C5118" t="s">
        <v>565</v>
      </c>
      <c r="D5118" s="285">
        <v>3</v>
      </c>
      <c r="E5118" s="286">
        <v>7.2439999999999998</v>
      </c>
      <c r="F5118" s="286">
        <v>21.73</v>
      </c>
    </row>
    <row r="5119" spans="1:6">
      <c r="A5119">
        <v>5444</v>
      </c>
      <c r="B5119" t="s">
        <v>5685</v>
      </c>
      <c r="C5119" t="s">
        <v>565</v>
      </c>
      <c r="D5119" s="285">
        <v>0</v>
      </c>
      <c r="E5119" s="286">
        <v>21.91</v>
      </c>
      <c r="F5119" s="286">
        <v>0</v>
      </c>
    </row>
    <row r="5120" spans="1:6">
      <c r="A5120">
        <v>5445</v>
      </c>
      <c r="B5120" t="s">
        <v>5686</v>
      </c>
      <c r="C5120" t="s">
        <v>565</v>
      </c>
      <c r="D5120" s="285">
        <v>0</v>
      </c>
      <c r="E5120" s="286">
        <v>7.335</v>
      </c>
      <c r="F5120" s="286">
        <v>0</v>
      </c>
    </row>
    <row r="5121" spans="1:6">
      <c r="A5121">
        <v>5446</v>
      </c>
      <c r="B5121" t="s">
        <v>5687</v>
      </c>
      <c r="C5121" t="s">
        <v>565</v>
      </c>
      <c r="D5121" s="285">
        <v>0</v>
      </c>
      <c r="E5121" s="286">
        <v>10.314</v>
      </c>
      <c r="F5121" s="286">
        <v>0</v>
      </c>
    </row>
    <row r="5122" spans="1:6">
      <c r="A5122">
        <v>5447</v>
      </c>
      <c r="B5122" t="s">
        <v>5688</v>
      </c>
      <c r="C5122" t="s">
        <v>565</v>
      </c>
      <c r="D5122" s="285">
        <v>0</v>
      </c>
      <c r="E5122" s="286">
        <v>10.64</v>
      </c>
      <c r="F5122" s="286">
        <v>0</v>
      </c>
    </row>
    <row r="5123" spans="1:6">
      <c r="A5123">
        <v>5448</v>
      </c>
      <c r="B5123" t="s">
        <v>5689</v>
      </c>
      <c r="C5123" t="s">
        <v>565</v>
      </c>
      <c r="D5123" s="285">
        <v>0</v>
      </c>
      <c r="E5123" s="286">
        <v>19.219000000000001</v>
      </c>
      <c r="F5123" s="286">
        <v>0</v>
      </c>
    </row>
    <row r="5124" spans="1:6">
      <c r="A5124">
        <v>5449</v>
      </c>
      <c r="B5124" t="s">
        <v>5690</v>
      </c>
      <c r="C5124" t="s">
        <v>565</v>
      </c>
      <c r="D5124" s="285">
        <v>0</v>
      </c>
      <c r="E5124" s="286">
        <v>13.933</v>
      </c>
      <c r="F5124" s="286">
        <v>0</v>
      </c>
    </row>
    <row r="5125" spans="1:6">
      <c r="A5125">
        <v>5450</v>
      </c>
      <c r="B5125" t="s">
        <v>5691</v>
      </c>
      <c r="C5125" t="s">
        <v>565</v>
      </c>
      <c r="D5125" s="285">
        <v>24</v>
      </c>
      <c r="E5125" s="286">
        <v>5.99</v>
      </c>
      <c r="F5125" s="286">
        <v>143.76</v>
      </c>
    </row>
    <row r="5126" spans="1:6">
      <c r="A5126">
        <v>5451</v>
      </c>
      <c r="B5126" t="s">
        <v>5692</v>
      </c>
      <c r="C5126" t="s">
        <v>565</v>
      </c>
      <c r="D5126" s="285">
        <v>6</v>
      </c>
      <c r="E5126" s="286">
        <v>7.0529999999999999</v>
      </c>
      <c r="F5126" s="286">
        <v>42.32</v>
      </c>
    </row>
    <row r="5127" spans="1:6">
      <c r="A5127">
        <v>5452</v>
      </c>
      <c r="B5127" t="s">
        <v>5693</v>
      </c>
      <c r="C5127" t="s">
        <v>565</v>
      </c>
      <c r="D5127" s="285">
        <v>0</v>
      </c>
      <c r="E5127" s="286">
        <v>12.35</v>
      </c>
      <c r="F5127" s="286">
        <v>0</v>
      </c>
    </row>
    <row r="5128" spans="1:6">
      <c r="A5128">
        <v>5453</v>
      </c>
      <c r="B5128" t="s">
        <v>5694</v>
      </c>
      <c r="C5128" t="s">
        <v>565</v>
      </c>
      <c r="D5128" s="285">
        <v>0</v>
      </c>
      <c r="E5128" s="286">
        <v>28.03</v>
      </c>
      <c r="F5128" s="286">
        <v>0</v>
      </c>
    </row>
    <row r="5129" spans="1:6">
      <c r="A5129">
        <v>5454</v>
      </c>
      <c r="B5129" t="s">
        <v>5695</v>
      </c>
      <c r="C5129" t="s">
        <v>565</v>
      </c>
      <c r="D5129" s="285">
        <v>0</v>
      </c>
      <c r="E5129" s="286">
        <v>8.16</v>
      </c>
      <c r="F5129" s="286">
        <v>0</v>
      </c>
    </row>
    <row r="5130" spans="1:6">
      <c r="A5130">
        <v>5455</v>
      </c>
      <c r="B5130" t="s">
        <v>5696</v>
      </c>
      <c r="C5130" t="s">
        <v>565</v>
      </c>
      <c r="D5130" s="285">
        <v>0</v>
      </c>
      <c r="E5130" s="286">
        <v>31.463000000000001</v>
      </c>
      <c r="F5130" s="286">
        <v>0</v>
      </c>
    </row>
    <row r="5131" spans="1:6">
      <c r="A5131">
        <v>5456</v>
      </c>
      <c r="B5131" t="s">
        <v>5697</v>
      </c>
      <c r="C5131" t="s">
        <v>565</v>
      </c>
      <c r="D5131" s="285">
        <v>0</v>
      </c>
      <c r="E5131" s="286">
        <v>27.465</v>
      </c>
      <c r="F5131" s="286">
        <v>0</v>
      </c>
    </row>
    <row r="5132" spans="1:6">
      <c r="A5132">
        <v>5457</v>
      </c>
      <c r="B5132" t="s">
        <v>5698</v>
      </c>
      <c r="C5132" t="s">
        <v>565</v>
      </c>
      <c r="D5132" s="285">
        <v>12</v>
      </c>
      <c r="E5132" s="286">
        <v>15.16</v>
      </c>
      <c r="F5132" s="286">
        <v>181.92</v>
      </c>
    </row>
    <row r="5133" spans="1:6">
      <c r="A5133">
        <v>5458</v>
      </c>
      <c r="B5133" t="s">
        <v>5699</v>
      </c>
      <c r="C5133" t="s">
        <v>565</v>
      </c>
      <c r="D5133" s="285">
        <v>0</v>
      </c>
      <c r="E5133" s="286">
        <v>6.65</v>
      </c>
      <c r="F5133" s="286">
        <v>0</v>
      </c>
    </row>
    <row r="5134" spans="1:6">
      <c r="A5134">
        <v>5459</v>
      </c>
      <c r="B5134" t="s">
        <v>5700</v>
      </c>
      <c r="C5134" t="s">
        <v>565</v>
      </c>
      <c r="D5134" s="285">
        <v>0</v>
      </c>
      <c r="E5134" s="286">
        <v>9.9749999999999996</v>
      </c>
      <c r="F5134" s="286">
        <v>0</v>
      </c>
    </row>
    <row r="5135" spans="1:6">
      <c r="A5135">
        <v>5460</v>
      </c>
      <c r="B5135" t="s">
        <v>5701</v>
      </c>
      <c r="C5135" t="s">
        <v>565</v>
      </c>
      <c r="D5135" s="285">
        <v>0</v>
      </c>
      <c r="E5135" s="286">
        <v>9.9749999999999996</v>
      </c>
      <c r="F5135" s="286">
        <v>0</v>
      </c>
    </row>
    <row r="5136" spans="1:6">
      <c r="A5136">
        <v>5461</v>
      </c>
      <c r="B5136" t="s">
        <v>5702</v>
      </c>
      <c r="C5136" t="s">
        <v>565</v>
      </c>
      <c r="D5136" s="285">
        <v>0</v>
      </c>
      <c r="E5136" s="286">
        <v>8.82</v>
      </c>
      <c r="F5136" s="286">
        <v>0</v>
      </c>
    </row>
    <row r="5137" spans="1:6">
      <c r="A5137">
        <v>5462</v>
      </c>
      <c r="B5137" t="s">
        <v>5703</v>
      </c>
      <c r="C5137" t="s">
        <v>565</v>
      </c>
      <c r="D5137" s="285">
        <v>0</v>
      </c>
      <c r="E5137" s="286">
        <v>9.9749999999999996</v>
      </c>
      <c r="F5137" s="286">
        <v>0</v>
      </c>
    </row>
    <row r="5138" spans="1:6">
      <c r="A5138">
        <v>5463</v>
      </c>
      <c r="B5138" t="s">
        <v>5704</v>
      </c>
      <c r="C5138" t="s">
        <v>565</v>
      </c>
      <c r="D5138" s="285">
        <v>0</v>
      </c>
      <c r="E5138" s="286">
        <v>9.5</v>
      </c>
      <c r="F5138" s="286">
        <v>0</v>
      </c>
    </row>
    <row r="5139" spans="1:6">
      <c r="A5139">
        <v>5464</v>
      </c>
      <c r="B5139" t="s">
        <v>5705</v>
      </c>
      <c r="C5139" t="s">
        <v>565</v>
      </c>
      <c r="D5139" s="285">
        <v>0</v>
      </c>
      <c r="E5139" s="286">
        <v>9.0250000000000004</v>
      </c>
      <c r="F5139" s="286">
        <v>0</v>
      </c>
    </row>
    <row r="5140" spans="1:6">
      <c r="A5140">
        <v>5465</v>
      </c>
      <c r="B5140" t="s">
        <v>5706</v>
      </c>
      <c r="C5140" t="s">
        <v>565</v>
      </c>
      <c r="D5140" s="285">
        <v>0</v>
      </c>
      <c r="E5140" s="286">
        <v>8.5500000000000007</v>
      </c>
      <c r="F5140" s="286">
        <v>0</v>
      </c>
    </row>
    <row r="5141" spans="1:6">
      <c r="A5141">
        <v>5466</v>
      </c>
      <c r="B5141" t="s">
        <v>5707</v>
      </c>
      <c r="C5141" t="s">
        <v>565</v>
      </c>
      <c r="D5141" s="285">
        <v>0</v>
      </c>
      <c r="E5141" s="286">
        <v>0</v>
      </c>
      <c r="F5141" s="286">
        <v>0</v>
      </c>
    </row>
    <row r="5142" spans="1:6">
      <c r="A5142">
        <v>5467</v>
      </c>
      <c r="B5142" t="s">
        <v>5708</v>
      </c>
      <c r="C5142" t="s">
        <v>565</v>
      </c>
      <c r="D5142" s="285">
        <v>0</v>
      </c>
      <c r="E5142" s="286">
        <v>104.5</v>
      </c>
      <c r="F5142" s="286">
        <v>0</v>
      </c>
    </row>
    <row r="5143" spans="1:6">
      <c r="A5143">
        <v>5468</v>
      </c>
      <c r="B5143" t="s">
        <v>5709</v>
      </c>
      <c r="C5143" t="s">
        <v>565</v>
      </c>
      <c r="D5143" s="285">
        <v>3</v>
      </c>
      <c r="E5143" s="286">
        <v>19.399999999999999</v>
      </c>
      <c r="F5143" s="286">
        <v>58.2</v>
      </c>
    </row>
    <row r="5144" spans="1:6">
      <c r="A5144">
        <v>5469</v>
      </c>
      <c r="B5144" t="s">
        <v>5710</v>
      </c>
      <c r="C5144" t="s">
        <v>565</v>
      </c>
      <c r="D5144" s="285">
        <v>0</v>
      </c>
      <c r="E5144" s="286">
        <v>9.1</v>
      </c>
      <c r="F5144" s="286">
        <v>0</v>
      </c>
    </row>
    <row r="5145" spans="1:6">
      <c r="A5145">
        <v>5470</v>
      </c>
      <c r="B5145" t="s">
        <v>5711</v>
      </c>
      <c r="C5145" t="s">
        <v>565</v>
      </c>
      <c r="D5145" s="285">
        <v>0</v>
      </c>
      <c r="E5145" s="286">
        <v>14.67</v>
      </c>
      <c r="F5145" s="286">
        <v>0</v>
      </c>
    </row>
    <row r="5146" spans="1:6">
      <c r="A5146">
        <v>5471</v>
      </c>
      <c r="B5146" t="s">
        <v>5712</v>
      </c>
      <c r="C5146" t="s">
        <v>565</v>
      </c>
      <c r="D5146" s="285">
        <v>0</v>
      </c>
      <c r="E5146" s="286">
        <v>12.35</v>
      </c>
      <c r="F5146" s="286">
        <v>0</v>
      </c>
    </row>
    <row r="5147" spans="1:6">
      <c r="A5147">
        <v>5472</v>
      </c>
      <c r="B5147" t="s">
        <v>5713</v>
      </c>
      <c r="C5147" t="s">
        <v>565</v>
      </c>
      <c r="D5147" s="285">
        <v>0</v>
      </c>
      <c r="E5147" s="286">
        <v>14.73</v>
      </c>
      <c r="F5147" s="286">
        <v>0</v>
      </c>
    </row>
    <row r="5148" spans="1:6">
      <c r="A5148">
        <v>5473</v>
      </c>
      <c r="B5148" t="s">
        <v>5714</v>
      </c>
      <c r="C5148" t="s">
        <v>565</v>
      </c>
      <c r="D5148" s="285">
        <v>0</v>
      </c>
      <c r="E5148" s="286">
        <v>28.5</v>
      </c>
      <c r="F5148" s="286">
        <v>0</v>
      </c>
    </row>
    <row r="5149" spans="1:6">
      <c r="A5149">
        <v>5474</v>
      </c>
      <c r="B5149" t="s">
        <v>5715</v>
      </c>
      <c r="C5149" t="s">
        <v>565</v>
      </c>
      <c r="D5149" s="285">
        <v>0</v>
      </c>
      <c r="E5149" s="286">
        <v>3.8</v>
      </c>
      <c r="F5149" s="286">
        <v>0</v>
      </c>
    </row>
    <row r="5150" spans="1:6">
      <c r="A5150">
        <v>5475</v>
      </c>
      <c r="B5150" t="s">
        <v>5716</v>
      </c>
      <c r="C5150" t="s">
        <v>565</v>
      </c>
      <c r="D5150" s="285">
        <v>0</v>
      </c>
      <c r="E5150" s="286">
        <v>3.99</v>
      </c>
      <c r="F5150" s="286">
        <v>0</v>
      </c>
    </row>
    <row r="5151" spans="1:6">
      <c r="A5151">
        <v>5476</v>
      </c>
      <c r="B5151" t="s">
        <v>5717</v>
      </c>
      <c r="C5151" t="s">
        <v>565</v>
      </c>
      <c r="D5151" s="285">
        <v>0</v>
      </c>
      <c r="E5151" s="286">
        <v>6.93</v>
      </c>
      <c r="F5151" s="286">
        <v>0</v>
      </c>
    </row>
    <row r="5152" spans="1:6">
      <c r="A5152">
        <v>5477</v>
      </c>
      <c r="B5152" t="s">
        <v>5718</v>
      </c>
      <c r="C5152" t="s">
        <v>565</v>
      </c>
      <c r="D5152" s="285">
        <v>0</v>
      </c>
      <c r="E5152" s="286">
        <v>4.5999999999999996</v>
      </c>
      <c r="F5152" s="286">
        <v>0</v>
      </c>
    </row>
    <row r="5153" spans="1:6">
      <c r="A5153">
        <v>5478</v>
      </c>
      <c r="B5153" t="s">
        <v>5719</v>
      </c>
      <c r="C5153" t="s">
        <v>565</v>
      </c>
      <c r="D5153" s="285">
        <v>12</v>
      </c>
      <c r="E5153" s="286">
        <v>11.75</v>
      </c>
      <c r="F5153" s="286">
        <v>141</v>
      </c>
    </row>
    <row r="5154" spans="1:6">
      <c r="A5154">
        <v>5479</v>
      </c>
      <c r="B5154" t="s">
        <v>5720</v>
      </c>
      <c r="C5154" t="s">
        <v>565</v>
      </c>
      <c r="D5154" s="285">
        <v>0</v>
      </c>
      <c r="E5154" s="286">
        <v>20</v>
      </c>
      <c r="F5154" s="286">
        <v>0</v>
      </c>
    </row>
    <row r="5155" spans="1:6">
      <c r="A5155">
        <v>5480</v>
      </c>
      <c r="B5155" t="s">
        <v>5721</v>
      </c>
      <c r="C5155" t="s">
        <v>565</v>
      </c>
      <c r="D5155" s="285">
        <v>0</v>
      </c>
      <c r="E5155" s="286">
        <v>12.9</v>
      </c>
      <c r="F5155" s="286">
        <v>0</v>
      </c>
    </row>
    <row r="5156" spans="1:6">
      <c r="A5156">
        <v>5481</v>
      </c>
      <c r="B5156" t="s">
        <v>5722</v>
      </c>
      <c r="C5156" t="s">
        <v>565</v>
      </c>
      <c r="D5156" s="285">
        <v>18</v>
      </c>
      <c r="E5156" s="286">
        <v>5.99</v>
      </c>
      <c r="F5156" s="286">
        <v>107.82</v>
      </c>
    </row>
    <row r="5157" spans="1:6">
      <c r="A5157">
        <v>5482</v>
      </c>
      <c r="B5157" t="s">
        <v>5723</v>
      </c>
      <c r="C5157" t="s">
        <v>565</v>
      </c>
      <c r="D5157" s="285">
        <v>0</v>
      </c>
      <c r="E5157" s="286">
        <v>19.95</v>
      </c>
      <c r="F5157" s="286">
        <v>0</v>
      </c>
    </row>
    <row r="5158" spans="1:6">
      <c r="A5158">
        <v>5483</v>
      </c>
      <c r="B5158" t="s">
        <v>5724</v>
      </c>
      <c r="C5158" t="s">
        <v>565</v>
      </c>
      <c r="D5158" s="285">
        <v>0</v>
      </c>
      <c r="E5158" s="286">
        <v>34.92</v>
      </c>
      <c r="F5158" s="286">
        <v>0</v>
      </c>
    </row>
    <row r="5159" spans="1:6">
      <c r="A5159">
        <v>5484</v>
      </c>
      <c r="B5159" t="s">
        <v>5725</v>
      </c>
      <c r="C5159" t="s">
        <v>565</v>
      </c>
      <c r="D5159" s="285">
        <v>0</v>
      </c>
      <c r="E5159" s="286">
        <v>11</v>
      </c>
      <c r="F5159" s="286">
        <v>0</v>
      </c>
    </row>
    <row r="5160" spans="1:6">
      <c r="A5160">
        <v>5485</v>
      </c>
      <c r="B5160" t="s">
        <v>5726</v>
      </c>
      <c r="C5160" t="s">
        <v>565</v>
      </c>
      <c r="D5160" s="285">
        <v>0</v>
      </c>
      <c r="E5160" s="286">
        <v>13.154999999999999</v>
      </c>
      <c r="F5160" s="286">
        <v>0</v>
      </c>
    </row>
    <row r="5161" spans="1:6">
      <c r="A5161">
        <v>5486</v>
      </c>
      <c r="B5161" t="s">
        <v>5727</v>
      </c>
      <c r="C5161" t="s">
        <v>565</v>
      </c>
      <c r="D5161" s="285">
        <v>0</v>
      </c>
      <c r="E5161" s="286">
        <v>3.31</v>
      </c>
      <c r="F5161" s="286">
        <v>0</v>
      </c>
    </row>
    <row r="5162" spans="1:6">
      <c r="A5162">
        <v>5487</v>
      </c>
      <c r="B5162" t="s">
        <v>5728</v>
      </c>
      <c r="C5162" t="s">
        <v>565</v>
      </c>
      <c r="D5162" s="285">
        <v>18</v>
      </c>
      <c r="E5162" s="286">
        <v>4.32</v>
      </c>
      <c r="F5162" s="286">
        <v>77.760000000000005</v>
      </c>
    </row>
    <row r="5163" spans="1:6">
      <c r="A5163">
        <v>5488</v>
      </c>
      <c r="B5163" t="s">
        <v>5729</v>
      </c>
      <c r="C5163" t="s">
        <v>565</v>
      </c>
      <c r="D5163" s="285">
        <v>0</v>
      </c>
      <c r="E5163" s="286">
        <v>40</v>
      </c>
      <c r="F5163" s="286">
        <v>0</v>
      </c>
    </row>
    <row r="5164" spans="1:6">
      <c r="A5164">
        <v>5489</v>
      </c>
      <c r="B5164" t="s">
        <v>5730</v>
      </c>
      <c r="C5164" t="s">
        <v>565</v>
      </c>
      <c r="D5164" s="285">
        <v>48</v>
      </c>
      <c r="E5164" s="286">
        <v>3.56</v>
      </c>
      <c r="F5164" s="286">
        <v>170.88</v>
      </c>
    </row>
    <row r="5165" spans="1:6">
      <c r="A5165">
        <v>5490</v>
      </c>
      <c r="B5165" t="s">
        <v>5731</v>
      </c>
      <c r="C5165" t="s">
        <v>565</v>
      </c>
      <c r="D5165" s="285">
        <v>0</v>
      </c>
      <c r="E5165" s="286">
        <v>3.69</v>
      </c>
      <c r="F5165" s="286">
        <v>0</v>
      </c>
    </row>
    <row r="5166" spans="1:6">
      <c r="A5166">
        <v>5491</v>
      </c>
      <c r="B5166" t="s">
        <v>5732</v>
      </c>
      <c r="C5166" t="s">
        <v>565</v>
      </c>
      <c r="D5166" s="285">
        <v>0</v>
      </c>
      <c r="E5166" s="286">
        <v>3.69</v>
      </c>
      <c r="F5166" s="286">
        <v>0</v>
      </c>
    </row>
    <row r="5167" spans="1:6">
      <c r="A5167">
        <v>5492</v>
      </c>
      <c r="B5167" t="s">
        <v>5733</v>
      </c>
      <c r="C5167" t="s">
        <v>565</v>
      </c>
      <c r="D5167" s="285">
        <v>0</v>
      </c>
      <c r="E5167" s="286">
        <v>29.5</v>
      </c>
      <c r="F5167" s="286">
        <v>0</v>
      </c>
    </row>
    <row r="5168" spans="1:6">
      <c r="A5168">
        <v>5493</v>
      </c>
      <c r="B5168" t="s">
        <v>5734</v>
      </c>
      <c r="C5168" t="s">
        <v>565</v>
      </c>
      <c r="D5168" s="285">
        <v>0</v>
      </c>
      <c r="E5168" s="286">
        <v>7.35</v>
      </c>
      <c r="F5168" s="286">
        <v>0</v>
      </c>
    </row>
    <row r="5169" spans="1:6">
      <c r="A5169">
        <v>5494</v>
      </c>
      <c r="B5169" t="s">
        <v>5735</v>
      </c>
      <c r="C5169" t="s">
        <v>565</v>
      </c>
      <c r="D5169" s="285">
        <v>0</v>
      </c>
      <c r="E5169" s="286">
        <v>11.3</v>
      </c>
      <c r="F5169" s="286">
        <v>0</v>
      </c>
    </row>
    <row r="5170" spans="1:6">
      <c r="A5170">
        <v>5495</v>
      </c>
      <c r="B5170" t="s">
        <v>5736</v>
      </c>
      <c r="C5170" t="s">
        <v>565</v>
      </c>
      <c r="D5170" s="285">
        <v>72</v>
      </c>
      <c r="E5170" s="286">
        <v>4.3499999999999996</v>
      </c>
      <c r="F5170" s="286">
        <v>313.2</v>
      </c>
    </row>
    <row r="5171" spans="1:6">
      <c r="A5171">
        <v>5496</v>
      </c>
      <c r="B5171" t="s">
        <v>5737</v>
      </c>
      <c r="C5171" t="s">
        <v>565</v>
      </c>
      <c r="D5171" s="285">
        <v>36</v>
      </c>
      <c r="E5171" s="286">
        <v>4.2850000000000001</v>
      </c>
      <c r="F5171" s="286">
        <v>154.29</v>
      </c>
    </row>
    <row r="5172" spans="1:6">
      <c r="A5172">
        <v>5497</v>
      </c>
      <c r="B5172" t="s">
        <v>5738</v>
      </c>
      <c r="C5172" t="s">
        <v>565</v>
      </c>
      <c r="D5172" s="285">
        <v>0</v>
      </c>
      <c r="E5172" s="286">
        <v>27.14</v>
      </c>
      <c r="F5172" s="286">
        <v>0</v>
      </c>
    </row>
    <row r="5173" spans="1:6">
      <c r="A5173">
        <v>5498</v>
      </c>
      <c r="B5173" t="s">
        <v>5739</v>
      </c>
      <c r="C5173" t="s">
        <v>565</v>
      </c>
      <c r="D5173" s="285">
        <v>0</v>
      </c>
      <c r="E5173" s="286">
        <v>17.829999999999998</v>
      </c>
      <c r="F5173" s="286">
        <v>0</v>
      </c>
    </row>
    <row r="5174" spans="1:6">
      <c r="A5174">
        <v>5499</v>
      </c>
      <c r="B5174" t="s">
        <v>5740</v>
      </c>
      <c r="C5174" t="s">
        <v>565</v>
      </c>
      <c r="D5174" s="285">
        <v>0</v>
      </c>
      <c r="E5174" s="286">
        <v>13.154</v>
      </c>
      <c r="F5174" s="286">
        <v>0</v>
      </c>
    </row>
    <row r="5175" spans="1:6">
      <c r="A5175">
        <v>5500</v>
      </c>
      <c r="B5175" t="s">
        <v>5741</v>
      </c>
      <c r="C5175" t="s">
        <v>565</v>
      </c>
      <c r="D5175" s="285">
        <v>36</v>
      </c>
      <c r="E5175" s="286">
        <v>7.7249999999999996</v>
      </c>
      <c r="F5175" s="286">
        <v>278.10000000000002</v>
      </c>
    </row>
    <row r="5176" spans="1:6">
      <c r="A5176">
        <v>5501</v>
      </c>
      <c r="B5176" t="s">
        <v>5742</v>
      </c>
      <c r="C5176" t="s">
        <v>565</v>
      </c>
      <c r="D5176" s="285">
        <v>0</v>
      </c>
      <c r="E5176" s="286">
        <v>25.8</v>
      </c>
      <c r="F5176" s="286">
        <v>0</v>
      </c>
    </row>
    <row r="5177" spans="1:6">
      <c r="A5177">
        <v>5502</v>
      </c>
      <c r="B5177" t="s">
        <v>5743</v>
      </c>
      <c r="C5177" t="s">
        <v>565</v>
      </c>
      <c r="D5177" s="285">
        <v>3</v>
      </c>
      <c r="E5177" s="286">
        <v>19.86</v>
      </c>
      <c r="F5177" s="286">
        <v>59.58</v>
      </c>
    </row>
    <row r="5178" spans="1:6">
      <c r="A5178">
        <v>5503</v>
      </c>
      <c r="B5178" t="s">
        <v>5744</v>
      </c>
      <c r="C5178" t="s">
        <v>565</v>
      </c>
      <c r="D5178" s="285">
        <v>0</v>
      </c>
      <c r="E5178" s="286">
        <v>24.92</v>
      </c>
      <c r="F5178" s="286">
        <v>0</v>
      </c>
    </row>
    <row r="5179" spans="1:6">
      <c r="A5179">
        <v>5504</v>
      </c>
      <c r="B5179" t="s">
        <v>5745</v>
      </c>
      <c r="C5179" t="s">
        <v>565</v>
      </c>
      <c r="D5179" s="285">
        <v>0</v>
      </c>
      <c r="E5179" s="286">
        <v>28.9</v>
      </c>
      <c r="F5179" s="286">
        <v>0</v>
      </c>
    </row>
    <row r="5180" spans="1:6">
      <c r="A5180">
        <v>5505</v>
      </c>
      <c r="B5180" t="s">
        <v>5746</v>
      </c>
      <c r="C5180" t="s">
        <v>565</v>
      </c>
      <c r="D5180" s="285">
        <v>0</v>
      </c>
      <c r="E5180" s="286">
        <v>28.5</v>
      </c>
      <c r="F5180" s="286">
        <v>0</v>
      </c>
    </row>
    <row r="5181" spans="1:6">
      <c r="A5181">
        <v>5506</v>
      </c>
      <c r="B5181" t="s">
        <v>5747</v>
      </c>
      <c r="C5181" t="s">
        <v>565</v>
      </c>
      <c r="D5181" s="285">
        <v>12</v>
      </c>
      <c r="E5181" s="286">
        <v>18.491</v>
      </c>
      <c r="F5181" s="286">
        <v>221.89</v>
      </c>
    </row>
    <row r="5182" spans="1:6">
      <c r="A5182">
        <v>5507</v>
      </c>
      <c r="B5182" t="s">
        <v>5748</v>
      </c>
      <c r="C5182" t="s">
        <v>565</v>
      </c>
      <c r="D5182" s="285">
        <v>0</v>
      </c>
      <c r="E5182" s="286">
        <v>16.84</v>
      </c>
      <c r="F5182" s="286">
        <v>0</v>
      </c>
    </row>
    <row r="5183" spans="1:6">
      <c r="A5183">
        <v>5508</v>
      </c>
      <c r="B5183" t="s">
        <v>5749</v>
      </c>
      <c r="C5183" t="s">
        <v>565</v>
      </c>
      <c r="D5183" s="285">
        <v>0</v>
      </c>
      <c r="E5183" s="286">
        <v>31.39</v>
      </c>
      <c r="F5183" s="286">
        <v>0</v>
      </c>
    </row>
    <row r="5184" spans="1:6">
      <c r="A5184">
        <v>5509</v>
      </c>
      <c r="B5184" t="s">
        <v>5750</v>
      </c>
      <c r="C5184" t="s">
        <v>565</v>
      </c>
      <c r="D5184" s="285">
        <v>0</v>
      </c>
      <c r="E5184" s="286">
        <v>14.79</v>
      </c>
      <c r="F5184" s="286">
        <v>0</v>
      </c>
    </row>
    <row r="5185" spans="1:6">
      <c r="A5185">
        <v>5510</v>
      </c>
      <c r="B5185" t="s">
        <v>5751</v>
      </c>
      <c r="C5185" t="s">
        <v>565</v>
      </c>
      <c r="D5185" s="285">
        <v>0</v>
      </c>
      <c r="E5185" s="286">
        <v>22.42</v>
      </c>
      <c r="F5185" s="286">
        <v>0</v>
      </c>
    </row>
    <row r="5186" spans="1:6">
      <c r="A5186">
        <v>5511</v>
      </c>
      <c r="B5186" t="s">
        <v>5752</v>
      </c>
      <c r="C5186" t="s">
        <v>565</v>
      </c>
      <c r="D5186" s="285">
        <v>0</v>
      </c>
      <c r="E5186" s="286">
        <v>28.16</v>
      </c>
      <c r="F5186" s="286">
        <v>0</v>
      </c>
    </row>
    <row r="5187" spans="1:6">
      <c r="A5187">
        <v>5512</v>
      </c>
      <c r="B5187" t="s">
        <v>5753</v>
      </c>
      <c r="C5187" t="s">
        <v>565</v>
      </c>
      <c r="D5187" s="285">
        <v>0</v>
      </c>
      <c r="E5187" s="286">
        <v>19.95</v>
      </c>
      <c r="F5187" s="286">
        <v>0</v>
      </c>
    </row>
    <row r="5188" spans="1:6">
      <c r="A5188">
        <v>5513</v>
      </c>
      <c r="B5188" t="s">
        <v>5754</v>
      </c>
      <c r="C5188" t="s">
        <v>565</v>
      </c>
      <c r="D5188" s="285">
        <v>0</v>
      </c>
      <c r="E5188" s="286">
        <v>16.62</v>
      </c>
      <c r="F5188" s="286">
        <v>0</v>
      </c>
    </row>
    <row r="5189" spans="1:6">
      <c r="A5189">
        <v>5514</v>
      </c>
      <c r="B5189" t="s">
        <v>5755</v>
      </c>
      <c r="C5189" t="s">
        <v>565</v>
      </c>
      <c r="D5189" s="285">
        <v>0</v>
      </c>
      <c r="E5189" s="286">
        <v>26.48</v>
      </c>
      <c r="F5189" s="286">
        <v>0</v>
      </c>
    </row>
    <row r="5190" spans="1:6">
      <c r="A5190">
        <v>5515</v>
      </c>
      <c r="B5190" t="s">
        <v>5756</v>
      </c>
      <c r="C5190" t="s">
        <v>565</v>
      </c>
      <c r="D5190" s="285">
        <v>0</v>
      </c>
      <c r="E5190" s="286">
        <v>20.41</v>
      </c>
      <c r="F5190" s="286">
        <v>0</v>
      </c>
    </row>
    <row r="5191" spans="1:6">
      <c r="A5191">
        <v>5516</v>
      </c>
      <c r="B5191" t="s">
        <v>5757</v>
      </c>
      <c r="C5191" t="s">
        <v>565</v>
      </c>
      <c r="D5191" s="285">
        <v>0</v>
      </c>
      <c r="E5191" s="286">
        <v>7.6059999999999999</v>
      </c>
      <c r="F5191" s="286">
        <v>0</v>
      </c>
    </row>
    <row r="5192" spans="1:6">
      <c r="A5192">
        <v>5517</v>
      </c>
      <c r="B5192" t="s">
        <v>5758</v>
      </c>
      <c r="C5192" t="s">
        <v>565</v>
      </c>
      <c r="D5192" s="285">
        <v>0</v>
      </c>
      <c r="E5192" s="286">
        <v>11.76</v>
      </c>
      <c r="F5192" s="286">
        <v>0</v>
      </c>
    </row>
    <row r="5193" spans="1:6">
      <c r="A5193">
        <v>5518</v>
      </c>
      <c r="B5193" t="s">
        <v>5759</v>
      </c>
      <c r="C5193" t="s">
        <v>565</v>
      </c>
      <c r="D5193" s="285">
        <v>0</v>
      </c>
      <c r="E5193" s="286">
        <v>15.319000000000001</v>
      </c>
      <c r="F5193" s="286">
        <v>0</v>
      </c>
    </row>
    <row r="5194" spans="1:6">
      <c r="A5194">
        <v>5519</v>
      </c>
      <c r="B5194" t="s">
        <v>5760</v>
      </c>
      <c r="C5194" t="s">
        <v>565</v>
      </c>
      <c r="D5194" s="285">
        <v>12</v>
      </c>
      <c r="E5194" s="286">
        <v>10.050000000000001</v>
      </c>
      <c r="F5194" s="286">
        <v>120.6</v>
      </c>
    </row>
    <row r="5195" spans="1:6">
      <c r="A5195">
        <v>5520</v>
      </c>
      <c r="B5195" t="s">
        <v>5761</v>
      </c>
      <c r="C5195" t="s">
        <v>565</v>
      </c>
      <c r="D5195" s="285">
        <v>0</v>
      </c>
      <c r="E5195" s="286">
        <v>8.3460000000000001</v>
      </c>
      <c r="F5195" s="286">
        <v>0</v>
      </c>
    </row>
    <row r="5196" spans="1:6">
      <c r="A5196">
        <v>5521</v>
      </c>
      <c r="B5196" t="s">
        <v>5762</v>
      </c>
      <c r="C5196" t="s">
        <v>565</v>
      </c>
      <c r="D5196" s="285">
        <v>0</v>
      </c>
      <c r="E5196" s="286">
        <v>31.21</v>
      </c>
      <c r="F5196" s="286">
        <v>0</v>
      </c>
    </row>
    <row r="5197" spans="1:6">
      <c r="A5197">
        <v>5522</v>
      </c>
      <c r="B5197" t="s">
        <v>5763</v>
      </c>
      <c r="C5197" t="s">
        <v>565</v>
      </c>
      <c r="D5197" s="285">
        <v>48</v>
      </c>
      <c r="E5197" s="286">
        <v>4.75</v>
      </c>
      <c r="F5197" s="286">
        <v>228</v>
      </c>
    </row>
    <row r="5198" spans="1:6">
      <c r="A5198">
        <v>5523</v>
      </c>
      <c r="B5198" t="s">
        <v>5764</v>
      </c>
      <c r="C5198" t="s">
        <v>565</v>
      </c>
      <c r="D5198" s="285">
        <v>36</v>
      </c>
      <c r="E5198" s="286">
        <v>2.85</v>
      </c>
      <c r="F5198" s="286">
        <v>102.6</v>
      </c>
    </row>
    <row r="5199" spans="1:6">
      <c r="A5199">
        <v>5524</v>
      </c>
      <c r="B5199" t="s">
        <v>5765</v>
      </c>
      <c r="C5199" t="s">
        <v>565</v>
      </c>
      <c r="D5199" s="285">
        <v>0</v>
      </c>
      <c r="E5199" s="286">
        <v>3.8</v>
      </c>
      <c r="F5199" s="286">
        <v>0</v>
      </c>
    </row>
    <row r="5200" spans="1:6">
      <c r="A5200">
        <v>5525</v>
      </c>
      <c r="B5200" t="s">
        <v>5766</v>
      </c>
      <c r="C5200" t="s">
        <v>565</v>
      </c>
      <c r="D5200" s="285">
        <v>300</v>
      </c>
      <c r="E5200" s="286">
        <v>3.5630000000000002</v>
      </c>
      <c r="F5200" s="286">
        <v>1068.9000000000001</v>
      </c>
    </row>
    <row r="5201" spans="1:6">
      <c r="A5201">
        <v>5526</v>
      </c>
      <c r="B5201" t="s">
        <v>5767</v>
      </c>
      <c r="C5201" t="s">
        <v>565</v>
      </c>
      <c r="D5201" s="285">
        <v>0</v>
      </c>
      <c r="E5201" s="286">
        <v>7.8</v>
      </c>
      <c r="F5201" s="286">
        <v>0</v>
      </c>
    </row>
    <row r="5202" spans="1:6">
      <c r="A5202">
        <v>5527</v>
      </c>
      <c r="B5202" t="s">
        <v>5768</v>
      </c>
      <c r="C5202" t="s">
        <v>565</v>
      </c>
      <c r="D5202" s="285">
        <v>0</v>
      </c>
      <c r="E5202" s="286">
        <v>35.520000000000003</v>
      </c>
      <c r="F5202" s="286">
        <v>0</v>
      </c>
    </row>
    <row r="5203" spans="1:6">
      <c r="A5203">
        <v>5528</v>
      </c>
      <c r="B5203" t="s">
        <v>5769</v>
      </c>
      <c r="C5203" t="s">
        <v>565</v>
      </c>
      <c r="D5203" s="285">
        <v>0</v>
      </c>
      <c r="E5203" s="286">
        <v>4.2699999999999996</v>
      </c>
      <c r="F5203" s="286">
        <v>0</v>
      </c>
    </row>
    <row r="5204" spans="1:6">
      <c r="A5204">
        <v>5529</v>
      </c>
      <c r="B5204" t="s">
        <v>5770</v>
      </c>
      <c r="C5204" t="s">
        <v>565</v>
      </c>
      <c r="D5204" s="285">
        <v>30</v>
      </c>
      <c r="E5204" s="286">
        <v>4.4219999999999997</v>
      </c>
      <c r="F5204" s="286">
        <v>132.68</v>
      </c>
    </row>
    <row r="5205" spans="1:6">
      <c r="A5205">
        <v>5530</v>
      </c>
      <c r="B5205" t="s">
        <v>5771</v>
      </c>
      <c r="C5205" t="s">
        <v>565</v>
      </c>
      <c r="D5205" s="285">
        <v>0</v>
      </c>
      <c r="E5205" s="286">
        <v>57.6</v>
      </c>
      <c r="F5205" s="286">
        <v>0</v>
      </c>
    </row>
    <row r="5206" spans="1:6">
      <c r="A5206">
        <v>5531</v>
      </c>
      <c r="B5206" t="s">
        <v>5772</v>
      </c>
      <c r="C5206" t="s">
        <v>565</v>
      </c>
      <c r="D5206" s="285">
        <v>0</v>
      </c>
      <c r="E5206" s="286">
        <v>70.271000000000001</v>
      </c>
      <c r="F5206" s="286">
        <v>0</v>
      </c>
    </row>
    <row r="5207" spans="1:6">
      <c r="A5207">
        <v>5532</v>
      </c>
      <c r="B5207" t="s">
        <v>5773</v>
      </c>
      <c r="C5207" t="s">
        <v>565</v>
      </c>
      <c r="D5207" s="285">
        <v>0</v>
      </c>
      <c r="E5207" s="286">
        <v>220</v>
      </c>
      <c r="F5207" s="286">
        <v>0</v>
      </c>
    </row>
    <row r="5208" spans="1:6">
      <c r="A5208">
        <v>5533</v>
      </c>
      <c r="B5208" t="s">
        <v>5774</v>
      </c>
      <c r="C5208" t="s">
        <v>565</v>
      </c>
      <c r="D5208" s="285">
        <v>0</v>
      </c>
      <c r="E5208" s="286">
        <v>66</v>
      </c>
      <c r="F5208" s="286">
        <v>0</v>
      </c>
    </row>
    <row r="5209" spans="1:6">
      <c r="A5209">
        <v>5534</v>
      </c>
      <c r="B5209" t="s">
        <v>5775</v>
      </c>
      <c r="C5209" t="s">
        <v>565</v>
      </c>
      <c r="D5209" s="285">
        <v>480</v>
      </c>
      <c r="E5209" s="286">
        <v>1.65</v>
      </c>
      <c r="F5209" s="286">
        <v>792</v>
      </c>
    </row>
    <row r="5210" spans="1:6">
      <c r="A5210">
        <v>5535</v>
      </c>
      <c r="B5210" t="s">
        <v>5776</v>
      </c>
      <c r="C5210" t="s">
        <v>565</v>
      </c>
      <c r="D5210" s="285">
        <v>0</v>
      </c>
      <c r="E5210" s="286">
        <v>10.82</v>
      </c>
      <c r="F5210" s="286">
        <v>0</v>
      </c>
    </row>
    <row r="5211" spans="1:6">
      <c r="A5211">
        <v>5536</v>
      </c>
      <c r="B5211" t="s">
        <v>5777</v>
      </c>
      <c r="C5211" t="s">
        <v>565</v>
      </c>
      <c r="D5211" s="285">
        <v>0</v>
      </c>
      <c r="E5211" s="286">
        <v>12.978</v>
      </c>
      <c r="F5211" s="286">
        <v>0</v>
      </c>
    </row>
    <row r="5212" spans="1:6">
      <c r="A5212">
        <v>5537</v>
      </c>
      <c r="B5212" t="s">
        <v>5778</v>
      </c>
      <c r="C5212" t="s">
        <v>565</v>
      </c>
      <c r="D5212" s="285">
        <v>0</v>
      </c>
      <c r="E5212" s="286">
        <v>9.6999999999999993</v>
      </c>
      <c r="F5212" s="286">
        <v>0</v>
      </c>
    </row>
    <row r="5213" spans="1:6">
      <c r="A5213">
        <v>5538</v>
      </c>
      <c r="B5213" t="s">
        <v>5779</v>
      </c>
      <c r="C5213" t="s">
        <v>565</v>
      </c>
      <c r="D5213" s="285">
        <v>0</v>
      </c>
      <c r="E5213" s="286">
        <v>16.638000000000002</v>
      </c>
      <c r="F5213" s="286">
        <v>0</v>
      </c>
    </row>
    <row r="5214" spans="1:6">
      <c r="A5214">
        <v>5539</v>
      </c>
      <c r="B5214" t="s">
        <v>5780</v>
      </c>
      <c r="C5214" t="s">
        <v>565</v>
      </c>
      <c r="D5214" s="285">
        <v>0</v>
      </c>
      <c r="E5214" s="286">
        <v>54.15</v>
      </c>
      <c r="F5214" s="286">
        <v>0</v>
      </c>
    </row>
    <row r="5215" spans="1:6">
      <c r="A5215">
        <v>5540</v>
      </c>
      <c r="B5215" t="s">
        <v>5781</v>
      </c>
      <c r="C5215" t="s">
        <v>565</v>
      </c>
      <c r="D5215" s="285">
        <v>0</v>
      </c>
      <c r="E5215" s="286">
        <v>6.556</v>
      </c>
      <c r="F5215" s="286">
        <v>0</v>
      </c>
    </row>
    <row r="5216" spans="1:6">
      <c r="A5216">
        <v>5541</v>
      </c>
      <c r="B5216" t="s">
        <v>5782</v>
      </c>
      <c r="C5216" t="s">
        <v>565</v>
      </c>
      <c r="D5216" s="285">
        <v>0</v>
      </c>
      <c r="E5216" s="286">
        <v>12.833</v>
      </c>
      <c r="F5216" s="286">
        <v>0</v>
      </c>
    </row>
    <row r="5217" spans="1:6">
      <c r="A5217">
        <v>5542</v>
      </c>
      <c r="B5217" t="s">
        <v>5783</v>
      </c>
      <c r="C5217" t="s">
        <v>565</v>
      </c>
      <c r="D5217" s="285">
        <v>0</v>
      </c>
      <c r="E5217" s="286">
        <v>0</v>
      </c>
      <c r="F5217" s="286">
        <v>0</v>
      </c>
    </row>
    <row r="5218" spans="1:6">
      <c r="A5218">
        <v>5543</v>
      </c>
      <c r="B5218" t="s">
        <v>5784</v>
      </c>
      <c r="C5218" t="s">
        <v>565</v>
      </c>
      <c r="D5218" s="285">
        <v>0</v>
      </c>
      <c r="E5218" s="286">
        <v>51.84</v>
      </c>
      <c r="F5218" s="286">
        <v>0</v>
      </c>
    </row>
    <row r="5219" spans="1:6">
      <c r="A5219">
        <v>5544</v>
      </c>
      <c r="B5219" t="s">
        <v>5785</v>
      </c>
      <c r="C5219" t="s">
        <v>565</v>
      </c>
      <c r="D5219" s="285">
        <v>0</v>
      </c>
      <c r="E5219" s="286">
        <v>56.4</v>
      </c>
      <c r="F5219" s="286">
        <v>0</v>
      </c>
    </row>
    <row r="5220" spans="1:6">
      <c r="A5220">
        <v>5545</v>
      </c>
      <c r="B5220" t="s">
        <v>5786</v>
      </c>
      <c r="C5220" t="s">
        <v>565</v>
      </c>
      <c r="D5220" s="285">
        <v>12</v>
      </c>
      <c r="E5220" s="286">
        <v>11.984999999999999</v>
      </c>
      <c r="F5220" s="286">
        <v>143.82</v>
      </c>
    </row>
    <row r="5221" spans="1:6">
      <c r="A5221">
        <v>5546</v>
      </c>
      <c r="B5221" t="s">
        <v>5787</v>
      </c>
      <c r="C5221" t="s">
        <v>565</v>
      </c>
      <c r="D5221" s="285">
        <v>0</v>
      </c>
      <c r="E5221" s="286">
        <v>6.5510000000000002</v>
      </c>
      <c r="F5221" s="286">
        <v>0</v>
      </c>
    </row>
    <row r="5222" spans="1:6">
      <c r="A5222">
        <v>5547</v>
      </c>
      <c r="B5222" t="s">
        <v>5788</v>
      </c>
      <c r="C5222" t="s">
        <v>565</v>
      </c>
      <c r="D5222" s="285">
        <v>0</v>
      </c>
      <c r="E5222" s="286">
        <v>19.739999999999998</v>
      </c>
      <c r="F5222" s="286">
        <v>0</v>
      </c>
    </row>
    <row r="5223" spans="1:6">
      <c r="A5223">
        <v>5548</v>
      </c>
      <c r="B5223" t="s">
        <v>5789</v>
      </c>
      <c r="C5223" t="s">
        <v>565</v>
      </c>
      <c r="D5223" s="285">
        <v>0</v>
      </c>
      <c r="E5223" s="286">
        <v>10.387</v>
      </c>
      <c r="F5223" s="286">
        <v>0</v>
      </c>
    </row>
    <row r="5224" spans="1:6">
      <c r="A5224">
        <v>5549</v>
      </c>
      <c r="B5224" t="s">
        <v>5790</v>
      </c>
      <c r="C5224" t="s">
        <v>565</v>
      </c>
      <c r="D5224" s="285">
        <v>0</v>
      </c>
      <c r="E5224" s="286">
        <v>8.8829999999999991</v>
      </c>
      <c r="F5224" s="286">
        <v>0</v>
      </c>
    </row>
    <row r="5225" spans="1:6">
      <c r="A5225">
        <v>5550</v>
      </c>
      <c r="B5225" t="s">
        <v>5791</v>
      </c>
      <c r="C5225" t="s">
        <v>565</v>
      </c>
      <c r="D5225" s="285">
        <v>0</v>
      </c>
      <c r="E5225" s="286">
        <v>5.64</v>
      </c>
      <c r="F5225" s="286">
        <v>0</v>
      </c>
    </row>
    <row r="5226" spans="1:6">
      <c r="A5226">
        <v>5551</v>
      </c>
      <c r="B5226" t="s">
        <v>5792</v>
      </c>
      <c r="C5226" t="s">
        <v>565</v>
      </c>
      <c r="D5226" s="285">
        <v>18</v>
      </c>
      <c r="E5226" s="286">
        <v>8.7799999999999994</v>
      </c>
      <c r="F5226" s="286">
        <v>158.04</v>
      </c>
    </row>
    <row r="5227" spans="1:6">
      <c r="A5227">
        <v>5552</v>
      </c>
      <c r="B5227" t="s">
        <v>5793</v>
      </c>
      <c r="C5227" t="s">
        <v>565</v>
      </c>
      <c r="D5227" s="285">
        <v>0</v>
      </c>
      <c r="E5227" s="286">
        <v>18.239999999999998</v>
      </c>
      <c r="F5227" s="286">
        <v>0</v>
      </c>
    </row>
    <row r="5228" spans="1:6">
      <c r="A5228">
        <v>5553</v>
      </c>
      <c r="B5228" t="s">
        <v>5794</v>
      </c>
      <c r="C5228" t="s">
        <v>565</v>
      </c>
      <c r="D5228" s="285">
        <v>0</v>
      </c>
      <c r="E5228" s="286">
        <v>30.54</v>
      </c>
      <c r="F5228" s="286">
        <v>0</v>
      </c>
    </row>
    <row r="5229" spans="1:6">
      <c r="A5229">
        <v>5554</v>
      </c>
      <c r="B5229" t="s">
        <v>5795</v>
      </c>
      <c r="C5229" t="s">
        <v>565</v>
      </c>
      <c r="D5229" s="285">
        <v>0</v>
      </c>
      <c r="E5229" s="286">
        <v>6.72</v>
      </c>
      <c r="F5229" s="286">
        <v>0</v>
      </c>
    </row>
    <row r="5230" spans="1:6">
      <c r="A5230">
        <v>5555</v>
      </c>
      <c r="B5230" t="s">
        <v>5796</v>
      </c>
      <c r="C5230" t="s">
        <v>565</v>
      </c>
      <c r="D5230" s="285">
        <v>0</v>
      </c>
      <c r="E5230" s="286">
        <v>5.45</v>
      </c>
      <c r="F5230" s="286">
        <v>0</v>
      </c>
    </row>
    <row r="5231" spans="1:6">
      <c r="A5231">
        <v>5556</v>
      </c>
      <c r="B5231" t="s">
        <v>5797</v>
      </c>
      <c r="C5231" t="s">
        <v>565</v>
      </c>
      <c r="D5231" s="285">
        <v>0</v>
      </c>
      <c r="E5231" s="286">
        <v>6.3150000000000004</v>
      </c>
      <c r="F5231" s="286">
        <v>0</v>
      </c>
    </row>
    <row r="5232" spans="1:6">
      <c r="A5232">
        <v>5557</v>
      </c>
      <c r="B5232" t="s">
        <v>5798</v>
      </c>
      <c r="C5232" t="s">
        <v>565</v>
      </c>
      <c r="D5232" s="285">
        <v>0</v>
      </c>
      <c r="E5232" s="286">
        <v>57.98</v>
      </c>
      <c r="F5232" s="286">
        <v>0</v>
      </c>
    </row>
    <row r="5233" spans="1:6">
      <c r="A5233">
        <v>5558</v>
      </c>
      <c r="B5233" t="s">
        <v>5799</v>
      </c>
      <c r="C5233" t="s">
        <v>565</v>
      </c>
      <c r="D5233" s="285">
        <v>0</v>
      </c>
      <c r="E5233" s="286">
        <v>83.4</v>
      </c>
      <c r="F5233" s="286">
        <v>0</v>
      </c>
    </row>
    <row r="5234" spans="1:6">
      <c r="A5234">
        <v>5559</v>
      </c>
      <c r="B5234" t="s">
        <v>5800</v>
      </c>
      <c r="C5234" t="s">
        <v>565</v>
      </c>
      <c r="D5234" s="285">
        <v>0</v>
      </c>
      <c r="E5234" s="286">
        <v>54.9</v>
      </c>
      <c r="F5234" s="286">
        <v>0</v>
      </c>
    </row>
    <row r="5235" spans="1:6">
      <c r="A5235">
        <v>5560</v>
      </c>
      <c r="B5235" t="s">
        <v>5801</v>
      </c>
      <c r="C5235" t="s">
        <v>565</v>
      </c>
      <c r="D5235" s="285">
        <v>0</v>
      </c>
      <c r="E5235" s="286">
        <v>30.06</v>
      </c>
      <c r="F5235" s="286">
        <v>0</v>
      </c>
    </row>
    <row r="5236" spans="1:6">
      <c r="A5236">
        <v>5561</v>
      </c>
      <c r="B5236" t="s">
        <v>5802</v>
      </c>
      <c r="C5236" t="s">
        <v>565</v>
      </c>
      <c r="D5236" s="285">
        <v>0</v>
      </c>
      <c r="E5236" s="286">
        <v>9.92</v>
      </c>
      <c r="F5236" s="286">
        <v>0</v>
      </c>
    </row>
    <row r="5237" spans="1:6">
      <c r="A5237">
        <v>5562</v>
      </c>
      <c r="B5237" t="s">
        <v>5803</v>
      </c>
      <c r="C5237" t="s">
        <v>565</v>
      </c>
      <c r="D5237" s="285">
        <v>0</v>
      </c>
      <c r="E5237" s="286">
        <v>10.220000000000001</v>
      </c>
      <c r="F5237" s="286">
        <v>0</v>
      </c>
    </row>
    <row r="5238" spans="1:6">
      <c r="A5238">
        <v>5563</v>
      </c>
      <c r="B5238" t="s">
        <v>5804</v>
      </c>
      <c r="C5238" t="s">
        <v>565</v>
      </c>
      <c r="D5238" s="285">
        <v>0</v>
      </c>
      <c r="E5238" s="286">
        <v>24.28</v>
      </c>
      <c r="F5238" s="286">
        <v>0</v>
      </c>
    </row>
    <row r="5239" spans="1:6">
      <c r="A5239">
        <v>5564</v>
      </c>
      <c r="B5239" t="s">
        <v>5805</v>
      </c>
      <c r="C5239" t="s">
        <v>565</v>
      </c>
      <c r="D5239" s="285">
        <v>0</v>
      </c>
      <c r="E5239" s="286">
        <v>16.45</v>
      </c>
      <c r="F5239" s="286">
        <v>0</v>
      </c>
    </row>
    <row r="5240" spans="1:6">
      <c r="A5240">
        <v>5565</v>
      </c>
      <c r="B5240" t="s">
        <v>5806</v>
      </c>
      <c r="C5240" t="s">
        <v>565</v>
      </c>
      <c r="D5240" s="285">
        <v>0</v>
      </c>
      <c r="E5240" s="286">
        <v>17.082999999999998</v>
      </c>
      <c r="F5240" s="286">
        <v>0</v>
      </c>
    </row>
    <row r="5241" spans="1:6">
      <c r="A5241">
        <v>5566</v>
      </c>
      <c r="B5241" t="s">
        <v>5807</v>
      </c>
      <c r="C5241" t="s">
        <v>565</v>
      </c>
      <c r="D5241" s="285">
        <v>0</v>
      </c>
      <c r="E5241" s="286">
        <v>8.74</v>
      </c>
      <c r="F5241" s="286">
        <v>0</v>
      </c>
    </row>
    <row r="5242" spans="1:6">
      <c r="A5242">
        <v>5567</v>
      </c>
      <c r="B5242" t="s">
        <v>5808</v>
      </c>
      <c r="C5242" t="s">
        <v>565</v>
      </c>
      <c r="D5242" s="285">
        <v>0</v>
      </c>
      <c r="E5242" s="286">
        <v>73.92</v>
      </c>
      <c r="F5242" s="286">
        <v>0</v>
      </c>
    </row>
    <row r="5243" spans="1:6">
      <c r="A5243">
        <v>5568</v>
      </c>
      <c r="B5243" t="s">
        <v>5809</v>
      </c>
      <c r="C5243" t="s">
        <v>565</v>
      </c>
      <c r="D5243" s="285">
        <v>0</v>
      </c>
      <c r="E5243" s="286">
        <v>0</v>
      </c>
      <c r="F5243" s="286">
        <v>0</v>
      </c>
    </row>
    <row r="5244" spans="1:6">
      <c r="A5244">
        <v>5569</v>
      </c>
      <c r="B5244" t="s">
        <v>5810</v>
      </c>
      <c r="C5244" t="s">
        <v>565</v>
      </c>
      <c r="D5244" s="285">
        <v>0</v>
      </c>
      <c r="E5244" s="286">
        <v>9.6</v>
      </c>
      <c r="F5244" s="286">
        <v>0</v>
      </c>
    </row>
    <row r="5245" spans="1:6">
      <c r="A5245">
        <v>5570</v>
      </c>
      <c r="B5245" t="s">
        <v>5811</v>
      </c>
      <c r="C5245" t="s">
        <v>565</v>
      </c>
      <c r="D5245" s="285">
        <v>12</v>
      </c>
      <c r="E5245" s="286">
        <v>11.5</v>
      </c>
      <c r="F5245" s="286">
        <v>138</v>
      </c>
    </row>
    <row r="5246" spans="1:6">
      <c r="A5246">
        <v>5571</v>
      </c>
      <c r="B5246" t="s">
        <v>5812</v>
      </c>
      <c r="C5246" t="s">
        <v>565</v>
      </c>
      <c r="D5246" s="285">
        <v>0</v>
      </c>
      <c r="E5246" s="286">
        <v>7.68</v>
      </c>
      <c r="F5246" s="286">
        <v>0</v>
      </c>
    </row>
    <row r="5247" spans="1:6">
      <c r="A5247">
        <v>5572</v>
      </c>
      <c r="B5247" t="s">
        <v>5813</v>
      </c>
      <c r="C5247" t="s">
        <v>565</v>
      </c>
      <c r="D5247" s="285">
        <v>24</v>
      </c>
      <c r="E5247" s="286">
        <v>6.75</v>
      </c>
      <c r="F5247" s="286">
        <v>162</v>
      </c>
    </row>
    <row r="5248" spans="1:6">
      <c r="A5248">
        <v>5573</v>
      </c>
      <c r="B5248" t="s">
        <v>5814</v>
      </c>
      <c r="C5248" t="s">
        <v>565</v>
      </c>
      <c r="D5248" s="285">
        <v>18</v>
      </c>
      <c r="E5248" s="286">
        <v>14</v>
      </c>
      <c r="F5248" s="286">
        <v>252</v>
      </c>
    </row>
    <row r="5249" spans="1:6">
      <c r="A5249">
        <v>5574</v>
      </c>
      <c r="B5249" t="s">
        <v>5815</v>
      </c>
      <c r="C5249" t="s">
        <v>565</v>
      </c>
      <c r="D5249" s="285">
        <v>6</v>
      </c>
      <c r="E5249" s="286">
        <v>29.78</v>
      </c>
      <c r="F5249" s="286">
        <v>178.68</v>
      </c>
    </row>
    <row r="5250" spans="1:6">
      <c r="A5250">
        <v>5575</v>
      </c>
      <c r="B5250" t="s">
        <v>5816</v>
      </c>
      <c r="C5250" t="s">
        <v>565</v>
      </c>
      <c r="D5250" s="285">
        <v>0</v>
      </c>
      <c r="E5250" s="286">
        <v>7.0309999999999997</v>
      </c>
      <c r="F5250" s="286">
        <v>0</v>
      </c>
    </row>
    <row r="5251" spans="1:6">
      <c r="A5251">
        <v>5576</v>
      </c>
      <c r="B5251" t="s">
        <v>5817</v>
      </c>
      <c r="C5251" t="s">
        <v>565</v>
      </c>
      <c r="D5251" s="285">
        <v>0</v>
      </c>
      <c r="E5251" s="286">
        <v>8.7189999999999994</v>
      </c>
      <c r="F5251" s="286">
        <v>0</v>
      </c>
    </row>
    <row r="5252" spans="1:6">
      <c r="A5252">
        <v>5577</v>
      </c>
      <c r="B5252" t="s">
        <v>5818</v>
      </c>
      <c r="C5252" t="s">
        <v>565</v>
      </c>
      <c r="D5252" s="285">
        <v>0</v>
      </c>
      <c r="E5252" s="286">
        <v>12.206</v>
      </c>
      <c r="F5252" s="286">
        <v>0</v>
      </c>
    </row>
    <row r="5253" spans="1:6">
      <c r="A5253">
        <v>5578</v>
      </c>
      <c r="B5253" t="s">
        <v>5819</v>
      </c>
      <c r="C5253" t="s">
        <v>565</v>
      </c>
      <c r="D5253" s="285">
        <v>0</v>
      </c>
      <c r="E5253" s="286">
        <v>3.85</v>
      </c>
      <c r="F5253" s="286">
        <v>0</v>
      </c>
    </row>
    <row r="5254" spans="1:6">
      <c r="A5254">
        <v>5579</v>
      </c>
      <c r="B5254" t="s">
        <v>5820</v>
      </c>
      <c r="C5254" t="s">
        <v>565</v>
      </c>
      <c r="D5254" s="285">
        <v>0</v>
      </c>
      <c r="E5254" s="286">
        <v>11.904</v>
      </c>
      <c r="F5254" s="286">
        <v>0</v>
      </c>
    </row>
    <row r="5255" spans="1:6">
      <c r="A5255">
        <v>5580</v>
      </c>
      <c r="B5255" t="s">
        <v>5821</v>
      </c>
      <c r="C5255" t="s">
        <v>565</v>
      </c>
      <c r="D5255" s="285">
        <v>0</v>
      </c>
      <c r="E5255" s="286">
        <v>7.3230000000000004</v>
      </c>
      <c r="F5255" s="286">
        <v>0</v>
      </c>
    </row>
    <row r="5256" spans="1:6">
      <c r="A5256">
        <v>5581</v>
      </c>
      <c r="B5256" t="s">
        <v>5822</v>
      </c>
      <c r="C5256" t="s">
        <v>565</v>
      </c>
      <c r="D5256" s="285">
        <v>0</v>
      </c>
      <c r="E5256" s="286">
        <v>89.6</v>
      </c>
      <c r="F5256" s="286">
        <v>0</v>
      </c>
    </row>
    <row r="5257" spans="1:6">
      <c r="A5257">
        <v>5582</v>
      </c>
      <c r="B5257" t="s">
        <v>5823</v>
      </c>
      <c r="C5257" t="s">
        <v>565</v>
      </c>
      <c r="D5257" s="285">
        <v>0</v>
      </c>
      <c r="E5257" s="286">
        <v>7.5330000000000004</v>
      </c>
      <c r="F5257" s="286">
        <v>0</v>
      </c>
    </row>
    <row r="5258" spans="1:6">
      <c r="A5258">
        <v>5583</v>
      </c>
      <c r="B5258" t="s">
        <v>5824</v>
      </c>
      <c r="C5258" t="s">
        <v>565</v>
      </c>
      <c r="D5258" s="285">
        <v>0</v>
      </c>
      <c r="E5258" s="286">
        <v>27.8</v>
      </c>
      <c r="F5258" s="286">
        <v>0</v>
      </c>
    </row>
    <row r="5259" spans="1:6">
      <c r="A5259">
        <v>5584</v>
      </c>
      <c r="B5259" t="s">
        <v>5825</v>
      </c>
      <c r="C5259" t="s">
        <v>565</v>
      </c>
      <c r="D5259" s="285">
        <v>30</v>
      </c>
      <c r="E5259" s="286">
        <v>4.95</v>
      </c>
      <c r="F5259" s="286">
        <v>148.5</v>
      </c>
    </row>
    <row r="5260" spans="1:6">
      <c r="A5260">
        <v>5585</v>
      </c>
      <c r="B5260" t="s">
        <v>5826</v>
      </c>
      <c r="C5260" t="s">
        <v>565</v>
      </c>
      <c r="D5260" s="285">
        <v>0</v>
      </c>
      <c r="E5260" s="286">
        <v>0</v>
      </c>
      <c r="F5260" s="286">
        <v>0</v>
      </c>
    </row>
    <row r="5261" spans="1:6">
      <c r="A5261">
        <v>5586</v>
      </c>
      <c r="B5261" t="s">
        <v>5827</v>
      </c>
      <c r="C5261" t="s">
        <v>565</v>
      </c>
      <c r="D5261" s="285">
        <v>0</v>
      </c>
      <c r="E5261" s="286">
        <v>0</v>
      </c>
      <c r="F5261" s="286">
        <v>0</v>
      </c>
    </row>
    <row r="5262" spans="1:6">
      <c r="A5262">
        <v>5587</v>
      </c>
      <c r="B5262" t="s">
        <v>5828</v>
      </c>
      <c r="C5262" t="s">
        <v>565</v>
      </c>
      <c r="D5262" s="285">
        <v>18</v>
      </c>
      <c r="E5262" s="286">
        <v>6.7</v>
      </c>
      <c r="F5262" s="286">
        <v>120.6</v>
      </c>
    </row>
    <row r="5263" spans="1:6">
      <c r="A5263">
        <v>5588</v>
      </c>
      <c r="B5263" t="s">
        <v>5829</v>
      </c>
      <c r="C5263" t="s">
        <v>565</v>
      </c>
      <c r="D5263" s="285">
        <v>0</v>
      </c>
      <c r="E5263" s="286">
        <v>0</v>
      </c>
      <c r="F5263" s="286">
        <v>0</v>
      </c>
    </row>
    <row r="5264" spans="1:6">
      <c r="A5264">
        <v>5589</v>
      </c>
      <c r="B5264" t="s">
        <v>5830</v>
      </c>
      <c r="C5264" t="s">
        <v>565</v>
      </c>
      <c r="D5264" s="285">
        <v>18</v>
      </c>
      <c r="E5264" s="286">
        <v>5.48</v>
      </c>
      <c r="F5264" s="286">
        <v>98.64</v>
      </c>
    </row>
    <row r="5265" spans="1:6">
      <c r="A5265">
        <v>5590</v>
      </c>
      <c r="B5265" t="s">
        <v>5831</v>
      </c>
      <c r="C5265" t="s">
        <v>565</v>
      </c>
      <c r="D5265" s="285">
        <v>0</v>
      </c>
      <c r="E5265" s="286">
        <v>26.4</v>
      </c>
      <c r="F5265" s="286">
        <v>0</v>
      </c>
    </row>
    <row r="5266" spans="1:6">
      <c r="A5266">
        <v>5591</v>
      </c>
      <c r="B5266" t="s">
        <v>5832</v>
      </c>
      <c r="C5266" t="s">
        <v>565</v>
      </c>
      <c r="D5266" s="285">
        <v>0</v>
      </c>
      <c r="E5266" s="286">
        <v>6.532</v>
      </c>
      <c r="F5266" s="286">
        <v>0</v>
      </c>
    </row>
    <row r="5267" spans="1:6">
      <c r="A5267">
        <v>5592</v>
      </c>
      <c r="B5267" t="s">
        <v>5833</v>
      </c>
      <c r="C5267" t="s">
        <v>565</v>
      </c>
      <c r="D5267" s="285">
        <v>0</v>
      </c>
      <c r="E5267" s="286">
        <v>4.1360000000000001</v>
      </c>
      <c r="F5267" s="286">
        <v>0</v>
      </c>
    </row>
    <row r="5268" spans="1:6">
      <c r="A5268">
        <v>5593</v>
      </c>
      <c r="B5268" t="s">
        <v>5834</v>
      </c>
      <c r="C5268" t="s">
        <v>565</v>
      </c>
      <c r="D5268" s="285">
        <v>12</v>
      </c>
      <c r="E5268" s="286">
        <v>5.27</v>
      </c>
      <c r="F5268" s="286">
        <v>63.24</v>
      </c>
    </row>
    <row r="5269" spans="1:6">
      <c r="A5269">
        <v>5594</v>
      </c>
      <c r="B5269" t="s">
        <v>5835</v>
      </c>
      <c r="C5269" t="s">
        <v>565</v>
      </c>
      <c r="D5269" s="285">
        <v>0</v>
      </c>
      <c r="E5269" s="286">
        <v>6.9</v>
      </c>
      <c r="F5269" s="286">
        <v>0</v>
      </c>
    </row>
    <row r="5270" spans="1:6">
      <c r="A5270">
        <v>5595</v>
      </c>
      <c r="B5270" t="s">
        <v>5836</v>
      </c>
      <c r="C5270" t="s">
        <v>565</v>
      </c>
      <c r="D5270" s="285">
        <v>0</v>
      </c>
      <c r="E5270" s="286">
        <v>5.81</v>
      </c>
      <c r="F5270" s="286">
        <v>0</v>
      </c>
    </row>
    <row r="5271" spans="1:6">
      <c r="A5271">
        <v>5596</v>
      </c>
      <c r="B5271" t="s">
        <v>5837</v>
      </c>
      <c r="C5271" t="s">
        <v>565</v>
      </c>
      <c r="D5271" s="285">
        <v>18</v>
      </c>
      <c r="E5271" s="286">
        <v>5.27</v>
      </c>
      <c r="F5271" s="286">
        <v>94.86</v>
      </c>
    </row>
    <row r="5272" spans="1:6">
      <c r="A5272">
        <v>5597</v>
      </c>
      <c r="B5272" t="s">
        <v>5838</v>
      </c>
      <c r="C5272" t="s">
        <v>565</v>
      </c>
      <c r="D5272" s="285">
        <v>12</v>
      </c>
      <c r="E5272" s="286">
        <v>6.1820000000000004</v>
      </c>
      <c r="F5272" s="286">
        <v>74.19</v>
      </c>
    </row>
    <row r="5273" spans="1:6">
      <c r="A5273">
        <v>5598</v>
      </c>
      <c r="B5273" t="s">
        <v>5839</v>
      </c>
      <c r="C5273" t="s">
        <v>565</v>
      </c>
      <c r="D5273" s="285">
        <v>12</v>
      </c>
      <c r="E5273" s="286">
        <v>11.48</v>
      </c>
      <c r="F5273" s="286">
        <v>137.76</v>
      </c>
    </row>
    <row r="5274" spans="1:6">
      <c r="A5274">
        <v>5599</v>
      </c>
      <c r="B5274" t="s">
        <v>5840</v>
      </c>
      <c r="C5274" t="s">
        <v>565</v>
      </c>
      <c r="D5274" s="285">
        <v>0</v>
      </c>
      <c r="E5274" s="286">
        <v>10.733000000000001</v>
      </c>
      <c r="F5274" s="286">
        <v>0</v>
      </c>
    </row>
    <row r="5275" spans="1:6">
      <c r="A5275">
        <v>5600</v>
      </c>
      <c r="B5275" t="s">
        <v>5841</v>
      </c>
      <c r="C5275" t="s">
        <v>565</v>
      </c>
      <c r="D5275" s="285">
        <v>0</v>
      </c>
      <c r="E5275" s="286">
        <v>26.79</v>
      </c>
      <c r="F5275" s="286">
        <v>0</v>
      </c>
    </row>
    <row r="5276" spans="1:6">
      <c r="A5276">
        <v>5601</v>
      </c>
      <c r="B5276" t="s">
        <v>5842</v>
      </c>
      <c r="C5276" t="s">
        <v>565</v>
      </c>
      <c r="D5276" s="285">
        <v>0</v>
      </c>
      <c r="E5276" s="286">
        <v>5.44</v>
      </c>
      <c r="F5276" s="286">
        <v>0</v>
      </c>
    </row>
    <row r="5277" spans="1:6">
      <c r="A5277">
        <v>5602</v>
      </c>
      <c r="B5277" t="s">
        <v>5843</v>
      </c>
      <c r="C5277" t="s">
        <v>565</v>
      </c>
      <c r="D5277" s="285">
        <v>0</v>
      </c>
      <c r="E5277" s="286">
        <v>9.77</v>
      </c>
      <c r="F5277" s="286">
        <v>0</v>
      </c>
    </row>
    <row r="5278" spans="1:6">
      <c r="A5278">
        <v>5603</v>
      </c>
      <c r="B5278" t="s">
        <v>5844</v>
      </c>
      <c r="C5278" t="s">
        <v>565</v>
      </c>
      <c r="D5278" s="285">
        <v>0</v>
      </c>
      <c r="E5278" s="286">
        <v>23.28</v>
      </c>
      <c r="F5278" s="286">
        <v>0</v>
      </c>
    </row>
    <row r="5279" spans="1:6">
      <c r="A5279">
        <v>5604</v>
      </c>
      <c r="B5279" t="s">
        <v>5845</v>
      </c>
      <c r="C5279" t="s">
        <v>565</v>
      </c>
      <c r="D5279" s="285">
        <v>0</v>
      </c>
      <c r="E5279" s="286">
        <v>7.87</v>
      </c>
      <c r="F5279" s="286">
        <v>0</v>
      </c>
    </row>
    <row r="5280" spans="1:6">
      <c r="A5280">
        <v>5605</v>
      </c>
      <c r="B5280" t="s">
        <v>5846</v>
      </c>
      <c r="C5280" t="s">
        <v>565</v>
      </c>
      <c r="D5280" s="285">
        <v>0</v>
      </c>
      <c r="E5280" s="286">
        <v>11</v>
      </c>
      <c r="F5280" s="286">
        <v>0</v>
      </c>
    </row>
    <row r="5281" spans="1:6">
      <c r="A5281">
        <v>5606</v>
      </c>
      <c r="B5281" t="s">
        <v>5847</v>
      </c>
      <c r="C5281" t="s">
        <v>565</v>
      </c>
      <c r="D5281" s="285">
        <v>0</v>
      </c>
      <c r="E5281" s="286">
        <v>36</v>
      </c>
      <c r="F5281" s="286">
        <v>0</v>
      </c>
    </row>
    <row r="5282" spans="1:6">
      <c r="A5282">
        <v>5607</v>
      </c>
      <c r="B5282" t="s">
        <v>5848</v>
      </c>
      <c r="C5282" t="s">
        <v>565</v>
      </c>
      <c r="D5282" s="285">
        <v>0</v>
      </c>
      <c r="E5282" s="286">
        <v>33.6</v>
      </c>
      <c r="F5282" s="286">
        <v>0</v>
      </c>
    </row>
    <row r="5283" spans="1:6">
      <c r="A5283">
        <v>5608</v>
      </c>
      <c r="B5283" t="s">
        <v>5849</v>
      </c>
      <c r="C5283" t="s">
        <v>565</v>
      </c>
      <c r="D5283" s="285">
        <v>0</v>
      </c>
      <c r="E5283" s="286">
        <v>24.1</v>
      </c>
      <c r="F5283" s="286">
        <v>0</v>
      </c>
    </row>
    <row r="5284" spans="1:6">
      <c r="A5284">
        <v>5609</v>
      </c>
      <c r="B5284" t="s">
        <v>5850</v>
      </c>
      <c r="C5284" t="s">
        <v>565</v>
      </c>
      <c r="D5284" s="285">
        <v>0</v>
      </c>
      <c r="E5284" s="286">
        <v>13.39</v>
      </c>
      <c r="F5284" s="286">
        <v>0</v>
      </c>
    </row>
    <row r="5285" spans="1:6">
      <c r="A5285">
        <v>5610</v>
      </c>
      <c r="B5285" t="s">
        <v>5851</v>
      </c>
      <c r="C5285" t="s">
        <v>565</v>
      </c>
      <c r="D5285" s="285">
        <v>0</v>
      </c>
      <c r="E5285" s="286">
        <v>9.24</v>
      </c>
      <c r="F5285" s="286">
        <v>0</v>
      </c>
    </row>
    <row r="5286" spans="1:6">
      <c r="A5286">
        <v>5611</v>
      </c>
      <c r="B5286" t="s">
        <v>5852</v>
      </c>
      <c r="C5286" t="s">
        <v>565</v>
      </c>
      <c r="D5286" s="285">
        <v>0</v>
      </c>
      <c r="E5286" s="286">
        <v>61.06</v>
      </c>
      <c r="F5286" s="286">
        <v>0</v>
      </c>
    </row>
    <row r="5287" spans="1:6">
      <c r="A5287">
        <v>5612</v>
      </c>
      <c r="B5287" t="s">
        <v>5853</v>
      </c>
      <c r="C5287" t="s">
        <v>565</v>
      </c>
      <c r="D5287" s="285">
        <v>0</v>
      </c>
      <c r="E5287" s="286">
        <v>47.03</v>
      </c>
      <c r="F5287" s="286">
        <v>0</v>
      </c>
    </row>
    <row r="5288" spans="1:6">
      <c r="A5288">
        <v>5613</v>
      </c>
      <c r="B5288" t="s">
        <v>5854</v>
      </c>
      <c r="C5288" t="s">
        <v>565</v>
      </c>
      <c r="D5288" s="285">
        <v>0</v>
      </c>
      <c r="E5288" s="286">
        <v>33.25</v>
      </c>
      <c r="F5288" s="286">
        <v>0</v>
      </c>
    </row>
    <row r="5289" spans="1:6">
      <c r="A5289">
        <v>5614</v>
      </c>
      <c r="B5289" t="s">
        <v>5855</v>
      </c>
      <c r="C5289" t="s">
        <v>565</v>
      </c>
      <c r="D5289" s="285">
        <v>12</v>
      </c>
      <c r="E5289" s="286">
        <v>9.36</v>
      </c>
      <c r="F5289" s="286">
        <v>112.32</v>
      </c>
    </row>
    <row r="5290" spans="1:6">
      <c r="A5290">
        <v>5615</v>
      </c>
      <c r="B5290" t="s">
        <v>5856</v>
      </c>
      <c r="C5290" t="s">
        <v>565</v>
      </c>
      <c r="D5290" s="285">
        <v>12</v>
      </c>
      <c r="E5290" s="286">
        <v>8.4700000000000006</v>
      </c>
      <c r="F5290" s="286">
        <v>101.64</v>
      </c>
    </row>
    <row r="5291" spans="1:6">
      <c r="A5291">
        <v>5616</v>
      </c>
      <c r="B5291" t="s">
        <v>5857</v>
      </c>
      <c r="C5291" t="s">
        <v>565</v>
      </c>
      <c r="D5291" s="285">
        <v>30</v>
      </c>
      <c r="E5291" s="286">
        <v>9.0399999999999991</v>
      </c>
      <c r="F5291" s="286">
        <v>271.2</v>
      </c>
    </row>
    <row r="5292" spans="1:6">
      <c r="A5292">
        <v>5617</v>
      </c>
      <c r="B5292" t="s">
        <v>5858</v>
      </c>
      <c r="C5292" t="s">
        <v>565</v>
      </c>
      <c r="D5292" s="285">
        <v>18</v>
      </c>
      <c r="E5292" s="286">
        <v>6.86</v>
      </c>
      <c r="F5292" s="286">
        <v>123.48</v>
      </c>
    </row>
    <row r="5293" spans="1:6">
      <c r="A5293">
        <v>5618</v>
      </c>
      <c r="B5293" t="s">
        <v>5859</v>
      </c>
      <c r="C5293" t="s">
        <v>565</v>
      </c>
      <c r="D5293" s="285">
        <v>12</v>
      </c>
      <c r="E5293" s="286">
        <v>5.73</v>
      </c>
      <c r="F5293" s="286">
        <v>68.760000000000005</v>
      </c>
    </row>
    <row r="5294" spans="1:6">
      <c r="A5294">
        <v>5619</v>
      </c>
      <c r="B5294" t="s">
        <v>5860</v>
      </c>
      <c r="C5294" t="s">
        <v>565</v>
      </c>
      <c r="D5294" s="285">
        <v>0</v>
      </c>
      <c r="E5294" s="286">
        <v>9.0250000000000004</v>
      </c>
      <c r="F5294" s="286">
        <v>0</v>
      </c>
    </row>
    <row r="5295" spans="1:6">
      <c r="A5295">
        <v>5620</v>
      </c>
      <c r="B5295" t="s">
        <v>5861</v>
      </c>
      <c r="C5295" t="s">
        <v>565</v>
      </c>
      <c r="D5295" s="285">
        <v>0</v>
      </c>
      <c r="E5295" s="286">
        <v>22.61</v>
      </c>
      <c r="F5295" s="286">
        <v>0</v>
      </c>
    </row>
    <row r="5296" spans="1:6">
      <c r="A5296">
        <v>5621</v>
      </c>
      <c r="B5296" t="s">
        <v>5862</v>
      </c>
      <c r="C5296" t="s">
        <v>565</v>
      </c>
      <c r="D5296" s="285">
        <v>6</v>
      </c>
      <c r="E5296" s="286">
        <v>7.1</v>
      </c>
      <c r="F5296" s="286">
        <v>42.6</v>
      </c>
    </row>
    <row r="5297" spans="1:6">
      <c r="A5297">
        <v>5622</v>
      </c>
      <c r="B5297" t="s">
        <v>5863</v>
      </c>
      <c r="C5297" t="s">
        <v>565</v>
      </c>
      <c r="D5297" s="285">
        <v>0</v>
      </c>
      <c r="E5297" s="286">
        <v>37.68</v>
      </c>
      <c r="F5297" s="286">
        <v>0</v>
      </c>
    </row>
    <row r="5298" spans="1:6">
      <c r="A5298">
        <v>5623</v>
      </c>
      <c r="B5298" t="s">
        <v>5864</v>
      </c>
      <c r="C5298" t="s">
        <v>565</v>
      </c>
      <c r="D5298" s="285">
        <v>0</v>
      </c>
      <c r="E5298" s="286">
        <v>0</v>
      </c>
      <c r="F5298" s="286">
        <v>0</v>
      </c>
    </row>
    <row r="5299" spans="1:6">
      <c r="A5299">
        <v>5624</v>
      </c>
      <c r="B5299" t="s">
        <v>5865</v>
      </c>
      <c r="C5299" t="s">
        <v>565</v>
      </c>
      <c r="D5299" s="285">
        <v>0</v>
      </c>
      <c r="E5299" s="286">
        <v>16.8</v>
      </c>
      <c r="F5299" s="286">
        <v>0</v>
      </c>
    </row>
    <row r="5300" spans="1:6">
      <c r="A5300">
        <v>5625</v>
      </c>
      <c r="B5300" t="s">
        <v>5866</v>
      </c>
      <c r="C5300" t="s">
        <v>565</v>
      </c>
      <c r="D5300" s="285">
        <v>0</v>
      </c>
      <c r="E5300" s="286">
        <v>17.899999999999999</v>
      </c>
      <c r="F5300" s="286">
        <v>0</v>
      </c>
    </row>
    <row r="5301" spans="1:6">
      <c r="A5301">
        <v>5626</v>
      </c>
      <c r="B5301" t="s">
        <v>5867</v>
      </c>
      <c r="C5301" t="s">
        <v>565</v>
      </c>
      <c r="D5301" s="285">
        <v>0</v>
      </c>
      <c r="E5301" s="286">
        <v>28.5</v>
      </c>
      <c r="F5301" s="286">
        <v>0</v>
      </c>
    </row>
    <row r="5302" spans="1:6">
      <c r="A5302">
        <v>5627</v>
      </c>
      <c r="B5302" t="s">
        <v>5868</v>
      </c>
      <c r="C5302" t="s">
        <v>565</v>
      </c>
      <c r="D5302" s="285">
        <v>0</v>
      </c>
      <c r="E5302" s="286">
        <v>13.93</v>
      </c>
      <c r="F5302" s="286">
        <v>0</v>
      </c>
    </row>
    <row r="5303" spans="1:6">
      <c r="A5303">
        <v>5628</v>
      </c>
      <c r="B5303" t="s">
        <v>5869</v>
      </c>
      <c r="C5303" t="s">
        <v>565</v>
      </c>
      <c r="D5303" s="285">
        <v>0</v>
      </c>
      <c r="E5303" s="286">
        <v>61.1</v>
      </c>
      <c r="F5303" s="286">
        <v>0</v>
      </c>
    </row>
    <row r="5304" spans="1:6">
      <c r="A5304">
        <v>5629</v>
      </c>
      <c r="B5304" t="s">
        <v>5870</v>
      </c>
      <c r="C5304" t="s">
        <v>565</v>
      </c>
      <c r="D5304" s="285">
        <v>0</v>
      </c>
      <c r="E5304" s="286">
        <v>9.94</v>
      </c>
      <c r="F5304" s="286">
        <v>0</v>
      </c>
    </row>
    <row r="5305" spans="1:6">
      <c r="A5305">
        <v>5630</v>
      </c>
      <c r="B5305" t="s">
        <v>5871</v>
      </c>
      <c r="C5305" t="s">
        <v>565</v>
      </c>
      <c r="D5305" s="285">
        <v>6</v>
      </c>
      <c r="E5305" s="286">
        <v>9.3800000000000008</v>
      </c>
      <c r="F5305" s="286">
        <v>56.28</v>
      </c>
    </row>
    <row r="5306" spans="1:6">
      <c r="A5306">
        <v>5631</v>
      </c>
      <c r="B5306" t="s">
        <v>5872</v>
      </c>
      <c r="C5306" t="s">
        <v>565</v>
      </c>
      <c r="D5306" s="285">
        <v>0</v>
      </c>
      <c r="E5306" s="286">
        <v>27.82</v>
      </c>
      <c r="F5306" s="286">
        <v>0</v>
      </c>
    </row>
    <row r="5307" spans="1:6">
      <c r="A5307">
        <v>5632</v>
      </c>
      <c r="B5307" t="s">
        <v>5873</v>
      </c>
      <c r="C5307" t="s">
        <v>565</v>
      </c>
      <c r="D5307" s="285">
        <v>0</v>
      </c>
      <c r="E5307" s="286">
        <v>27.82</v>
      </c>
      <c r="F5307" s="286">
        <v>0</v>
      </c>
    </row>
    <row r="5308" spans="1:6">
      <c r="A5308">
        <v>5633</v>
      </c>
      <c r="B5308" t="s">
        <v>5874</v>
      </c>
      <c r="C5308" t="s">
        <v>565</v>
      </c>
      <c r="D5308" s="285">
        <v>0</v>
      </c>
      <c r="E5308" s="286">
        <v>13.88</v>
      </c>
      <c r="F5308" s="286">
        <v>0</v>
      </c>
    </row>
    <row r="5309" spans="1:6">
      <c r="A5309">
        <v>5634</v>
      </c>
      <c r="B5309" t="s">
        <v>5875</v>
      </c>
      <c r="C5309" t="s">
        <v>565</v>
      </c>
      <c r="D5309" s="285">
        <v>0</v>
      </c>
      <c r="E5309" s="286">
        <v>160.19999999999999</v>
      </c>
      <c r="F5309" s="286">
        <v>0</v>
      </c>
    </row>
    <row r="5310" spans="1:6">
      <c r="A5310">
        <v>5635</v>
      </c>
      <c r="B5310" t="s">
        <v>5876</v>
      </c>
      <c r="C5310" t="s">
        <v>565</v>
      </c>
      <c r="D5310" s="285">
        <v>0</v>
      </c>
      <c r="E5310" s="286">
        <v>34.045999999999999</v>
      </c>
      <c r="F5310" s="286">
        <v>0</v>
      </c>
    </row>
    <row r="5311" spans="1:6">
      <c r="A5311">
        <v>5636</v>
      </c>
      <c r="B5311" t="s">
        <v>5877</v>
      </c>
      <c r="C5311" t="s">
        <v>565</v>
      </c>
      <c r="D5311" s="285">
        <v>0</v>
      </c>
      <c r="E5311" s="286">
        <v>2.83</v>
      </c>
      <c r="F5311" s="286">
        <v>0</v>
      </c>
    </row>
    <row r="5312" spans="1:6">
      <c r="A5312">
        <v>5637</v>
      </c>
      <c r="B5312" t="s">
        <v>5878</v>
      </c>
      <c r="C5312" t="s">
        <v>565</v>
      </c>
      <c r="D5312" s="285">
        <v>0</v>
      </c>
      <c r="E5312" s="286">
        <v>3.28</v>
      </c>
      <c r="F5312" s="286">
        <v>0</v>
      </c>
    </row>
    <row r="5313" spans="1:6">
      <c r="A5313">
        <v>5638</v>
      </c>
      <c r="B5313" t="s">
        <v>5879</v>
      </c>
      <c r="C5313" t="s">
        <v>565</v>
      </c>
      <c r="D5313" s="285">
        <v>0</v>
      </c>
      <c r="E5313" s="286">
        <v>2.19</v>
      </c>
      <c r="F5313" s="286">
        <v>0</v>
      </c>
    </row>
    <row r="5314" spans="1:6">
      <c r="A5314">
        <v>5639</v>
      </c>
      <c r="B5314" t="s">
        <v>5880</v>
      </c>
      <c r="C5314" t="s">
        <v>565</v>
      </c>
      <c r="D5314" s="285">
        <v>0</v>
      </c>
      <c r="E5314" s="286">
        <v>16.8</v>
      </c>
      <c r="F5314" s="286">
        <v>0</v>
      </c>
    </row>
    <row r="5315" spans="1:6">
      <c r="A5315">
        <v>5640</v>
      </c>
      <c r="B5315" t="s">
        <v>5881</v>
      </c>
      <c r="C5315" t="s">
        <v>565</v>
      </c>
      <c r="D5315" s="285">
        <v>0</v>
      </c>
      <c r="E5315" s="286">
        <v>42.95</v>
      </c>
      <c r="F5315" s="286">
        <v>0</v>
      </c>
    </row>
    <row r="5316" spans="1:6">
      <c r="A5316">
        <v>5641</v>
      </c>
      <c r="B5316" t="s">
        <v>5882</v>
      </c>
      <c r="C5316" t="s">
        <v>565</v>
      </c>
      <c r="D5316" s="285">
        <v>0</v>
      </c>
      <c r="E5316" s="286">
        <v>71.5</v>
      </c>
      <c r="F5316" s="286">
        <v>0</v>
      </c>
    </row>
    <row r="5317" spans="1:6">
      <c r="A5317">
        <v>5642</v>
      </c>
      <c r="B5317" t="s">
        <v>5883</v>
      </c>
      <c r="C5317" t="s">
        <v>565</v>
      </c>
      <c r="D5317" s="285">
        <v>0</v>
      </c>
      <c r="E5317" s="286">
        <v>55.83</v>
      </c>
      <c r="F5317" s="286">
        <v>0</v>
      </c>
    </row>
    <row r="5318" spans="1:6">
      <c r="A5318">
        <v>5643</v>
      </c>
      <c r="B5318" t="s">
        <v>5884</v>
      </c>
      <c r="C5318" t="s">
        <v>565</v>
      </c>
      <c r="D5318" s="285">
        <v>0</v>
      </c>
      <c r="E5318" s="286">
        <v>198.98</v>
      </c>
      <c r="F5318" s="286">
        <v>0</v>
      </c>
    </row>
    <row r="5319" spans="1:6">
      <c r="A5319">
        <v>5644</v>
      </c>
      <c r="B5319" t="s">
        <v>5885</v>
      </c>
      <c r="C5319" t="s">
        <v>565</v>
      </c>
      <c r="D5319" s="285">
        <v>0</v>
      </c>
      <c r="E5319" s="286">
        <v>15.3</v>
      </c>
      <c r="F5319" s="286">
        <v>0</v>
      </c>
    </row>
    <row r="5320" spans="1:6">
      <c r="A5320">
        <v>5645</v>
      </c>
      <c r="B5320" t="s">
        <v>5886</v>
      </c>
      <c r="C5320" t="s">
        <v>565</v>
      </c>
      <c r="D5320" s="285">
        <v>0</v>
      </c>
      <c r="E5320" s="286">
        <v>26.91</v>
      </c>
      <c r="F5320" s="286">
        <v>0</v>
      </c>
    </row>
    <row r="5321" spans="1:6">
      <c r="A5321">
        <v>5646</v>
      </c>
      <c r="B5321" t="s">
        <v>5887</v>
      </c>
      <c r="C5321" t="s">
        <v>565</v>
      </c>
      <c r="D5321" s="285">
        <v>0</v>
      </c>
      <c r="E5321" s="286">
        <v>7.03</v>
      </c>
      <c r="F5321" s="286">
        <v>0</v>
      </c>
    </row>
    <row r="5322" spans="1:6">
      <c r="A5322">
        <v>5647</v>
      </c>
      <c r="B5322" t="s">
        <v>5888</v>
      </c>
      <c r="C5322" t="s">
        <v>565</v>
      </c>
      <c r="D5322" s="285">
        <v>0</v>
      </c>
      <c r="E5322" s="286">
        <v>14.773</v>
      </c>
      <c r="F5322" s="286">
        <v>0</v>
      </c>
    </row>
    <row r="5323" spans="1:6">
      <c r="A5323">
        <v>5648</v>
      </c>
      <c r="B5323" t="s">
        <v>5889</v>
      </c>
      <c r="C5323" t="s">
        <v>565</v>
      </c>
      <c r="D5323" s="285">
        <v>30</v>
      </c>
      <c r="E5323" s="286">
        <v>7.7249999999999996</v>
      </c>
      <c r="F5323" s="286">
        <v>231.75</v>
      </c>
    </row>
    <row r="5324" spans="1:6">
      <c r="A5324">
        <v>5649</v>
      </c>
      <c r="B5324" t="s">
        <v>5890</v>
      </c>
      <c r="C5324" t="s">
        <v>565</v>
      </c>
      <c r="D5324" s="285">
        <v>0</v>
      </c>
      <c r="E5324" s="286">
        <v>43.134999999999998</v>
      </c>
      <c r="F5324" s="286">
        <v>0</v>
      </c>
    </row>
    <row r="5325" spans="1:6">
      <c r="A5325">
        <v>5650</v>
      </c>
      <c r="B5325" t="s">
        <v>5891</v>
      </c>
      <c r="C5325" t="s">
        <v>565</v>
      </c>
      <c r="D5325" s="285">
        <v>24</v>
      </c>
      <c r="E5325" s="286">
        <v>10.199999999999999</v>
      </c>
      <c r="F5325" s="286">
        <v>244.8</v>
      </c>
    </row>
    <row r="5326" spans="1:6">
      <c r="A5326">
        <v>5651</v>
      </c>
      <c r="B5326" t="s">
        <v>5892</v>
      </c>
      <c r="C5326" t="s">
        <v>565</v>
      </c>
      <c r="D5326" s="285">
        <v>24</v>
      </c>
      <c r="E5326" s="286">
        <v>33.25</v>
      </c>
      <c r="F5326" s="286">
        <v>798</v>
      </c>
    </row>
    <row r="5327" spans="1:6">
      <c r="A5327">
        <v>5652</v>
      </c>
      <c r="B5327" t="s">
        <v>5893</v>
      </c>
      <c r="C5327" t="s">
        <v>565</v>
      </c>
      <c r="D5327" s="285">
        <v>0</v>
      </c>
      <c r="E5327" s="286">
        <v>21.85</v>
      </c>
      <c r="F5327" s="286">
        <v>0</v>
      </c>
    </row>
    <row r="5328" spans="1:6">
      <c r="A5328">
        <v>5653</v>
      </c>
      <c r="B5328" t="s">
        <v>5894</v>
      </c>
      <c r="C5328" t="s">
        <v>565</v>
      </c>
      <c r="D5328" s="285">
        <v>12</v>
      </c>
      <c r="E5328" s="286">
        <v>6.0350000000000001</v>
      </c>
      <c r="F5328" s="286">
        <v>72.42</v>
      </c>
    </row>
    <row r="5329" spans="1:6">
      <c r="A5329">
        <v>5654</v>
      </c>
      <c r="B5329" t="s">
        <v>5895</v>
      </c>
      <c r="C5329" t="s">
        <v>565</v>
      </c>
      <c r="D5329" s="285">
        <v>0</v>
      </c>
      <c r="E5329" s="286">
        <v>12.64</v>
      </c>
      <c r="F5329" s="286">
        <v>0</v>
      </c>
    </row>
    <row r="5330" spans="1:6">
      <c r="A5330">
        <v>5655</v>
      </c>
      <c r="B5330" t="s">
        <v>5896</v>
      </c>
      <c r="C5330" t="s">
        <v>565</v>
      </c>
      <c r="D5330" s="285">
        <v>6</v>
      </c>
      <c r="E5330" s="286">
        <v>7.65</v>
      </c>
      <c r="F5330" s="286">
        <v>45.9</v>
      </c>
    </row>
    <row r="5331" spans="1:6">
      <c r="A5331">
        <v>5656</v>
      </c>
      <c r="B5331" t="s">
        <v>5897</v>
      </c>
      <c r="C5331" t="s">
        <v>565</v>
      </c>
      <c r="D5331" s="285">
        <v>30</v>
      </c>
      <c r="E5331" s="286">
        <v>7.74</v>
      </c>
      <c r="F5331" s="286">
        <v>232.2</v>
      </c>
    </row>
    <row r="5332" spans="1:6">
      <c r="A5332">
        <v>5657</v>
      </c>
      <c r="B5332" t="s">
        <v>5898</v>
      </c>
      <c r="C5332" t="s">
        <v>679</v>
      </c>
      <c r="D5332" s="285">
        <v>0</v>
      </c>
      <c r="E5332" s="286">
        <v>209</v>
      </c>
      <c r="F5332" s="286">
        <v>0</v>
      </c>
    </row>
    <row r="5333" spans="1:6">
      <c r="A5333">
        <v>5658</v>
      </c>
      <c r="B5333" t="s">
        <v>5899</v>
      </c>
      <c r="C5333" t="s">
        <v>565</v>
      </c>
      <c r="D5333" s="285">
        <v>42</v>
      </c>
      <c r="E5333" s="286">
        <v>12.313000000000001</v>
      </c>
      <c r="F5333" s="286">
        <v>517.17999999999995</v>
      </c>
    </row>
    <row r="5334" spans="1:6">
      <c r="A5334">
        <v>5659</v>
      </c>
      <c r="B5334" t="s">
        <v>5900</v>
      </c>
      <c r="C5334" t="s">
        <v>565</v>
      </c>
      <c r="D5334" s="285">
        <v>36</v>
      </c>
      <c r="E5334" s="286">
        <v>5.5759999999999996</v>
      </c>
      <c r="F5334" s="286">
        <v>200.76</v>
      </c>
    </row>
    <row r="5335" spans="1:6">
      <c r="A5335">
        <v>5660</v>
      </c>
      <c r="B5335" t="s">
        <v>5901</v>
      </c>
      <c r="C5335" t="s">
        <v>565</v>
      </c>
      <c r="D5335" s="285">
        <v>0</v>
      </c>
      <c r="E5335" s="286">
        <v>25.890999999999998</v>
      </c>
      <c r="F5335" s="286">
        <v>0</v>
      </c>
    </row>
    <row r="5336" spans="1:6">
      <c r="A5336">
        <v>5661</v>
      </c>
      <c r="B5336" t="s">
        <v>5902</v>
      </c>
      <c r="C5336" t="s">
        <v>565</v>
      </c>
      <c r="D5336" s="285">
        <v>0</v>
      </c>
      <c r="E5336" s="286">
        <v>61.45</v>
      </c>
      <c r="F5336" s="286">
        <v>0</v>
      </c>
    </row>
    <row r="5337" spans="1:6">
      <c r="A5337">
        <v>5662</v>
      </c>
      <c r="B5337" t="s">
        <v>5903</v>
      </c>
      <c r="C5337" t="s">
        <v>565</v>
      </c>
      <c r="D5337" s="285">
        <v>0</v>
      </c>
      <c r="E5337" s="286">
        <v>67.585999999999999</v>
      </c>
      <c r="F5337" s="286">
        <v>0</v>
      </c>
    </row>
    <row r="5338" spans="1:6">
      <c r="A5338">
        <v>5663</v>
      </c>
      <c r="B5338" t="s">
        <v>5904</v>
      </c>
      <c r="C5338" t="s">
        <v>565</v>
      </c>
      <c r="D5338" s="285">
        <v>0</v>
      </c>
      <c r="E5338" s="286">
        <v>22.678000000000001</v>
      </c>
      <c r="F5338" s="286">
        <v>0</v>
      </c>
    </row>
    <row r="5339" spans="1:6">
      <c r="A5339">
        <v>5664</v>
      </c>
      <c r="B5339" t="s">
        <v>5905</v>
      </c>
      <c r="C5339" t="s">
        <v>565</v>
      </c>
      <c r="D5339" s="285">
        <v>0</v>
      </c>
      <c r="E5339" s="286">
        <v>26.5</v>
      </c>
      <c r="F5339" s="286">
        <v>0</v>
      </c>
    </row>
    <row r="5340" spans="1:6">
      <c r="A5340">
        <v>5665</v>
      </c>
      <c r="B5340" t="s">
        <v>5906</v>
      </c>
      <c r="C5340" t="s">
        <v>565</v>
      </c>
      <c r="D5340" s="285">
        <v>0</v>
      </c>
      <c r="E5340" s="286">
        <v>14.315</v>
      </c>
      <c r="F5340" s="286">
        <v>0</v>
      </c>
    </row>
    <row r="5341" spans="1:6">
      <c r="A5341">
        <v>5666</v>
      </c>
      <c r="B5341" t="s">
        <v>5907</v>
      </c>
      <c r="C5341" t="s">
        <v>565</v>
      </c>
      <c r="D5341" s="285">
        <v>12</v>
      </c>
      <c r="E5341" s="286">
        <v>9.66</v>
      </c>
      <c r="F5341" s="286">
        <v>115.92</v>
      </c>
    </row>
    <row r="5342" spans="1:6">
      <c r="A5342">
        <v>5667</v>
      </c>
      <c r="B5342" t="s">
        <v>5908</v>
      </c>
      <c r="C5342" t="s">
        <v>565</v>
      </c>
      <c r="D5342" s="285">
        <v>12</v>
      </c>
      <c r="E5342" s="286">
        <v>9.8000000000000007</v>
      </c>
      <c r="F5342" s="286">
        <v>117.6</v>
      </c>
    </row>
    <row r="5343" spans="1:6">
      <c r="A5343">
        <v>5668</v>
      </c>
      <c r="B5343" t="s">
        <v>5909</v>
      </c>
      <c r="C5343" t="s">
        <v>565</v>
      </c>
      <c r="D5343" s="285">
        <v>12</v>
      </c>
      <c r="E5343" s="286">
        <v>8.1999999999999993</v>
      </c>
      <c r="F5343" s="286">
        <v>98.4</v>
      </c>
    </row>
    <row r="5344" spans="1:6">
      <c r="A5344">
        <v>5669</v>
      </c>
      <c r="B5344" t="s">
        <v>5910</v>
      </c>
      <c r="C5344" t="s">
        <v>565</v>
      </c>
      <c r="D5344" s="285">
        <v>12</v>
      </c>
      <c r="E5344" s="286">
        <v>6.25</v>
      </c>
      <c r="F5344" s="286">
        <v>75</v>
      </c>
    </row>
    <row r="5345" spans="1:6">
      <c r="A5345">
        <v>5670</v>
      </c>
      <c r="B5345" t="s">
        <v>5911</v>
      </c>
      <c r="C5345" t="s">
        <v>565</v>
      </c>
      <c r="D5345" s="285">
        <v>12</v>
      </c>
      <c r="E5345" s="286">
        <v>9</v>
      </c>
      <c r="F5345" s="286">
        <v>108</v>
      </c>
    </row>
    <row r="5346" spans="1:6">
      <c r="A5346">
        <v>5671</v>
      </c>
      <c r="B5346" t="s">
        <v>5912</v>
      </c>
      <c r="C5346" t="s">
        <v>565</v>
      </c>
      <c r="D5346" s="285">
        <v>24</v>
      </c>
      <c r="E5346" s="286">
        <v>7.5739999999999998</v>
      </c>
      <c r="F5346" s="286">
        <v>181.77</v>
      </c>
    </row>
    <row r="5347" spans="1:6">
      <c r="A5347">
        <v>5672</v>
      </c>
      <c r="B5347" t="s">
        <v>5913</v>
      </c>
      <c r="C5347" t="s">
        <v>565</v>
      </c>
      <c r="D5347" s="285">
        <v>60</v>
      </c>
      <c r="E5347" s="286">
        <v>7.9560000000000004</v>
      </c>
      <c r="F5347" s="286">
        <v>477.36</v>
      </c>
    </row>
    <row r="5348" spans="1:6">
      <c r="A5348">
        <v>5673</v>
      </c>
      <c r="B5348" t="s">
        <v>5914</v>
      </c>
      <c r="C5348" t="s">
        <v>565</v>
      </c>
      <c r="D5348" s="285">
        <v>0</v>
      </c>
      <c r="E5348" s="286">
        <v>7.99</v>
      </c>
      <c r="F5348" s="286">
        <v>0</v>
      </c>
    </row>
    <row r="5349" spans="1:6">
      <c r="A5349">
        <v>5674</v>
      </c>
      <c r="B5349" t="s">
        <v>5915</v>
      </c>
      <c r="C5349" t="s">
        <v>565</v>
      </c>
      <c r="D5349" s="285">
        <v>78</v>
      </c>
      <c r="E5349" s="286">
        <v>5.7</v>
      </c>
      <c r="F5349" s="286">
        <v>444.6</v>
      </c>
    </row>
    <row r="5350" spans="1:6">
      <c r="A5350">
        <v>5675</v>
      </c>
      <c r="B5350" t="s">
        <v>5916</v>
      </c>
      <c r="C5350" t="s">
        <v>565</v>
      </c>
      <c r="D5350" s="285">
        <v>78</v>
      </c>
      <c r="E5350" s="286">
        <v>5.21</v>
      </c>
      <c r="F5350" s="286">
        <v>406.38</v>
      </c>
    </row>
    <row r="5351" spans="1:6">
      <c r="A5351">
        <v>5676</v>
      </c>
      <c r="B5351" t="s">
        <v>5917</v>
      </c>
      <c r="C5351" t="s">
        <v>565</v>
      </c>
      <c r="D5351" s="285">
        <v>84</v>
      </c>
      <c r="E5351" s="286">
        <v>5.22</v>
      </c>
      <c r="F5351" s="286">
        <v>438.48</v>
      </c>
    </row>
    <row r="5352" spans="1:6">
      <c r="A5352">
        <v>5677</v>
      </c>
      <c r="B5352" t="s">
        <v>5918</v>
      </c>
      <c r="C5352" t="s">
        <v>565</v>
      </c>
      <c r="D5352" s="285">
        <v>0</v>
      </c>
      <c r="E5352" s="286">
        <v>3.28</v>
      </c>
      <c r="F5352" s="286">
        <v>0</v>
      </c>
    </row>
    <row r="5353" spans="1:6">
      <c r="A5353">
        <v>5678</v>
      </c>
      <c r="B5353" t="s">
        <v>5919</v>
      </c>
      <c r="C5353" t="s">
        <v>565</v>
      </c>
      <c r="D5353" s="285">
        <v>0</v>
      </c>
      <c r="E5353" s="286">
        <v>0</v>
      </c>
      <c r="F5353" s="286">
        <v>0</v>
      </c>
    </row>
    <row r="5354" spans="1:6">
      <c r="A5354">
        <v>5679</v>
      </c>
      <c r="B5354" t="s">
        <v>5920</v>
      </c>
      <c r="C5354" t="s">
        <v>565</v>
      </c>
      <c r="D5354" s="285">
        <v>0</v>
      </c>
      <c r="E5354" s="286">
        <v>0</v>
      </c>
      <c r="F5354" s="286">
        <v>0</v>
      </c>
    </row>
    <row r="5355" spans="1:6">
      <c r="A5355">
        <v>5680</v>
      </c>
      <c r="B5355" t="s">
        <v>5921</v>
      </c>
      <c r="C5355" t="s">
        <v>565</v>
      </c>
      <c r="D5355" s="285">
        <v>0</v>
      </c>
      <c r="E5355" s="286">
        <v>19.687000000000001</v>
      </c>
      <c r="F5355" s="286">
        <v>0</v>
      </c>
    </row>
    <row r="5356" spans="1:6">
      <c r="A5356">
        <v>5681</v>
      </c>
      <c r="B5356" t="s">
        <v>5922</v>
      </c>
      <c r="C5356" t="s">
        <v>565</v>
      </c>
      <c r="D5356" s="285">
        <v>0</v>
      </c>
      <c r="E5356" s="286">
        <v>50.51</v>
      </c>
      <c r="F5356" s="286">
        <v>0</v>
      </c>
    </row>
    <row r="5357" spans="1:6">
      <c r="A5357">
        <v>5682</v>
      </c>
      <c r="B5357" t="s">
        <v>5923</v>
      </c>
      <c r="C5357" t="s">
        <v>565</v>
      </c>
      <c r="D5357" s="285">
        <v>0</v>
      </c>
      <c r="E5357" s="286">
        <v>31.44</v>
      </c>
      <c r="F5357" s="286">
        <v>0</v>
      </c>
    </row>
    <row r="5358" spans="1:6">
      <c r="A5358">
        <v>5683</v>
      </c>
      <c r="B5358" t="s">
        <v>5924</v>
      </c>
      <c r="C5358" t="s">
        <v>565</v>
      </c>
      <c r="D5358" s="285">
        <v>0</v>
      </c>
      <c r="E5358" s="286">
        <v>59.33</v>
      </c>
      <c r="F5358" s="286">
        <v>0</v>
      </c>
    </row>
    <row r="5359" spans="1:6">
      <c r="A5359">
        <v>5684</v>
      </c>
      <c r="B5359" t="s">
        <v>5925</v>
      </c>
      <c r="C5359" t="s">
        <v>565</v>
      </c>
      <c r="D5359" s="285">
        <v>0</v>
      </c>
      <c r="E5359" s="286">
        <v>6.4130000000000003</v>
      </c>
      <c r="F5359" s="286">
        <v>0</v>
      </c>
    </row>
    <row r="5360" spans="1:6">
      <c r="A5360">
        <v>5685</v>
      </c>
      <c r="B5360" t="s">
        <v>5926</v>
      </c>
      <c r="C5360" t="s">
        <v>565</v>
      </c>
      <c r="D5360" s="285">
        <v>0</v>
      </c>
      <c r="E5360" s="286">
        <v>6.4109999999999996</v>
      </c>
      <c r="F5360" s="286">
        <v>0</v>
      </c>
    </row>
    <row r="5361" spans="1:6">
      <c r="A5361">
        <v>5686</v>
      </c>
      <c r="B5361" t="s">
        <v>5927</v>
      </c>
      <c r="C5361" t="s">
        <v>565</v>
      </c>
      <c r="D5361" s="285">
        <v>0</v>
      </c>
      <c r="E5361" s="286">
        <v>7.6950000000000003</v>
      </c>
      <c r="F5361" s="286">
        <v>0</v>
      </c>
    </row>
    <row r="5362" spans="1:6">
      <c r="A5362">
        <v>5687</v>
      </c>
      <c r="B5362" t="s">
        <v>5928</v>
      </c>
      <c r="C5362" t="s">
        <v>565</v>
      </c>
      <c r="D5362" s="285">
        <v>0</v>
      </c>
      <c r="E5362" s="286">
        <v>5.13</v>
      </c>
      <c r="F5362" s="286">
        <v>0</v>
      </c>
    </row>
    <row r="5363" spans="1:6">
      <c r="A5363">
        <v>5688</v>
      </c>
      <c r="B5363" t="s">
        <v>5929</v>
      </c>
      <c r="C5363" t="s">
        <v>565</v>
      </c>
      <c r="D5363" s="285">
        <v>0</v>
      </c>
      <c r="E5363" s="286">
        <v>7.6950000000000003</v>
      </c>
      <c r="F5363" s="286">
        <v>0</v>
      </c>
    </row>
    <row r="5364" spans="1:6">
      <c r="A5364">
        <v>5689</v>
      </c>
      <c r="B5364" t="s">
        <v>5930</v>
      </c>
      <c r="C5364" t="s">
        <v>565</v>
      </c>
      <c r="D5364" s="285">
        <v>0</v>
      </c>
      <c r="E5364" s="286">
        <v>5.4470000000000001</v>
      </c>
      <c r="F5364" s="286">
        <v>0</v>
      </c>
    </row>
    <row r="5365" spans="1:6">
      <c r="A5365">
        <v>5690</v>
      </c>
      <c r="B5365" t="s">
        <v>5931</v>
      </c>
      <c r="C5365" t="s">
        <v>565</v>
      </c>
      <c r="D5365" s="285">
        <v>0</v>
      </c>
      <c r="E5365" s="286">
        <v>8.5500000000000007</v>
      </c>
      <c r="F5365" s="286">
        <v>0</v>
      </c>
    </row>
    <row r="5366" spans="1:6">
      <c r="A5366">
        <v>5691</v>
      </c>
      <c r="B5366" t="s">
        <v>5932</v>
      </c>
      <c r="C5366" t="s">
        <v>565</v>
      </c>
      <c r="D5366" s="285">
        <v>0</v>
      </c>
      <c r="E5366" s="286">
        <v>12.35</v>
      </c>
      <c r="F5366" s="286">
        <v>0</v>
      </c>
    </row>
    <row r="5367" spans="1:6">
      <c r="A5367">
        <v>5692</v>
      </c>
      <c r="B5367" t="s">
        <v>5933</v>
      </c>
      <c r="C5367" t="s">
        <v>565</v>
      </c>
      <c r="D5367" s="285">
        <v>0</v>
      </c>
      <c r="E5367" s="286">
        <v>196</v>
      </c>
      <c r="F5367" s="286">
        <v>0</v>
      </c>
    </row>
    <row r="5368" spans="1:6">
      <c r="A5368">
        <v>5693</v>
      </c>
      <c r="B5368" t="s">
        <v>5934</v>
      </c>
      <c r="C5368" t="s">
        <v>565</v>
      </c>
      <c r="D5368" s="285">
        <v>0</v>
      </c>
      <c r="E5368" s="286">
        <v>9.5</v>
      </c>
      <c r="F5368" s="286">
        <v>0</v>
      </c>
    </row>
    <row r="5369" spans="1:6">
      <c r="A5369">
        <v>5694</v>
      </c>
      <c r="B5369" t="s">
        <v>5935</v>
      </c>
      <c r="C5369" t="s">
        <v>565</v>
      </c>
      <c r="D5369" s="285">
        <v>0</v>
      </c>
      <c r="E5369" s="286">
        <v>9.5</v>
      </c>
      <c r="F5369" s="286">
        <v>0</v>
      </c>
    </row>
    <row r="5370" spans="1:6">
      <c r="A5370">
        <v>5695</v>
      </c>
      <c r="B5370" t="s">
        <v>5936</v>
      </c>
      <c r="C5370" t="s">
        <v>565</v>
      </c>
      <c r="D5370" s="285">
        <v>18</v>
      </c>
      <c r="E5370" s="286">
        <v>7.6</v>
      </c>
      <c r="F5370" s="286">
        <v>136.80000000000001</v>
      </c>
    </row>
    <row r="5371" spans="1:6">
      <c r="A5371">
        <v>5696</v>
      </c>
      <c r="B5371" t="s">
        <v>5937</v>
      </c>
      <c r="C5371" t="s">
        <v>565</v>
      </c>
      <c r="D5371" s="285">
        <v>0</v>
      </c>
      <c r="E5371" s="286">
        <v>9.32</v>
      </c>
      <c r="F5371" s="286">
        <v>0</v>
      </c>
    </row>
    <row r="5372" spans="1:6">
      <c r="A5372">
        <v>5697</v>
      </c>
      <c r="B5372" t="s">
        <v>5938</v>
      </c>
      <c r="C5372" t="s">
        <v>565</v>
      </c>
      <c r="D5372" s="285">
        <v>0</v>
      </c>
      <c r="E5372" s="286">
        <v>7.88</v>
      </c>
      <c r="F5372" s="286">
        <v>0</v>
      </c>
    </row>
    <row r="5373" spans="1:6">
      <c r="A5373">
        <v>5698</v>
      </c>
      <c r="B5373" t="s">
        <v>5939</v>
      </c>
      <c r="C5373" t="s">
        <v>565</v>
      </c>
      <c r="D5373" s="285">
        <v>0</v>
      </c>
      <c r="E5373" s="286">
        <v>20.23</v>
      </c>
      <c r="F5373" s="286">
        <v>0</v>
      </c>
    </row>
    <row r="5374" spans="1:6">
      <c r="A5374">
        <v>5699</v>
      </c>
      <c r="B5374" t="s">
        <v>5940</v>
      </c>
      <c r="C5374" t="s">
        <v>565</v>
      </c>
      <c r="D5374" s="285">
        <v>6</v>
      </c>
      <c r="E5374" s="286">
        <v>5.016</v>
      </c>
      <c r="F5374" s="286">
        <v>30.1</v>
      </c>
    </row>
    <row r="5375" spans="1:6">
      <c r="A5375">
        <v>5700</v>
      </c>
      <c r="B5375" t="s">
        <v>5941</v>
      </c>
      <c r="C5375" t="s">
        <v>565</v>
      </c>
      <c r="D5375" s="285">
        <v>0</v>
      </c>
      <c r="E5375" s="286">
        <v>8.3309999999999995</v>
      </c>
      <c r="F5375" s="286">
        <v>0</v>
      </c>
    </row>
    <row r="5376" spans="1:6">
      <c r="A5376">
        <v>5701</v>
      </c>
      <c r="B5376" t="s">
        <v>5942</v>
      </c>
      <c r="C5376" t="s">
        <v>565</v>
      </c>
      <c r="D5376" s="285">
        <v>0</v>
      </c>
      <c r="E5376" s="286">
        <v>6.2320000000000002</v>
      </c>
      <c r="F5376" s="286">
        <v>0</v>
      </c>
    </row>
    <row r="5377" spans="1:6">
      <c r="A5377">
        <v>5702</v>
      </c>
      <c r="B5377" t="s">
        <v>5943</v>
      </c>
      <c r="C5377" t="s">
        <v>565</v>
      </c>
      <c r="D5377" s="285">
        <v>0</v>
      </c>
      <c r="E5377" s="286">
        <v>2.153</v>
      </c>
      <c r="F5377" s="286">
        <v>0</v>
      </c>
    </row>
    <row r="5378" spans="1:6">
      <c r="A5378">
        <v>5703</v>
      </c>
      <c r="B5378" t="s">
        <v>5944</v>
      </c>
      <c r="C5378" t="s">
        <v>565</v>
      </c>
      <c r="D5378" s="285">
        <v>0</v>
      </c>
      <c r="E5378" s="286">
        <v>2.2799999999999998</v>
      </c>
      <c r="F5378" s="286">
        <v>0</v>
      </c>
    </row>
    <row r="5379" spans="1:6">
      <c r="A5379">
        <v>5704</v>
      </c>
      <c r="B5379" t="s">
        <v>5945</v>
      </c>
      <c r="C5379" t="s">
        <v>565</v>
      </c>
      <c r="D5379" s="285">
        <v>0</v>
      </c>
      <c r="E5379" s="286">
        <v>2.2530000000000001</v>
      </c>
      <c r="F5379" s="286">
        <v>0</v>
      </c>
    </row>
    <row r="5380" spans="1:6">
      <c r="A5380">
        <v>5705</v>
      </c>
      <c r="B5380" t="s">
        <v>5946</v>
      </c>
      <c r="C5380" t="s">
        <v>565</v>
      </c>
      <c r="D5380" s="285">
        <v>0</v>
      </c>
      <c r="E5380" s="286">
        <v>8.74</v>
      </c>
      <c r="F5380" s="286">
        <v>0</v>
      </c>
    </row>
    <row r="5381" spans="1:6">
      <c r="A5381">
        <v>5706</v>
      </c>
      <c r="B5381" t="s">
        <v>5947</v>
      </c>
      <c r="C5381" t="s">
        <v>565</v>
      </c>
      <c r="D5381" s="285">
        <v>0</v>
      </c>
      <c r="E5381" s="286">
        <v>17.53</v>
      </c>
      <c r="F5381" s="286">
        <v>0</v>
      </c>
    </row>
    <row r="5382" spans="1:6">
      <c r="A5382">
        <v>5707</v>
      </c>
      <c r="B5382" t="s">
        <v>5948</v>
      </c>
      <c r="C5382" t="s">
        <v>565</v>
      </c>
      <c r="D5382" s="285">
        <v>0</v>
      </c>
      <c r="E5382" s="286">
        <v>34.5</v>
      </c>
      <c r="F5382" s="286">
        <v>0</v>
      </c>
    </row>
    <row r="5383" spans="1:6">
      <c r="A5383">
        <v>5708</v>
      </c>
      <c r="B5383" t="s">
        <v>5949</v>
      </c>
      <c r="C5383" t="s">
        <v>565</v>
      </c>
      <c r="D5383" s="285">
        <v>0</v>
      </c>
      <c r="E5383" s="286">
        <v>10.654999999999999</v>
      </c>
      <c r="F5383" s="286">
        <v>0</v>
      </c>
    </row>
    <row r="5384" spans="1:6">
      <c r="A5384">
        <v>5709</v>
      </c>
      <c r="B5384" t="s">
        <v>5950</v>
      </c>
      <c r="C5384" t="s">
        <v>565</v>
      </c>
      <c r="D5384" s="285">
        <v>0</v>
      </c>
      <c r="E5384" s="286">
        <v>10.119999999999999</v>
      </c>
      <c r="F5384" s="286">
        <v>0</v>
      </c>
    </row>
    <row r="5385" spans="1:6">
      <c r="A5385">
        <v>5710</v>
      </c>
      <c r="B5385" t="s">
        <v>5951</v>
      </c>
      <c r="C5385" t="s">
        <v>565</v>
      </c>
      <c r="D5385" s="285">
        <v>0</v>
      </c>
      <c r="E5385" s="286">
        <v>10.428000000000001</v>
      </c>
      <c r="F5385" s="286">
        <v>0</v>
      </c>
    </row>
    <row r="5386" spans="1:6">
      <c r="A5386">
        <v>5711</v>
      </c>
      <c r="B5386" t="s">
        <v>5952</v>
      </c>
      <c r="C5386" t="s">
        <v>565</v>
      </c>
      <c r="D5386" s="285">
        <v>0</v>
      </c>
      <c r="E5386" s="286">
        <v>9.24</v>
      </c>
      <c r="F5386" s="286">
        <v>0</v>
      </c>
    </row>
    <row r="5387" spans="1:6">
      <c r="A5387">
        <v>5712</v>
      </c>
      <c r="B5387" t="s">
        <v>5953</v>
      </c>
      <c r="C5387" t="s">
        <v>565</v>
      </c>
      <c r="D5387" s="285">
        <v>0</v>
      </c>
      <c r="E5387" s="286">
        <v>16.501000000000001</v>
      </c>
      <c r="F5387" s="286">
        <v>0</v>
      </c>
    </row>
    <row r="5388" spans="1:6">
      <c r="A5388">
        <v>5713</v>
      </c>
      <c r="B5388" t="s">
        <v>5954</v>
      </c>
      <c r="C5388" t="s">
        <v>565</v>
      </c>
      <c r="D5388" s="285">
        <v>0</v>
      </c>
      <c r="E5388" s="286">
        <v>9.7680000000000007</v>
      </c>
      <c r="F5388" s="286">
        <v>0</v>
      </c>
    </row>
    <row r="5389" spans="1:6">
      <c r="A5389">
        <v>5714</v>
      </c>
      <c r="B5389" t="s">
        <v>5955</v>
      </c>
      <c r="C5389" t="s">
        <v>565</v>
      </c>
      <c r="D5389" s="285">
        <v>24</v>
      </c>
      <c r="E5389" s="286">
        <v>4.4640000000000004</v>
      </c>
      <c r="F5389" s="286">
        <v>107.13</v>
      </c>
    </row>
    <row r="5390" spans="1:6">
      <c r="A5390">
        <v>5715</v>
      </c>
      <c r="B5390" t="s">
        <v>5956</v>
      </c>
      <c r="C5390" t="s">
        <v>565</v>
      </c>
      <c r="D5390" s="285">
        <v>150</v>
      </c>
      <c r="E5390" s="286">
        <v>3.1869999999999998</v>
      </c>
      <c r="F5390" s="286">
        <v>478.19</v>
      </c>
    </row>
    <row r="5391" spans="1:6">
      <c r="A5391">
        <v>5716</v>
      </c>
      <c r="B5391" t="s">
        <v>5957</v>
      </c>
      <c r="C5391" t="s">
        <v>565</v>
      </c>
      <c r="D5391" s="285">
        <v>0</v>
      </c>
      <c r="E5391" s="286">
        <v>5.2</v>
      </c>
      <c r="F5391" s="286">
        <v>0</v>
      </c>
    </row>
    <row r="5392" spans="1:6">
      <c r="A5392">
        <v>5717</v>
      </c>
      <c r="B5392" t="s">
        <v>5958</v>
      </c>
      <c r="C5392" t="s">
        <v>565</v>
      </c>
      <c r="D5392" s="285">
        <v>0</v>
      </c>
      <c r="E5392" s="286">
        <v>23.975999999999999</v>
      </c>
      <c r="F5392" s="286">
        <v>0</v>
      </c>
    </row>
    <row r="5393" spans="1:6">
      <c r="A5393">
        <v>5718</v>
      </c>
      <c r="B5393" t="s">
        <v>5959</v>
      </c>
      <c r="C5393" t="s">
        <v>565</v>
      </c>
      <c r="D5393" s="285">
        <v>0</v>
      </c>
      <c r="E5393" s="286">
        <v>15.18</v>
      </c>
      <c r="F5393" s="286">
        <v>0</v>
      </c>
    </row>
    <row r="5394" spans="1:6">
      <c r="A5394">
        <v>5719</v>
      </c>
      <c r="B5394" t="s">
        <v>5960</v>
      </c>
      <c r="C5394" t="s">
        <v>565</v>
      </c>
      <c r="D5394" s="285">
        <v>0</v>
      </c>
      <c r="E5394" s="286">
        <v>8.2650000000000006</v>
      </c>
      <c r="F5394" s="286">
        <v>0</v>
      </c>
    </row>
    <row r="5395" spans="1:6">
      <c r="A5395">
        <v>5720</v>
      </c>
      <c r="B5395" t="s">
        <v>5961</v>
      </c>
      <c r="C5395" t="s">
        <v>565</v>
      </c>
      <c r="D5395" s="285">
        <v>0</v>
      </c>
      <c r="E5395" s="286">
        <v>15.2</v>
      </c>
      <c r="F5395" s="286">
        <v>0</v>
      </c>
    </row>
    <row r="5396" spans="1:6">
      <c r="A5396">
        <v>5721</v>
      </c>
      <c r="B5396" t="s">
        <v>5962</v>
      </c>
      <c r="C5396" t="s">
        <v>565</v>
      </c>
      <c r="D5396" s="285">
        <v>0</v>
      </c>
      <c r="E5396" s="286">
        <v>8.2650000000000006</v>
      </c>
      <c r="F5396" s="286">
        <v>0</v>
      </c>
    </row>
    <row r="5397" spans="1:6">
      <c r="A5397">
        <v>5722</v>
      </c>
      <c r="B5397" t="s">
        <v>5963</v>
      </c>
      <c r="C5397" t="s">
        <v>565</v>
      </c>
      <c r="D5397" s="285">
        <v>0</v>
      </c>
      <c r="E5397" s="286">
        <v>16.896000000000001</v>
      </c>
      <c r="F5397" s="286">
        <v>0</v>
      </c>
    </row>
    <row r="5398" spans="1:6">
      <c r="A5398">
        <v>5723</v>
      </c>
      <c r="B5398" t="s">
        <v>5964</v>
      </c>
      <c r="C5398" t="s">
        <v>565</v>
      </c>
      <c r="D5398" s="285">
        <v>3</v>
      </c>
      <c r="E5398" s="286">
        <v>9.93</v>
      </c>
      <c r="F5398" s="286">
        <v>29.79</v>
      </c>
    </row>
    <row r="5399" spans="1:6">
      <c r="A5399">
        <v>5724</v>
      </c>
      <c r="B5399" t="s">
        <v>5965</v>
      </c>
      <c r="C5399" t="s">
        <v>565</v>
      </c>
      <c r="D5399" s="285">
        <v>0</v>
      </c>
      <c r="E5399" s="286">
        <v>13.16</v>
      </c>
      <c r="F5399" s="286">
        <v>0</v>
      </c>
    </row>
    <row r="5400" spans="1:6">
      <c r="A5400">
        <v>5725</v>
      </c>
      <c r="B5400" t="s">
        <v>5966</v>
      </c>
      <c r="C5400" t="s">
        <v>565</v>
      </c>
      <c r="D5400" s="285">
        <v>0</v>
      </c>
      <c r="E5400" s="286">
        <v>14.17</v>
      </c>
      <c r="F5400" s="286">
        <v>0</v>
      </c>
    </row>
    <row r="5401" spans="1:6">
      <c r="A5401">
        <v>5726</v>
      </c>
      <c r="B5401" t="s">
        <v>5967</v>
      </c>
      <c r="C5401" t="s">
        <v>565</v>
      </c>
      <c r="D5401" s="285">
        <v>0</v>
      </c>
      <c r="E5401" s="286">
        <v>13.55</v>
      </c>
      <c r="F5401" s="286">
        <v>0</v>
      </c>
    </row>
    <row r="5402" spans="1:6">
      <c r="A5402">
        <v>5727</v>
      </c>
      <c r="B5402" t="s">
        <v>5968</v>
      </c>
      <c r="C5402" t="s">
        <v>565</v>
      </c>
      <c r="D5402" s="285">
        <v>0</v>
      </c>
      <c r="E5402" s="286">
        <v>19.53</v>
      </c>
      <c r="F5402" s="286">
        <v>0</v>
      </c>
    </row>
    <row r="5403" spans="1:6">
      <c r="A5403">
        <v>5728</v>
      </c>
      <c r="B5403" t="s">
        <v>5969</v>
      </c>
      <c r="C5403" t="s">
        <v>565</v>
      </c>
      <c r="D5403" s="285">
        <v>0</v>
      </c>
      <c r="E5403" s="286">
        <v>18.739999999999998</v>
      </c>
      <c r="F5403" s="286">
        <v>0</v>
      </c>
    </row>
    <row r="5404" spans="1:6">
      <c r="A5404">
        <v>5729</v>
      </c>
      <c r="B5404" t="s">
        <v>5970</v>
      </c>
      <c r="C5404" t="s">
        <v>565</v>
      </c>
      <c r="D5404" s="285">
        <v>9</v>
      </c>
      <c r="E5404" s="286">
        <v>16.98</v>
      </c>
      <c r="F5404" s="286">
        <v>152.82</v>
      </c>
    </row>
    <row r="5405" spans="1:6">
      <c r="A5405">
        <v>5730</v>
      </c>
      <c r="B5405" t="s">
        <v>5971</v>
      </c>
      <c r="C5405" t="s">
        <v>565</v>
      </c>
      <c r="D5405" s="285">
        <v>0</v>
      </c>
      <c r="E5405" s="286">
        <v>15.94</v>
      </c>
      <c r="F5405" s="286">
        <v>0</v>
      </c>
    </row>
    <row r="5406" spans="1:6">
      <c r="A5406">
        <v>5731</v>
      </c>
      <c r="B5406" t="s">
        <v>5972</v>
      </c>
      <c r="C5406" t="s">
        <v>565</v>
      </c>
      <c r="D5406" s="285">
        <v>0</v>
      </c>
      <c r="E5406" s="286">
        <v>11.87</v>
      </c>
      <c r="F5406" s="286">
        <v>0</v>
      </c>
    </row>
    <row r="5407" spans="1:6">
      <c r="A5407">
        <v>5732</v>
      </c>
      <c r="B5407" t="s">
        <v>5973</v>
      </c>
      <c r="C5407" t="s">
        <v>565</v>
      </c>
      <c r="D5407" s="285">
        <v>0</v>
      </c>
      <c r="E5407" s="286">
        <v>15.07</v>
      </c>
      <c r="F5407" s="286">
        <v>0</v>
      </c>
    </row>
    <row r="5408" spans="1:6">
      <c r="A5408">
        <v>5733</v>
      </c>
      <c r="B5408" t="s">
        <v>5974</v>
      </c>
      <c r="C5408" t="s">
        <v>565</v>
      </c>
      <c r="D5408" s="285">
        <v>0</v>
      </c>
      <c r="E5408" s="286">
        <v>33.96</v>
      </c>
      <c r="F5408" s="286">
        <v>0</v>
      </c>
    </row>
    <row r="5409" spans="1:6">
      <c r="A5409">
        <v>5734</v>
      </c>
      <c r="B5409" t="s">
        <v>5975</v>
      </c>
      <c r="C5409" t="s">
        <v>565</v>
      </c>
      <c r="D5409" s="285">
        <v>0</v>
      </c>
      <c r="E5409" s="286">
        <v>17.71</v>
      </c>
      <c r="F5409" s="286">
        <v>0</v>
      </c>
    </row>
    <row r="5410" spans="1:6">
      <c r="A5410">
        <v>5735</v>
      </c>
      <c r="B5410" t="s">
        <v>5976</v>
      </c>
      <c r="C5410" t="s">
        <v>565</v>
      </c>
      <c r="D5410" s="285">
        <v>0</v>
      </c>
      <c r="E5410" s="286">
        <v>17.63</v>
      </c>
      <c r="F5410" s="286">
        <v>0</v>
      </c>
    </row>
    <row r="5411" spans="1:6">
      <c r="A5411">
        <v>5736</v>
      </c>
      <c r="B5411" t="s">
        <v>5977</v>
      </c>
      <c r="C5411" t="s">
        <v>565</v>
      </c>
      <c r="D5411" s="285">
        <v>0</v>
      </c>
      <c r="E5411" s="286">
        <v>10.57</v>
      </c>
      <c r="F5411" s="286">
        <v>0</v>
      </c>
    </row>
    <row r="5412" spans="1:6">
      <c r="A5412">
        <v>5737</v>
      </c>
      <c r="B5412" t="s">
        <v>5978</v>
      </c>
      <c r="C5412" t="s">
        <v>565</v>
      </c>
      <c r="D5412" s="285">
        <v>0</v>
      </c>
      <c r="E5412" s="286">
        <v>16.3</v>
      </c>
      <c r="F5412" s="286">
        <v>0</v>
      </c>
    </row>
    <row r="5413" spans="1:6">
      <c r="A5413">
        <v>5738</v>
      </c>
      <c r="B5413" t="s">
        <v>5979</v>
      </c>
      <c r="C5413" t="s">
        <v>565</v>
      </c>
      <c r="D5413" s="285">
        <v>0</v>
      </c>
      <c r="E5413" s="286">
        <v>25.609000000000002</v>
      </c>
      <c r="F5413" s="286">
        <v>0</v>
      </c>
    </row>
    <row r="5414" spans="1:6">
      <c r="A5414">
        <v>5739</v>
      </c>
      <c r="B5414" t="s">
        <v>5980</v>
      </c>
      <c r="C5414" t="s">
        <v>565</v>
      </c>
      <c r="D5414" s="285">
        <v>24</v>
      </c>
      <c r="E5414" s="286">
        <v>10.34</v>
      </c>
      <c r="F5414" s="286">
        <v>248.16</v>
      </c>
    </row>
    <row r="5415" spans="1:6">
      <c r="A5415">
        <v>5740</v>
      </c>
      <c r="B5415" t="s">
        <v>5981</v>
      </c>
      <c r="C5415" t="s">
        <v>565</v>
      </c>
      <c r="D5415" s="285">
        <v>0</v>
      </c>
      <c r="E5415" s="286">
        <v>353.38</v>
      </c>
      <c r="F5415" s="286">
        <v>0</v>
      </c>
    </row>
    <row r="5416" spans="1:6">
      <c r="A5416">
        <v>5741</v>
      </c>
      <c r="B5416" t="s">
        <v>5982</v>
      </c>
      <c r="C5416" t="s">
        <v>565</v>
      </c>
      <c r="D5416" s="285">
        <v>0</v>
      </c>
      <c r="E5416" s="286">
        <v>53.33</v>
      </c>
      <c r="F5416" s="286">
        <v>0</v>
      </c>
    </row>
    <row r="5417" spans="1:6">
      <c r="A5417">
        <v>5742</v>
      </c>
      <c r="B5417" t="s">
        <v>5983</v>
      </c>
      <c r="C5417" t="s">
        <v>565</v>
      </c>
      <c r="D5417" s="285">
        <v>0</v>
      </c>
      <c r="E5417" s="286">
        <v>11.9</v>
      </c>
      <c r="F5417" s="286">
        <v>0</v>
      </c>
    </row>
    <row r="5418" spans="1:6">
      <c r="A5418">
        <v>5743</v>
      </c>
      <c r="B5418" t="s">
        <v>5984</v>
      </c>
      <c r="C5418" t="s">
        <v>565</v>
      </c>
      <c r="D5418" s="285">
        <v>0</v>
      </c>
      <c r="E5418" s="286">
        <v>29.04</v>
      </c>
      <c r="F5418" s="286">
        <v>0</v>
      </c>
    </row>
    <row r="5419" spans="1:6">
      <c r="A5419">
        <v>5744</v>
      </c>
      <c r="B5419" t="s">
        <v>5985</v>
      </c>
      <c r="C5419" t="s">
        <v>565</v>
      </c>
      <c r="D5419" s="285">
        <v>0</v>
      </c>
      <c r="E5419" s="286">
        <v>21.9</v>
      </c>
      <c r="F5419" s="286">
        <v>0</v>
      </c>
    </row>
    <row r="5420" spans="1:6">
      <c r="A5420">
        <v>5745</v>
      </c>
      <c r="B5420" t="s">
        <v>5986</v>
      </c>
      <c r="C5420" t="s">
        <v>565</v>
      </c>
      <c r="D5420" s="285">
        <v>0</v>
      </c>
      <c r="E5420" s="286">
        <v>28.616</v>
      </c>
      <c r="F5420" s="286">
        <v>0</v>
      </c>
    </row>
    <row r="5421" spans="1:6">
      <c r="A5421">
        <v>5746</v>
      </c>
      <c r="B5421" t="s">
        <v>5987</v>
      </c>
      <c r="C5421" t="s">
        <v>565</v>
      </c>
      <c r="D5421" s="285">
        <v>0</v>
      </c>
      <c r="E5421" s="286">
        <v>9.85</v>
      </c>
      <c r="F5421" s="286">
        <v>0</v>
      </c>
    </row>
    <row r="5422" spans="1:6">
      <c r="A5422">
        <v>5747</v>
      </c>
      <c r="B5422" t="s">
        <v>5988</v>
      </c>
      <c r="C5422" t="s">
        <v>565</v>
      </c>
      <c r="D5422" s="285">
        <v>6</v>
      </c>
      <c r="E5422" s="286">
        <v>6.9939999999999998</v>
      </c>
      <c r="F5422" s="286">
        <v>41.96</v>
      </c>
    </row>
    <row r="5423" spans="1:6">
      <c r="A5423">
        <v>5748</v>
      </c>
      <c r="B5423" t="s">
        <v>5989</v>
      </c>
      <c r="C5423" t="s">
        <v>565</v>
      </c>
      <c r="D5423" s="285">
        <v>36</v>
      </c>
      <c r="E5423" s="286">
        <v>7.98</v>
      </c>
      <c r="F5423" s="286">
        <v>287.27999999999997</v>
      </c>
    </row>
    <row r="5424" spans="1:6">
      <c r="A5424">
        <v>5749</v>
      </c>
      <c r="B5424" t="s">
        <v>5990</v>
      </c>
      <c r="C5424" t="s">
        <v>565</v>
      </c>
      <c r="D5424" s="285">
        <v>0</v>
      </c>
      <c r="E5424" s="286">
        <v>9.5</v>
      </c>
      <c r="F5424" s="286">
        <v>0</v>
      </c>
    </row>
    <row r="5425" spans="1:6">
      <c r="A5425">
        <v>5750</v>
      </c>
      <c r="B5425" t="s">
        <v>5991</v>
      </c>
      <c r="C5425" t="s">
        <v>565</v>
      </c>
      <c r="D5425" s="285">
        <v>0</v>
      </c>
      <c r="E5425" s="286">
        <v>13.3</v>
      </c>
      <c r="F5425" s="286">
        <v>0</v>
      </c>
    </row>
    <row r="5426" spans="1:6">
      <c r="A5426">
        <v>5751</v>
      </c>
      <c r="B5426" t="s">
        <v>5992</v>
      </c>
      <c r="C5426" t="s">
        <v>565</v>
      </c>
      <c r="D5426" s="285">
        <v>0</v>
      </c>
      <c r="E5426" s="286">
        <v>14.25</v>
      </c>
      <c r="F5426" s="286">
        <v>0</v>
      </c>
    </row>
    <row r="5427" spans="1:6">
      <c r="A5427">
        <v>5752</v>
      </c>
      <c r="B5427" t="s">
        <v>5993</v>
      </c>
      <c r="C5427" t="s">
        <v>565</v>
      </c>
      <c r="D5427" s="285">
        <v>0</v>
      </c>
      <c r="E5427" s="286">
        <v>16.809999999999999</v>
      </c>
      <c r="F5427" s="286">
        <v>0</v>
      </c>
    </row>
    <row r="5428" spans="1:6">
      <c r="A5428">
        <v>5753</v>
      </c>
      <c r="B5428" t="s">
        <v>5994</v>
      </c>
      <c r="C5428" t="s">
        <v>565</v>
      </c>
      <c r="D5428" s="285">
        <v>0</v>
      </c>
      <c r="E5428" s="286">
        <v>12.54</v>
      </c>
      <c r="F5428" s="286">
        <v>0</v>
      </c>
    </row>
    <row r="5429" spans="1:6">
      <c r="A5429">
        <v>5754</v>
      </c>
      <c r="B5429" t="s">
        <v>5995</v>
      </c>
      <c r="C5429" t="s">
        <v>565</v>
      </c>
      <c r="D5429" s="285">
        <v>0</v>
      </c>
      <c r="E5429" s="286">
        <v>0</v>
      </c>
      <c r="F5429" s="286">
        <v>0</v>
      </c>
    </row>
    <row r="5430" spans="1:6">
      <c r="A5430">
        <v>5755</v>
      </c>
      <c r="B5430" t="s">
        <v>5996</v>
      </c>
      <c r="C5430" t="s">
        <v>565</v>
      </c>
      <c r="D5430" s="285">
        <v>0</v>
      </c>
      <c r="E5430" s="286">
        <v>28.15</v>
      </c>
      <c r="F5430" s="286">
        <v>0</v>
      </c>
    </row>
    <row r="5431" spans="1:6">
      <c r="A5431">
        <v>5756</v>
      </c>
      <c r="B5431" t="s">
        <v>5997</v>
      </c>
      <c r="C5431" t="s">
        <v>565</v>
      </c>
      <c r="D5431" s="285">
        <v>0</v>
      </c>
      <c r="E5431" s="286">
        <v>158.06</v>
      </c>
      <c r="F5431" s="286">
        <v>0</v>
      </c>
    </row>
    <row r="5432" spans="1:6">
      <c r="A5432">
        <v>5757</v>
      </c>
      <c r="B5432" t="s">
        <v>5998</v>
      </c>
      <c r="C5432" t="s">
        <v>565</v>
      </c>
      <c r="D5432" s="285">
        <v>24</v>
      </c>
      <c r="E5432" s="286">
        <v>8.0909999999999993</v>
      </c>
      <c r="F5432" s="286">
        <v>194.18</v>
      </c>
    </row>
    <row r="5433" spans="1:6">
      <c r="A5433">
        <v>5758</v>
      </c>
      <c r="B5433" t="s">
        <v>5999</v>
      </c>
      <c r="C5433" t="s">
        <v>565</v>
      </c>
      <c r="D5433" s="285">
        <v>0</v>
      </c>
      <c r="E5433" s="286">
        <v>11.53</v>
      </c>
      <c r="F5433" s="286">
        <v>0</v>
      </c>
    </row>
    <row r="5434" spans="1:6">
      <c r="A5434">
        <v>5759</v>
      </c>
      <c r="B5434" t="s">
        <v>6000</v>
      </c>
      <c r="C5434" t="s">
        <v>565</v>
      </c>
      <c r="D5434" s="285">
        <v>0</v>
      </c>
      <c r="E5434" s="286">
        <v>4.6619999999999999</v>
      </c>
      <c r="F5434" s="286">
        <v>0</v>
      </c>
    </row>
    <row r="5435" spans="1:6">
      <c r="A5435">
        <v>5760</v>
      </c>
      <c r="B5435" t="s">
        <v>6001</v>
      </c>
      <c r="C5435" t="s">
        <v>565</v>
      </c>
      <c r="D5435" s="285">
        <v>0</v>
      </c>
      <c r="E5435" s="286">
        <v>5.3</v>
      </c>
      <c r="F5435" s="286">
        <v>0</v>
      </c>
    </row>
    <row r="5436" spans="1:6">
      <c r="A5436">
        <v>5761</v>
      </c>
      <c r="B5436" t="s">
        <v>6002</v>
      </c>
      <c r="C5436" t="s">
        <v>565</v>
      </c>
      <c r="D5436" s="285">
        <v>30</v>
      </c>
      <c r="E5436" s="286">
        <v>6.79</v>
      </c>
      <c r="F5436" s="286">
        <v>203.7</v>
      </c>
    </row>
    <row r="5437" spans="1:6">
      <c r="A5437">
        <v>5762</v>
      </c>
      <c r="B5437" t="s">
        <v>6003</v>
      </c>
      <c r="C5437" t="s">
        <v>565</v>
      </c>
      <c r="D5437" s="285">
        <v>0</v>
      </c>
      <c r="E5437" s="286">
        <v>4.99</v>
      </c>
      <c r="F5437" s="286">
        <v>0</v>
      </c>
    </row>
    <row r="5438" spans="1:6">
      <c r="A5438">
        <v>5763</v>
      </c>
      <c r="B5438" t="s">
        <v>6004</v>
      </c>
      <c r="C5438" t="s">
        <v>565</v>
      </c>
      <c r="D5438" s="285">
        <v>0</v>
      </c>
      <c r="E5438" s="286">
        <v>15.2</v>
      </c>
      <c r="F5438" s="286">
        <v>0</v>
      </c>
    </row>
    <row r="5439" spans="1:6">
      <c r="A5439">
        <v>5764</v>
      </c>
      <c r="B5439" t="s">
        <v>6005</v>
      </c>
      <c r="C5439" t="s">
        <v>565</v>
      </c>
      <c r="D5439" s="285">
        <v>0</v>
      </c>
      <c r="E5439" s="286">
        <v>42.215000000000003</v>
      </c>
      <c r="F5439" s="286">
        <v>0</v>
      </c>
    </row>
    <row r="5440" spans="1:6">
      <c r="A5440">
        <v>5765</v>
      </c>
      <c r="B5440" t="s">
        <v>6006</v>
      </c>
      <c r="C5440" t="s">
        <v>565</v>
      </c>
      <c r="D5440" s="285">
        <v>0</v>
      </c>
      <c r="E5440" s="286">
        <v>0</v>
      </c>
      <c r="F5440" s="286">
        <v>0</v>
      </c>
    </row>
    <row r="5441" spans="1:6">
      <c r="A5441">
        <v>5766</v>
      </c>
      <c r="B5441" t="s">
        <v>6007</v>
      </c>
      <c r="C5441" t="s">
        <v>565</v>
      </c>
      <c r="D5441" s="285">
        <v>0</v>
      </c>
      <c r="E5441" s="286">
        <v>21.64</v>
      </c>
      <c r="F5441" s="286">
        <v>0</v>
      </c>
    </row>
    <row r="5442" spans="1:6">
      <c r="A5442">
        <v>5767</v>
      </c>
      <c r="B5442" t="s">
        <v>6008</v>
      </c>
      <c r="C5442" t="s">
        <v>565</v>
      </c>
      <c r="D5442" s="285">
        <v>0</v>
      </c>
      <c r="E5442" s="286">
        <v>26.88</v>
      </c>
      <c r="F5442" s="286">
        <v>0</v>
      </c>
    </row>
    <row r="5443" spans="1:6">
      <c r="A5443">
        <v>5768</v>
      </c>
      <c r="B5443" t="s">
        <v>6009</v>
      </c>
      <c r="C5443" t="s">
        <v>565</v>
      </c>
      <c r="D5443" s="285">
        <v>0</v>
      </c>
      <c r="E5443" s="286">
        <v>21.25</v>
      </c>
      <c r="F5443" s="286">
        <v>0</v>
      </c>
    </row>
    <row r="5444" spans="1:6">
      <c r="A5444">
        <v>5769</v>
      </c>
      <c r="B5444" t="s">
        <v>6010</v>
      </c>
      <c r="C5444" t="s">
        <v>565</v>
      </c>
      <c r="D5444" s="285">
        <v>0</v>
      </c>
      <c r="E5444" s="286">
        <v>13.885</v>
      </c>
      <c r="F5444" s="286">
        <v>0</v>
      </c>
    </row>
    <row r="5445" spans="1:6">
      <c r="A5445">
        <v>5770</v>
      </c>
      <c r="B5445" t="s">
        <v>6011</v>
      </c>
      <c r="C5445" t="s">
        <v>565</v>
      </c>
      <c r="D5445" s="285">
        <v>6</v>
      </c>
      <c r="E5445" s="286">
        <v>14.31</v>
      </c>
      <c r="F5445" s="286">
        <v>85.86</v>
      </c>
    </row>
    <row r="5446" spans="1:6">
      <c r="A5446">
        <v>5771</v>
      </c>
      <c r="B5446" t="s">
        <v>6012</v>
      </c>
      <c r="C5446" t="s">
        <v>565</v>
      </c>
      <c r="D5446" s="285">
        <v>0</v>
      </c>
      <c r="E5446" s="286">
        <v>17.61</v>
      </c>
      <c r="F5446" s="286">
        <v>0</v>
      </c>
    </row>
    <row r="5447" spans="1:6">
      <c r="A5447">
        <v>5772</v>
      </c>
      <c r="B5447" t="s">
        <v>6013</v>
      </c>
      <c r="C5447" t="s">
        <v>565</v>
      </c>
      <c r="D5447" s="285">
        <v>5</v>
      </c>
      <c r="E5447" s="286">
        <v>16.34</v>
      </c>
      <c r="F5447" s="286">
        <v>81.7</v>
      </c>
    </row>
    <row r="5448" spans="1:6">
      <c r="A5448">
        <v>5773</v>
      </c>
      <c r="B5448" t="s">
        <v>6014</v>
      </c>
      <c r="C5448" t="s">
        <v>565</v>
      </c>
      <c r="D5448" s="285">
        <v>0</v>
      </c>
      <c r="E5448" s="286">
        <v>9.1750000000000007</v>
      </c>
      <c r="F5448" s="286">
        <v>0</v>
      </c>
    </row>
    <row r="5449" spans="1:6">
      <c r="A5449">
        <v>5774</v>
      </c>
      <c r="B5449" t="s">
        <v>6015</v>
      </c>
      <c r="C5449" t="s">
        <v>565</v>
      </c>
      <c r="D5449" s="285">
        <v>0</v>
      </c>
      <c r="E5449" s="286">
        <v>12.3</v>
      </c>
      <c r="F5449" s="286">
        <v>0</v>
      </c>
    </row>
    <row r="5450" spans="1:6">
      <c r="A5450">
        <v>5775</v>
      </c>
      <c r="B5450" t="s">
        <v>6016</v>
      </c>
      <c r="C5450" t="s">
        <v>565</v>
      </c>
      <c r="D5450" s="285">
        <v>0</v>
      </c>
      <c r="E5450" s="286">
        <v>8.6999999999999993</v>
      </c>
      <c r="F5450" s="286">
        <v>0</v>
      </c>
    </row>
    <row r="5451" spans="1:6">
      <c r="A5451">
        <v>5776</v>
      </c>
      <c r="B5451" t="s">
        <v>6017</v>
      </c>
      <c r="C5451" t="s">
        <v>565</v>
      </c>
      <c r="D5451" s="285">
        <v>0</v>
      </c>
      <c r="E5451" s="286">
        <v>9.1999999999999993</v>
      </c>
      <c r="F5451" s="286">
        <v>0</v>
      </c>
    </row>
    <row r="5452" spans="1:6">
      <c r="A5452">
        <v>5777</v>
      </c>
      <c r="B5452" t="s">
        <v>6018</v>
      </c>
      <c r="C5452" t="s">
        <v>565</v>
      </c>
      <c r="D5452" s="285">
        <v>0</v>
      </c>
      <c r="E5452" s="286">
        <v>6.2</v>
      </c>
      <c r="F5452" s="286">
        <v>0</v>
      </c>
    </row>
    <row r="5453" spans="1:6">
      <c r="A5453">
        <v>5778</v>
      </c>
      <c r="B5453" t="s">
        <v>6019</v>
      </c>
      <c r="C5453" t="s">
        <v>565</v>
      </c>
      <c r="D5453" s="285">
        <v>0</v>
      </c>
      <c r="E5453" s="286">
        <v>7.3</v>
      </c>
      <c r="F5453" s="286">
        <v>0</v>
      </c>
    </row>
    <row r="5454" spans="1:6">
      <c r="A5454">
        <v>5779</v>
      </c>
      <c r="B5454" t="s">
        <v>6020</v>
      </c>
      <c r="C5454" t="s">
        <v>565</v>
      </c>
      <c r="D5454" s="285">
        <v>0</v>
      </c>
      <c r="E5454" s="286">
        <v>7.2</v>
      </c>
      <c r="F5454" s="286">
        <v>0</v>
      </c>
    </row>
    <row r="5455" spans="1:6">
      <c r="A5455">
        <v>5780</v>
      </c>
      <c r="B5455" t="s">
        <v>6021</v>
      </c>
      <c r="C5455" t="s">
        <v>565</v>
      </c>
      <c r="D5455" s="285">
        <v>0</v>
      </c>
      <c r="E5455" s="286">
        <v>3.9</v>
      </c>
      <c r="F5455" s="286">
        <v>0</v>
      </c>
    </row>
    <row r="5456" spans="1:6">
      <c r="A5456">
        <v>5781</v>
      </c>
      <c r="B5456" t="s">
        <v>6022</v>
      </c>
      <c r="C5456" t="s">
        <v>565</v>
      </c>
      <c r="D5456" s="285">
        <v>0</v>
      </c>
      <c r="E5456" s="286">
        <v>8.4</v>
      </c>
      <c r="F5456" s="286">
        <v>0</v>
      </c>
    </row>
    <row r="5457" spans="1:6">
      <c r="A5457">
        <v>5782</v>
      </c>
      <c r="B5457" t="s">
        <v>6023</v>
      </c>
      <c r="C5457" t="s">
        <v>565</v>
      </c>
      <c r="D5457" s="285">
        <v>0</v>
      </c>
      <c r="E5457" s="286">
        <v>5.4</v>
      </c>
      <c r="F5457" s="286">
        <v>0</v>
      </c>
    </row>
    <row r="5458" spans="1:6">
      <c r="A5458">
        <v>5783</v>
      </c>
      <c r="B5458" t="s">
        <v>6024</v>
      </c>
      <c r="C5458" t="s">
        <v>565</v>
      </c>
      <c r="D5458" s="285">
        <v>0</v>
      </c>
      <c r="E5458" s="286">
        <v>6.8</v>
      </c>
      <c r="F5458" s="286">
        <v>0</v>
      </c>
    </row>
    <row r="5459" spans="1:6">
      <c r="A5459">
        <v>5784</v>
      </c>
      <c r="B5459" t="s">
        <v>6025</v>
      </c>
      <c r="C5459" t="s">
        <v>565</v>
      </c>
      <c r="D5459" s="285">
        <v>0</v>
      </c>
      <c r="E5459" s="286">
        <v>11</v>
      </c>
      <c r="F5459" s="286">
        <v>0</v>
      </c>
    </row>
    <row r="5460" spans="1:6">
      <c r="A5460">
        <v>5785</v>
      </c>
      <c r="B5460" t="s">
        <v>6026</v>
      </c>
      <c r="C5460" t="s">
        <v>565</v>
      </c>
      <c r="D5460" s="285">
        <v>0</v>
      </c>
      <c r="E5460" s="286">
        <v>6.4560000000000004</v>
      </c>
      <c r="F5460" s="286">
        <v>0</v>
      </c>
    </row>
    <row r="5461" spans="1:6">
      <c r="A5461">
        <v>5786</v>
      </c>
      <c r="B5461" t="s">
        <v>6027</v>
      </c>
      <c r="C5461" t="s">
        <v>565</v>
      </c>
      <c r="D5461" s="285">
        <v>0</v>
      </c>
      <c r="E5461" s="286">
        <v>15.2</v>
      </c>
      <c r="F5461" s="286">
        <v>0</v>
      </c>
    </row>
    <row r="5462" spans="1:6">
      <c r="A5462">
        <v>5787</v>
      </c>
      <c r="B5462" t="s">
        <v>6028</v>
      </c>
      <c r="C5462" t="s">
        <v>565</v>
      </c>
      <c r="D5462" s="285">
        <v>0</v>
      </c>
      <c r="E5462" s="286">
        <v>28</v>
      </c>
      <c r="F5462" s="286">
        <v>0</v>
      </c>
    </row>
    <row r="5463" spans="1:6">
      <c r="A5463">
        <v>5788</v>
      </c>
      <c r="B5463" t="s">
        <v>6029</v>
      </c>
      <c r="C5463" t="s">
        <v>565</v>
      </c>
      <c r="D5463" s="285">
        <v>0</v>
      </c>
      <c r="E5463" s="286">
        <v>70</v>
      </c>
      <c r="F5463" s="286">
        <v>0</v>
      </c>
    </row>
    <row r="5464" spans="1:6">
      <c r="A5464">
        <v>5789</v>
      </c>
      <c r="B5464" t="s">
        <v>6030</v>
      </c>
      <c r="C5464" t="s">
        <v>565</v>
      </c>
      <c r="D5464" s="285">
        <v>0</v>
      </c>
      <c r="E5464" s="286">
        <v>5.8</v>
      </c>
      <c r="F5464" s="286">
        <v>0</v>
      </c>
    </row>
    <row r="5465" spans="1:6">
      <c r="A5465">
        <v>5790</v>
      </c>
      <c r="B5465" t="s">
        <v>6031</v>
      </c>
      <c r="C5465" t="s">
        <v>565</v>
      </c>
      <c r="D5465" s="285">
        <v>0</v>
      </c>
      <c r="E5465" s="286">
        <v>6.3</v>
      </c>
      <c r="F5465" s="286">
        <v>0</v>
      </c>
    </row>
    <row r="5466" spans="1:6">
      <c r="A5466">
        <v>5791</v>
      </c>
      <c r="B5466" t="s">
        <v>6032</v>
      </c>
      <c r="C5466" t="s">
        <v>565</v>
      </c>
      <c r="D5466" s="285">
        <v>6</v>
      </c>
      <c r="E5466" s="286">
        <v>15.64</v>
      </c>
      <c r="F5466" s="286">
        <v>93.84</v>
      </c>
    </row>
    <row r="5467" spans="1:6">
      <c r="A5467">
        <v>5792</v>
      </c>
      <c r="B5467" t="s">
        <v>6033</v>
      </c>
      <c r="C5467" t="s">
        <v>565</v>
      </c>
      <c r="D5467" s="285">
        <v>0</v>
      </c>
      <c r="E5467" s="286">
        <v>7.91</v>
      </c>
      <c r="F5467" s="286">
        <v>0</v>
      </c>
    </row>
    <row r="5468" spans="1:6">
      <c r="A5468">
        <v>5793</v>
      </c>
      <c r="B5468" t="s">
        <v>6034</v>
      </c>
      <c r="C5468" t="s">
        <v>565</v>
      </c>
      <c r="D5468" s="285">
        <v>0</v>
      </c>
      <c r="E5468" s="286">
        <v>14.08</v>
      </c>
      <c r="F5468" s="286">
        <v>0</v>
      </c>
    </row>
    <row r="5469" spans="1:6">
      <c r="A5469">
        <v>5794</v>
      </c>
      <c r="B5469" t="s">
        <v>6035</v>
      </c>
      <c r="C5469" t="s">
        <v>565</v>
      </c>
      <c r="D5469" s="285">
        <v>12</v>
      </c>
      <c r="E5469" s="286">
        <v>7.5</v>
      </c>
      <c r="F5469" s="286">
        <v>90</v>
      </c>
    </row>
    <row r="5470" spans="1:6">
      <c r="A5470">
        <v>5795</v>
      </c>
      <c r="B5470" t="s">
        <v>6036</v>
      </c>
      <c r="C5470" t="s">
        <v>565</v>
      </c>
      <c r="D5470" s="285">
        <v>3</v>
      </c>
      <c r="E5470" s="286">
        <v>11.471</v>
      </c>
      <c r="F5470" s="286">
        <v>34.409999999999997</v>
      </c>
    </row>
    <row r="5471" spans="1:6">
      <c r="A5471">
        <v>5796</v>
      </c>
      <c r="B5471" t="s">
        <v>6037</v>
      </c>
      <c r="C5471" t="s">
        <v>565</v>
      </c>
      <c r="D5471" s="285">
        <v>0</v>
      </c>
      <c r="E5471" s="286">
        <v>22.36</v>
      </c>
      <c r="F5471" s="286">
        <v>0</v>
      </c>
    </row>
    <row r="5472" spans="1:6">
      <c r="A5472">
        <v>5797</v>
      </c>
      <c r="B5472" t="s">
        <v>6038</v>
      </c>
      <c r="C5472" t="s">
        <v>565</v>
      </c>
      <c r="D5472" s="285">
        <v>0</v>
      </c>
      <c r="E5472" s="286">
        <v>20</v>
      </c>
      <c r="F5472" s="286">
        <v>0</v>
      </c>
    </row>
    <row r="5473" spans="1:6">
      <c r="A5473">
        <v>5798</v>
      </c>
      <c r="B5473" t="s">
        <v>6039</v>
      </c>
      <c r="C5473" t="s">
        <v>565</v>
      </c>
      <c r="D5473" s="285">
        <v>6</v>
      </c>
      <c r="E5473" s="286">
        <v>25.69</v>
      </c>
      <c r="F5473" s="286">
        <v>154.13999999999999</v>
      </c>
    </row>
    <row r="5474" spans="1:6">
      <c r="A5474">
        <v>5799</v>
      </c>
      <c r="B5474" t="s">
        <v>6040</v>
      </c>
      <c r="C5474" t="s">
        <v>565</v>
      </c>
      <c r="D5474" s="285">
        <v>0</v>
      </c>
      <c r="E5474" s="286">
        <v>17.399999999999999</v>
      </c>
      <c r="F5474" s="286">
        <v>0</v>
      </c>
    </row>
    <row r="5475" spans="1:6">
      <c r="A5475">
        <v>5800</v>
      </c>
      <c r="B5475" t="s">
        <v>6041</v>
      </c>
      <c r="C5475" t="s">
        <v>565</v>
      </c>
      <c r="D5475" s="285">
        <v>0</v>
      </c>
      <c r="E5475" s="286">
        <v>18.45</v>
      </c>
      <c r="F5475" s="286">
        <v>0</v>
      </c>
    </row>
    <row r="5476" spans="1:6">
      <c r="A5476">
        <v>5801</v>
      </c>
      <c r="B5476" t="s">
        <v>6042</v>
      </c>
      <c r="C5476" t="s">
        <v>565</v>
      </c>
      <c r="D5476" s="285">
        <v>0</v>
      </c>
      <c r="E5476" s="286">
        <v>19.809999999999999</v>
      </c>
      <c r="F5476" s="286">
        <v>0</v>
      </c>
    </row>
    <row r="5477" spans="1:6">
      <c r="A5477">
        <v>5802</v>
      </c>
      <c r="B5477" t="s">
        <v>6043</v>
      </c>
      <c r="C5477" t="s">
        <v>565</v>
      </c>
      <c r="D5477" s="285">
        <v>6</v>
      </c>
      <c r="E5477" s="286">
        <v>19.091000000000001</v>
      </c>
      <c r="F5477" s="286">
        <v>114.54</v>
      </c>
    </row>
    <row r="5478" spans="1:6">
      <c r="A5478">
        <v>5803</v>
      </c>
      <c r="B5478" t="s">
        <v>6044</v>
      </c>
      <c r="C5478" t="s">
        <v>565</v>
      </c>
      <c r="D5478" s="285">
        <v>0</v>
      </c>
      <c r="E5478" s="286">
        <v>11.359</v>
      </c>
      <c r="F5478" s="286">
        <v>0</v>
      </c>
    </row>
    <row r="5479" spans="1:6">
      <c r="A5479">
        <v>5804</v>
      </c>
      <c r="B5479" t="s">
        <v>6045</v>
      </c>
      <c r="C5479" t="s">
        <v>565</v>
      </c>
      <c r="D5479" s="285">
        <v>0</v>
      </c>
      <c r="E5479" s="286">
        <v>8.6159999999999997</v>
      </c>
      <c r="F5479" s="286">
        <v>0</v>
      </c>
    </row>
    <row r="5480" spans="1:6">
      <c r="A5480">
        <v>5805</v>
      </c>
      <c r="B5480" t="s">
        <v>6046</v>
      </c>
      <c r="C5480" t="s">
        <v>565</v>
      </c>
      <c r="D5480" s="285">
        <v>0</v>
      </c>
      <c r="E5480" s="286">
        <v>57.02</v>
      </c>
      <c r="F5480" s="286">
        <v>0</v>
      </c>
    </row>
    <row r="5481" spans="1:6">
      <c r="A5481">
        <v>5806</v>
      </c>
      <c r="B5481" t="s">
        <v>6047</v>
      </c>
      <c r="C5481" t="s">
        <v>565</v>
      </c>
      <c r="D5481" s="285">
        <v>0</v>
      </c>
      <c r="E5481" s="286">
        <v>3.2240000000000002</v>
      </c>
      <c r="F5481" s="286">
        <v>0</v>
      </c>
    </row>
    <row r="5482" spans="1:6">
      <c r="A5482">
        <v>5807</v>
      </c>
      <c r="B5482" t="s">
        <v>6048</v>
      </c>
      <c r="C5482" t="s">
        <v>565</v>
      </c>
      <c r="D5482" s="285">
        <v>0</v>
      </c>
      <c r="E5482" s="286">
        <v>11.46</v>
      </c>
      <c r="F5482" s="286">
        <v>0</v>
      </c>
    </row>
    <row r="5483" spans="1:6">
      <c r="A5483">
        <v>5808</v>
      </c>
      <c r="B5483" t="s">
        <v>6049</v>
      </c>
      <c r="C5483" t="s">
        <v>565</v>
      </c>
      <c r="D5483" s="285">
        <v>0</v>
      </c>
      <c r="E5483" s="286">
        <v>20.09</v>
      </c>
      <c r="F5483" s="286">
        <v>0</v>
      </c>
    </row>
    <row r="5484" spans="1:6">
      <c r="A5484">
        <v>5809</v>
      </c>
      <c r="B5484" t="s">
        <v>6050</v>
      </c>
      <c r="C5484" t="s">
        <v>565</v>
      </c>
      <c r="D5484" s="285">
        <v>0</v>
      </c>
      <c r="E5484" s="286">
        <v>10.997</v>
      </c>
      <c r="F5484" s="286">
        <v>0</v>
      </c>
    </row>
    <row r="5485" spans="1:6">
      <c r="A5485">
        <v>5810</v>
      </c>
      <c r="B5485" t="s">
        <v>6051</v>
      </c>
      <c r="C5485" t="s">
        <v>565</v>
      </c>
      <c r="D5485" s="285">
        <v>0</v>
      </c>
      <c r="E5485" s="286">
        <v>8.8580000000000005</v>
      </c>
      <c r="F5485" s="286">
        <v>0</v>
      </c>
    </row>
    <row r="5486" spans="1:6">
      <c r="A5486">
        <v>5811</v>
      </c>
      <c r="B5486" t="s">
        <v>6052</v>
      </c>
      <c r="C5486" t="s">
        <v>565</v>
      </c>
      <c r="D5486" s="285">
        <v>0</v>
      </c>
      <c r="E5486" s="286">
        <v>12.608000000000001</v>
      </c>
      <c r="F5486" s="286">
        <v>0</v>
      </c>
    </row>
    <row r="5487" spans="1:6">
      <c r="A5487">
        <v>5812</v>
      </c>
      <c r="B5487" t="s">
        <v>6053</v>
      </c>
      <c r="C5487" t="s">
        <v>565</v>
      </c>
      <c r="D5487" s="285">
        <v>0</v>
      </c>
      <c r="E5487" s="286">
        <v>7.92</v>
      </c>
      <c r="F5487" s="286">
        <v>0</v>
      </c>
    </row>
    <row r="5488" spans="1:6">
      <c r="A5488">
        <v>5813</v>
      </c>
      <c r="B5488" t="s">
        <v>6054</v>
      </c>
      <c r="C5488" t="s">
        <v>565</v>
      </c>
      <c r="D5488" s="285">
        <v>6</v>
      </c>
      <c r="E5488" s="286">
        <v>22.2</v>
      </c>
      <c r="F5488" s="286">
        <v>133.19999999999999</v>
      </c>
    </row>
    <row r="5489" spans="1:6">
      <c r="A5489">
        <v>5814</v>
      </c>
      <c r="B5489" t="s">
        <v>6055</v>
      </c>
      <c r="C5489" t="s">
        <v>565</v>
      </c>
      <c r="D5489" s="285">
        <v>0</v>
      </c>
      <c r="E5489" s="286">
        <v>22.92</v>
      </c>
      <c r="F5489" s="286">
        <v>0</v>
      </c>
    </row>
    <row r="5490" spans="1:6">
      <c r="A5490">
        <v>5815</v>
      </c>
      <c r="B5490" t="s">
        <v>6056</v>
      </c>
      <c r="C5490" t="s">
        <v>565</v>
      </c>
      <c r="D5490" s="285">
        <v>0</v>
      </c>
      <c r="E5490" s="286">
        <v>17.38</v>
      </c>
      <c r="F5490" s="286">
        <v>0</v>
      </c>
    </row>
    <row r="5491" spans="1:6">
      <c r="A5491">
        <v>5816</v>
      </c>
      <c r="B5491" t="s">
        <v>6057</v>
      </c>
      <c r="C5491" t="s">
        <v>565</v>
      </c>
      <c r="D5491" s="285">
        <v>3</v>
      </c>
      <c r="E5491" s="286">
        <v>45.97</v>
      </c>
      <c r="F5491" s="286">
        <v>137.91</v>
      </c>
    </row>
    <row r="5492" spans="1:6">
      <c r="A5492">
        <v>5817</v>
      </c>
      <c r="B5492" t="s">
        <v>6058</v>
      </c>
      <c r="C5492" t="s">
        <v>565</v>
      </c>
      <c r="D5492" s="285">
        <v>9</v>
      </c>
      <c r="E5492" s="286">
        <v>25.35</v>
      </c>
      <c r="F5492" s="286">
        <v>228.15</v>
      </c>
    </row>
    <row r="5493" spans="1:6">
      <c r="A5493">
        <v>5818</v>
      </c>
      <c r="B5493" t="s">
        <v>6059</v>
      </c>
      <c r="C5493" t="s">
        <v>565</v>
      </c>
      <c r="D5493" s="285">
        <v>0</v>
      </c>
      <c r="E5493" s="286">
        <v>8.7799999999999994</v>
      </c>
      <c r="F5493" s="286">
        <v>0</v>
      </c>
    </row>
    <row r="5494" spans="1:6">
      <c r="A5494">
        <v>5819</v>
      </c>
      <c r="B5494" t="s">
        <v>6060</v>
      </c>
      <c r="C5494" t="s">
        <v>565</v>
      </c>
      <c r="D5494" s="285">
        <v>0</v>
      </c>
      <c r="E5494" s="286">
        <v>29.08</v>
      </c>
      <c r="F5494" s="286">
        <v>0</v>
      </c>
    </row>
    <row r="5495" spans="1:6">
      <c r="A5495">
        <v>5820</v>
      </c>
      <c r="B5495" t="s">
        <v>6061</v>
      </c>
      <c r="C5495" t="s">
        <v>565</v>
      </c>
      <c r="D5495" s="285">
        <v>0</v>
      </c>
      <c r="E5495" s="286">
        <v>11.231</v>
      </c>
      <c r="F5495" s="286">
        <v>0</v>
      </c>
    </row>
    <row r="5496" spans="1:6">
      <c r="A5496">
        <v>5821</v>
      </c>
      <c r="B5496" t="s">
        <v>6062</v>
      </c>
      <c r="C5496" t="s">
        <v>565</v>
      </c>
      <c r="D5496" s="285">
        <v>0</v>
      </c>
      <c r="E5496" s="286">
        <v>28.994</v>
      </c>
      <c r="F5496" s="286">
        <v>0</v>
      </c>
    </row>
    <row r="5497" spans="1:6">
      <c r="A5497">
        <v>5822</v>
      </c>
      <c r="B5497" t="s">
        <v>6063</v>
      </c>
      <c r="C5497" t="s">
        <v>565</v>
      </c>
      <c r="D5497" s="285">
        <v>0</v>
      </c>
      <c r="E5497" s="286">
        <v>169.25</v>
      </c>
      <c r="F5497" s="286">
        <v>0</v>
      </c>
    </row>
    <row r="5498" spans="1:6">
      <c r="A5498">
        <v>5823</v>
      </c>
      <c r="B5498" t="s">
        <v>6064</v>
      </c>
      <c r="C5498" t="s">
        <v>565</v>
      </c>
      <c r="D5498" s="285">
        <v>0</v>
      </c>
      <c r="E5498" s="286">
        <v>98.48</v>
      </c>
      <c r="F5498" s="286">
        <v>0</v>
      </c>
    </row>
    <row r="5499" spans="1:6">
      <c r="A5499">
        <v>5824</v>
      </c>
      <c r="B5499" t="s">
        <v>6065</v>
      </c>
      <c r="C5499" t="s">
        <v>565</v>
      </c>
      <c r="D5499" s="285">
        <v>0</v>
      </c>
      <c r="E5499" s="286">
        <v>109.51</v>
      </c>
      <c r="F5499" s="286">
        <v>0</v>
      </c>
    </row>
    <row r="5500" spans="1:6">
      <c r="A5500">
        <v>5825</v>
      </c>
      <c r="B5500" t="s">
        <v>6066</v>
      </c>
      <c r="C5500" t="s">
        <v>565</v>
      </c>
      <c r="D5500" s="285">
        <v>0</v>
      </c>
      <c r="E5500" s="286">
        <v>202.63</v>
      </c>
      <c r="F5500" s="286">
        <v>0</v>
      </c>
    </row>
    <row r="5501" spans="1:6">
      <c r="A5501">
        <v>5826</v>
      </c>
      <c r="B5501" t="s">
        <v>6067</v>
      </c>
      <c r="C5501" t="s">
        <v>565</v>
      </c>
      <c r="D5501" s="285">
        <v>0</v>
      </c>
      <c r="E5501" s="286">
        <v>41.55</v>
      </c>
      <c r="F5501" s="286">
        <v>0</v>
      </c>
    </row>
    <row r="5502" spans="1:6">
      <c r="A5502">
        <v>5827</v>
      </c>
      <c r="B5502" t="s">
        <v>6068</v>
      </c>
      <c r="C5502" t="s">
        <v>565</v>
      </c>
      <c r="D5502" s="285">
        <v>3</v>
      </c>
      <c r="E5502" s="286">
        <v>52.088000000000001</v>
      </c>
      <c r="F5502" s="286">
        <v>156.26</v>
      </c>
    </row>
    <row r="5503" spans="1:6">
      <c r="A5503">
        <v>5828</v>
      </c>
      <c r="B5503" t="s">
        <v>6069</v>
      </c>
      <c r="C5503" t="s">
        <v>565</v>
      </c>
      <c r="D5503" s="285">
        <v>0</v>
      </c>
      <c r="E5503" s="286">
        <v>19.920000000000002</v>
      </c>
      <c r="F5503" s="286">
        <v>0</v>
      </c>
    </row>
    <row r="5504" spans="1:6">
      <c r="A5504">
        <v>5829</v>
      </c>
      <c r="B5504" t="s">
        <v>6070</v>
      </c>
      <c r="C5504" t="s">
        <v>565</v>
      </c>
      <c r="D5504" s="285">
        <v>0</v>
      </c>
      <c r="E5504" s="286">
        <v>16.670000000000002</v>
      </c>
      <c r="F5504" s="286">
        <v>0</v>
      </c>
    </row>
    <row r="5505" spans="1:6">
      <c r="A5505">
        <v>5830</v>
      </c>
      <c r="B5505" t="s">
        <v>6071</v>
      </c>
      <c r="C5505" t="s">
        <v>565</v>
      </c>
      <c r="D5505" s="285">
        <v>0</v>
      </c>
      <c r="E5505" s="286">
        <v>12.56</v>
      </c>
      <c r="F5505" s="286">
        <v>0</v>
      </c>
    </row>
    <row r="5506" spans="1:6">
      <c r="A5506">
        <v>5831</v>
      </c>
      <c r="B5506" t="s">
        <v>6072</v>
      </c>
      <c r="C5506" t="s">
        <v>565</v>
      </c>
      <c r="D5506" s="285">
        <v>0</v>
      </c>
      <c r="E5506" s="286">
        <v>12.88</v>
      </c>
      <c r="F5506" s="286">
        <v>0</v>
      </c>
    </row>
    <row r="5507" spans="1:6">
      <c r="A5507">
        <v>5832</v>
      </c>
      <c r="B5507" t="s">
        <v>6073</v>
      </c>
      <c r="C5507" t="s">
        <v>565</v>
      </c>
      <c r="D5507" s="285">
        <v>1</v>
      </c>
      <c r="E5507" s="286">
        <v>143.44</v>
      </c>
      <c r="F5507" s="286">
        <v>143.44</v>
      </c>
    </row>
    <row r="5508" spans="1:6">
      <c r="A5508">
        <v>5833</v>
      </c>
      <c r="B5508" t="s">
        <v>6074</v>
      </c>
      <c r="C5508" t="s">
        <v>565</v>
      </c>
      <c r="D5508" s="285">
        <v>0</v>
      </c>
      <c r="E5508" s="286">
        <v>12.16</v>
      </c>
      <c r="F5508" s="286">
        <v>0</v>
      </c>
    </row>
    <row r="5509" spans="1:6">
      <c r="A5509">
        <v>5834</v>
      </c>
      <c r="B5509" t="s">
        <v>6075</v>
      </c>
      <c r="C5509" t="s">
        <v>565</v>
      </c>
      <c r="D5509" s="285">
        <v>0</v>
      </c>
      <c r="E5509" s="286">
        <v>29.41</v>
      </c>
      <c r="F5509" s="286">
        <v>0</v>
      </c>
    </row>
    <row r="5510" spans="1:6">
      <c r="A5510">
        <v>5835</v>
      </c>
      <c r="B5510" t="s">
        <v>6076</v>
      </c>
      <c r="C5510" t="s">
        <v>565</v>
      </c>
      <c r="D5510" s="285">
        <v>0</v>
      </c>
      <c r="E5510" s="286">
        <v>37.402999999999999</v>
      </c>
      <c r="F5510" s="286">
        <v>0</v>
      </c>
    </row>
    <row r="5511" spans="1:6">
      <c r="A5511">
        <v>5836</v>
      </c>
      <c r="B5511" t="s">
        <v>6077</v>
      </c>
      <c r="C5511" t="s">
        <v>565</v>
      </c>
      <c r="D5511" s="285">
        <v>0</v>
      </c>
      <c r="E5511" s="286">
        <v>28.84</v>
      </c>
      <c r="F5511" s="286">
        <v>0</v>
      </c>
    </row>
    <row r="5512" spans="1:6">
      <c r="A5512">
        <v>5837</v>
      </c>
      <c r="B5512" t="s">
        <v>6078</v>
      </c>
      <c r="C5512" t="s">
        <v>565</v>
      </c>
      <c r="D5512" s="285">
        <v>0</v>
      </c>
      <c r="E5512" s="286">
        <v>8.2799999999999994</v>
      </c>
      <c r="F5512" s="286">
        <v>0</v>
      </c>
    </row>
    <row r="5513" spans="1:6">
      <c r="A5513">
        <v>5838</v>
      </c>
      <c r="B5513" t="s">
        <v>6079</v>
      </c>
      <c r="C5513" t="s">
        <v>565</v>
      </c>
      <c r="D5513" s="285">
        <v>0</v>
      </c>
      <c r="E5513" s="286">
        <v>15.5</v>
      </c>
      <c r="F5513" s="286">
        <v>0</v>
      </c>
    </row>
    <row r="5514" spans="1:6">
      <c r="A5514">
        <v>5839</v>
      </c>
      <c r="B5514" t="s">
        <v>6080</v>
      </c>
      <c r="C5514" t="s">
        <v>565</v>
      </c>
      <c r="D5514" s="285">
        <v>0</v>
      </c>
      <c r="E5514" s="286">
        <v>140</v>
      </c>
      <c r="F5514" s="286">
        <v>0</v>
      </c>
    </row>
    <row r="5515" spans="1:6">
      <c r="A5515">
        <v>5840</v>
      </c>
      <c r="B5515" t="s">
        <v>6081</v>
      </c>
      <c r="C5515" t="s">
        <v>565</v>
      </c>
      <c r="D5515" s="285">
        <v>0</v>
      </c>
      <c r="E5515" s="286">
        <v>65</v>
      </c>
      <c r="F5515" s="286">
        <v>0</v>
      </c>
    </row>
    <row r="5516" spans="1:6">
      <c r="A5516">
        <v>5841</v>
      </c>
      <c r="B5516" t="s">
        <v>6082</v>
      </c>
      <c r="C5516" t="s">
        <v>565</v>
      </c>
      <c r="D5516" s="285">
        <v>0</v>
      </c>
      <c r="E5516" s="286">
        <v>174</v>
      </c>
      <c r="F5516" s="286">
        <v>0</v>
      </c>
    </row>
    <row r="5517" spans="1:6">
      <c r="A5517">
        <v>5842</v>
      </c>
      <c r="B5517" t="s">
        <v>6083</v>
      </c>
      <c r="C5517" t="s">
        <v>565</v>
      </c>
      <c r="D5517" s="285">
        <v>0</v>
      </c>
      <c r="E5517" s="286">
        <v>33.979999999999997</v>
      </c>
      <c r="F5517" s="286">
        <v>0</v>
      </c>
    </row>
    <row r="5518" spans="1:6">
      <c r="A5518">
        <v>5843</v>
      </c>
      <c r="B5518" t="s">
        <v>6084</v>
      </c>
      <c r="C5518" t="s">
        <v>565</v>
      </c>
      <c r="D5518" s="285">
        <v>3</v>
      </c>
      <c r="E5518" s="286">
        <v>16.91</v>
      </c>
      <c r="F5518" s="286">
        <v>50.73</v>
      </c>
    </row>
    <row r="5519" spans="1:6">
      <c r="A5519">
        <v>5844</v>
      </c>
      <c r="B5519" t="s">
        <v>6085</v>
      </c>
      <c r="C5519" t="s">
        <v>565</v>
      </c>
      <c r="D5519" s="285">
        <v>0</v>
      </c>
      <c r="E5519" s="286">
        <v>21.184999999999999</v>
      </c>
      <c r="F5519" s="286">
        <v>0</v>
      </c>
    </row>
    <row r="5520" spans="1:6">
      <c r="A5520">
        <v>5845</v>
      </c>
      <c r="B5520" t="s">
        <v>6086</v>
      </c>
      <c r="C5520" t="s">
        <v>565</v>
      </c>
      <c r="D5520" s="285">
        <v>0</v>
      </c>
      <c r="E5520" s="286">
        <v>21.294</v>
      </c>
      <c r="F5520" s="286">
        <v>0</v>
      </c>
    </row>
    <row r="5521" spans="1:6">
      <c r="A5521">
        <v>5846</v>
      </c>
      <c r="B5521" t="s">
        <v>6087</v>
      </c>
      <c r="C5521" t="s">
        <v>565</v>
      </c>
      <c r="D5521" s="285">
        <v>0</v>
      </c>
      <c r="E5521" s="286">
        <v>22.63</v>
      </c>
      <c r="F5521" s="286">
        <v>0</v>
      </c>
    </row>
    <row r="5522" spans="1:6">
      <c r="A5522">
        <v>5847</v>
      </c>
      <c r="B5522" t="s">
        <v>6088</v>
      </c>
      <c r="C5522" t="s">
        <v>565</v>
      </c>
      <c r="D5522" s="285">
        <v>57</v>
      </c>
      <c r="E5522" s="286">
        <v>11.473000000000001</v>
      </c>
      <c r="F5522" s="286">
        <v>654.01</v>
      </c>
    </row>
    <row r="5523" spans="1:6">
      <c r="A5523">
        <v>5848</v>
      </c>
      <c r="B5523" t="s">
        <v>6089</v>
      </c>
      <c r="C5523" t="s">
        <v>565</v>
      </c>
      <c r="D5523" s="285">
        <v>0</v>
      </c>
      <c r="E5523" s="286">
        <v>6.5</v>
      </c>
      <c r="F5523" s="286">
        <v>0</v>
      </c>
    </row>
    <row r="5524" spans="1:6">
      <c r="A5524">
        <v>5849</v>
      </c>
      <c r="B5524" t="s">
        <v>6090</v>
      </c>
      <c r="C5524" t="s">
        <v>565</v>
      </c>
      <c r="D5524" s="285">
        <v>0</v>
      </c>
      <c r="E5524" s="286">
        <v>69.2</v>
      </c>
      <c r="F5524" s="286">
        <v>0</v>
      </c>
    </row>
    <row r="5525" spans="1:6">
      <c r="A5525">
        <v>5850</v>
      </c>
      <c r="B5525" t="s">
        <v>6091</v>
      </c>
      <c r="C5525" t="s">
        <v>565</v>
      </c>
      <c r="D5525" s="285">
        <v>0</v>
      </c>
      <c r="E5525" s="286">
        <v>0.88800000000000001</v>
      </c>
      <c r="F5525" s="286">
        <v>0</v>
      </c>
    </row>
    <row r="5526" spans="1:6">
      <c r="A5526">
        <v>5851</v>
      </c>
      <c r="B5526" t="s">
        <v>6092</v>
      </c>
      <c r="C5526" t="s">
        <v>565</v>
      </c>
      <c r="D5526" s="285">
        <v>0</v>
      </c>
      <c r="E5526" s="286">
        <v>1.4</v>
      </c>
      <c r="F5526" s="286">
        <v>0</v>
      </c>
    </row>
    <row r="5527" spans="1:6">
      <c r="A5527">
        <v>5852</v>
      </c>
      <c r="B5527" t="s">
        <v>6093</v>
      </c>
      <c r="C5527" t="s">
        <v>565</v>
      </c>
      <c r="D5527" s="285">
        <v>0</v>
      </c>
      <c r="E5527" s="286">
        <v>1.4</v>
      </c>
      <c r="F5527" s="286">
        <v>0</v>
      </c>
    </row>
    <row r="5528" spans="1:6">
      <c r="A5528">
        <v>5853</v>
      </c>
      <c r="B5528" t="s">
        <v>6094</v>
      </c>
      <c r="C5528" t="s">
        <v>565</v>
      </c>
      <c r="D5528" s="285">
        <v>0</v>
      </c>
      <c r="E5528" s="286">
        <v>1.41</v>
      </c>
      <c r="F5528" s="286">
        <v>0</v>
      </c>
    </row>
    <row r="5529" spans="1:6">
      <c r="A5529">
        <v>5854</v>
      </c>
      <c r="B5529" t="s">
        <v>6095</v>
      </c>
      <c r="C5529" t="s">
        <v>565</v>
      </c>
      <c r="D5529" s="285">
        <v>0</v>
      </c>
      <c r="E5529" s="286">
        <v>1.41</v>
      </c>
      <c r="F5529" s="286">
        <v>0</v>
      </c>
    </row>
    <row r="5530" spans="1:6">
      <c r="A5530">
        <v>5855</v>
      </c>
      <c r="B5530" t="s">
        <v>6096</v>
      </c>
      <c r="C5530" t="s">
        <v>565</v>
      </c>
      <c r="D5530" s="285">
        <v>0</v>
      </c>
      <c r="E5530" s="286">
        <v>1.41</v>
      </c>
      <c r="F5530" s="286">
        <v>0</v>
      </c>
    </row>
    <row r="5531" spans="1:6">
      <c r="A5531">
        <v>5856</v>
      </c>
      <c r="B5531" t="s">
        <v>6097</v>
      </c>
      <c r="C5531" t="s">
        <v>565</v>
      </c>
      <c r="D5531" s="285">
        <v>0</v>
      </c>
      <c r="E5531" s="286">
        <v>7.891</v>
      </c>
      <c r="F5531" s="286">
        <v>0</v>
      </c>
    </row>
    <row r="5532" spans="1:6">
      <c r="A5532">
        <v>5857</v>
      </c>
      <c r="B5532" t="s">
        <v>6098</v>
      </c>
      <c r="C5532" t="s">
        <v>565</v>
      </c>
      <c r="D5532" s="285">
        <v>0</v>
      </c>
      <c r="E5532" s="286">
        <v>5.7610000000000001</v>
      </c>
      <c r="F5532" s="286">
        <v>0</v>
      </c>
    </row>
    <row r="5533" spans="1:6">
      <c r="A5533">
        <v>5858</v>
      </c>
      <c r="B5533" t="s">
        <v>6099</v>
      </c>
      <c r="C5533" t="s">
        <v>565</v>
      </c>
      <c r="D5533" s="285">
        <v>0</v>
      </c>
      <c r="E5533" s="286">
        <v>4.0810000000000004</v>
      </c>
      <c r="F5533" s="286">
        <v>0</v>
      </c>
    </row>
    <row r="5534" spans="1:6">
      <c r="A5534">
        <v>5859</v>
      </c>
      <c r="B5534" t="s">
        <v>6100</v>
      </c>
      <c r="C5534" t="s">
        <v>565</v>
      </c>
      <c r="D5534" s="285">
        <v>0</v>
      </c>
      <c r="E5534" s="286">
        <v>7.5709999999999997</v>
      </c>
      <c r="F5534" s="286">
        <v>0</v>
      </c>
    </row>
    <row r="5535" spans="1:6">
      <c r="A5535">
        <v>5860</v>
      </c>
      <c r="B5535" t="s">
        <v>6101</v>
      </c>
      <c r="C5535" t="s">
        <v>565</v>
      </c>
      <c r="D5535" s="285">
        <v>0</v>
      </c>
      <c r="E5535" s="286">
        <v>10.301</v>
      </c>
      <c r="F5535" s="286">
        <v>0</v>
      </c>
    </row>
    <row r="5536" spans="1:6">
      <c r="A5536">
        <v>5861</v>
      </c>
      <c r="B5536" t="s">
        <v>6102</v>
      </c>
      <c r="C5536" t="s">
        <v>565</v>
      </c>
      <c r="D5536" s="285">
        <v>0</v>
      </c>
      <c r="E5536" s="286">
        <v>5.7110000000000003</v>
      </c>
      <c r="F5536" s="286">
        <v>0</v>
      </c>
    </row>
    <row r="5537" spans="1:6">
      <c r="A5537">
        <v>5862</v>
      </c>
      <c r="B5537" t="s">
        <v>6103</v>
      </c>
      <c r="C5537" t="s">
        <v>565</v>
      </c>
      <c r="D5537" s="285">
        <v>0</v>
      </c>
      <c r="E5537" s="286">
        <v>7.7309999999999999</v>
      </c>
      <c r="F5537" s="286">
        <v>0</v>
      </c>
    </row>
    <row r="5538" spans="1:6">
      <c r="A5538">
        <v>5863</v>
      </c>
      <c r="B5538" t="s">
        <v>6104</v>
      </c>
      <c r="C5538" t="s">
        <v>565</v>
      </c>
      <c r="D5538" s="285">
        <v>0</v>
      </c>
      <c r="E5538" s="286">
        <v>9.7910000000000004</v>
      </c>
      <c r="F5538" s="286">
        <v>0</v>
      </c>
    </row>
    <row r="5539" spans="1:6">
      <c r="A5539">
        <v>5864</v>
      </c>
      <c r="B5539" t="s">
        <v>6105</v>
      </c>
      <c r="C5539" t="s">
        <v>565</v>
      </c>
      <c r="D5539" s="285">
        <v>0</v>
      </c>
      <c r="E5539" s="286">
        <v>4.4859999999999998</v>
      </c>
      <c r="F5539" s="286">
        <v>0</v>
      </c>
    </row>
    <row r="5540" spans="1:6">
      <c r="A5540">
        <v>5865</v>
      </c>
      <c r="B5540" t="s">
        <v>6106</v>
      </c>
      <c r="C5540" t="s">
        <v>565</v>
      </c>
      <c r="D5540" s="285">
        <v>0</v>
      </c>
      <c r="E5540" s="286">
        <v>3.411</v>
      </c>
      <c r="F5540" s="286">
        <v>0</v>
      </c>
    </row>
    <row r="5541" spans="1:6">
      <c r="A5541">
        <v>5869</v>
      </c>
      <c r="B5541" t="s">
        <v>6107</v>
      </c>
      <c r="C5541" t="s">
        <v>565</v>
      </c>
      <c r="D5541" s="285">
        <v>0</v>
      </c>
      <c r="E5541" s="286">
        <v>21.561</v>
      </c>
      <c r="F5541" s="286">
        <v>0</v>
      </c>
    </row>
    <row r="5542" spans="1:6">
      <c r="A5542">
        <v>5870</v>
      </c>
      <c r="B5542" t="s">
        <v>6108</v>
      </c>
      <c r="C5542" t="s">
        <v>565</v>
      </c>
      <c r="D5542" s="285">
        <v>0</v>
      </c>
      <c r="E5542" s="286">
        <v>19.111000000000001</v>
      </c>
      <c r="F5542" s="286">
        <v>0</v>
      </c>
    </row>
    <row r="5543" spans="1:6">
      <c r="A5543">
        <v>5871</v>
      </c>
      <c r="B5543" t="s">
        <v>6109</v>
      </c>
      <c r="C5543" t="s">
        <v>565</v>
      </c>
      <c r="D5543" s="285">
        <v>0</v>
      </c>
      <c r="E5543" s="286">
        <v>4.2</v>
      </c>
      <c r="F5543" s="286">
        <v>0</v>
      </c>
    </row>
    <row r="5544" spans="1:6">
      <c r="A5544">
        <v>5872</v>
      </c>
      <c r="B5544" t="s">
        <v>6110</v>
      </c>
      <c r="C5544" t="s">
        <v>565</v>
      </c>
      <c r="D5544" s="285">
        <v>0</v>
      </c>
      <c r="E5544" s="286">
        <v>3.1</v>
      </c>
      <c r="F5544" s="286">
        <v>0</v>
      </c>
    </row>
    <row r="5545" spans="1:6">
      <c r="A5545">
        <v>5873</v>
      </c>
      <c r="B5545" t="s">
        <v>6111</v>
      </c>
      <c r="C5545" t="s">
        <v>565</v>
      </c>
      <c r="D5545" s="285">
        <v>0</v>
      </c>
      <c r="E5545" s="286">
        <v>3.55</v>
      </c>
      <c r="F5545" s="286">
        <v>0</v>
      </c>
    </row>
    <row r="5546" spans="1:6">
      <c r="A5546">
        <v>5874</v>
      </c>
      <c r="B5546" t="s">
        <v>6112</v>
      </c>
      <c r="C5546" t="s">
        <v>565</v>
      </c>
      <c r="D5546" s="285">
        <v>0</v>
      </c>
      <c r="E5546" s="286">
        <v>3.75</v>
      </c>
      <c r="F5546" s="286">
        <v>0</v>
      </c>
    </row>
    <row r="5547" spans="1:6">
      <c r="A5547">
        <v>5875</v>
      </c>
      <c r="B5547" t="s">
        <v>6113</v>
      </c>
      <c r="C5547" t="s">
        <v>565</v>
      </c>
      <c r="D5547" s="285">
        <v>0</v>
      </c>
      <c r="E5547" s="286">
        <v>4.05</v>
      </c>
      <c r="F5547" s="286">
        <v>0</v>
      </c>
    </row>
    <row r="5548" spans="1:6">
      <c r="A5548">
        <v>5876</v>
      </c>
      <c r="B5548" t="s">
        <v>6114</v>
      </c>
      <c r="C5548" t="s">
        <v>565</v>
      </c>
      <c r="D5548" s="285">
        <v>0</v>
      </c>
      <c r="E5548" s="286">
        <v>7.5</v>
      </c>
      <c r="F5548" s="286">
        <v>0</v>
      </c>
    </row>
    <row r="5549" spans="1:6">
      <c r="A5549">
        <v>5877</v>
      </c>
      <c r="B5549" t="s">
        <v>6115</v>
      </c>
      <c r="C5549" t="s">
        <v>565</v>
      </c>
      <c r="D5549" s="285">
        <v>0</v>
      </c>
      <c r="E5549" s="286">
        <v>3.65</v>
      </c>
      <c r="F5549" s="286">
        <v>0</v>
      </c>
    </row>
    <row r="5550" spans="1:6">
      <c r="A5550">
        <v>5878</v>
      </c>
      <c r="B5550" t="s">
        <v>6116</v>
      </c>
      <c r="C5550" t="s">
        <v>565</v>
      </c>
      <c r="D5550" s="285">
        <v>0</v>
      </c>
      <c r="E5550" s="286">
        <v>4.5</v>
      </c>
      <c r="F5550" s="286">
        <v>0</v>
      </c>
    </row>
    <row r="5551" spans="1:6">
      <c r="A5551">
        <v>5879</v>
      </c>
      <c r="B5551" t="s">
        <v>6117</v>
      </c>
      <c r="C5551" t="s">
        <v>565</v>
      </c>
      <c r="D5551" s="285">
        <v>0</v>
      </c>
      <c r="E5551" s="286">
        <v>4.75</v>
      </c>
      <c r="F5551" s="286">
        <v>0</v>
      </c>
    </row>
    <row r="5552" spans="1:6">
      <c r="A5552">
        <v>5880</v>
      </c>
      <c r="B5552" t="s">
        <v>6118</v>
      </c>
      <c r="C5552" t="s">
        <v>565</v>
      </c>
      <c r="D5552" s="285">
        <v>0</v>
      </c>
      <c r="E5552" s="286">
        <v>3.08</v>
      </c>
      <c r="F5552" s="286">
        <v>0</v>
      </c>
    </row>
    <row r="5553" spans="1:6">
      <c r="A5553">
        <v>5881</v>
      </c>
      <c r="B5553" t="s">
        <v>6119</v>
      </c>
      <c r="C5553" t="s">
        <v>565</v>
      </c>
      <c r="D5553" s="285">
        <v>0</v>
      </c>
      <c r="E5553" s="286">
        <v>3.2</v>
      </c>
      <c r="F5553" s="286">
        <v>0</v>
      </c>
    </row>
    <row r="5554" spans="1:6">
      <c r="A5554">
        <v>5882</v>
      </c>
      <c r="B5554" t="s">
        <v>6120</v>
      </c>
      <c r="C5554" t="s">
        <v>565</v>
      </c>
      <c r="D5554" s="285">
        <v>0</v>
      </c>
      <c r="E5554" s="286">
        <v>1.9</v>
      </c>
      <c r="F5554" s="286">
        <v>0</v>
      </c>
    </row>
    <row r="5555" spans="1:6">
      <c r="A5555">
        <v>5883</v>
      </c>
      <c r="B5555" t="s">
        <v>6121</v>
      </c>
      <c r="C5555" t="s">
        <v>565</v>
      </c>
      <c r="D5555" s="285">
        <v>0</v>
      </c>
      <c r="E5555" s="286">
        <v>2</v>
      </c>
      <c r="F5555" s="286">
        <v>0</v>
      </c>
    </row>
    <row r="5556" spans="1:6">
      <c r="A5556">
        <v>5884</v>
      </c>
      <c r="B5556" t="s">
        <v>6122</v>
      </c>
      <c r="C5556" t="s">
        <v>565</v>
      </c>
      <c r="D5556" s="285">
        <v>0</v>
      </c>
      <c r="E5556" s="286">
        <v>13.01</v>
      </c>
      <c r="F5556" s="286">
        <v>0</v>
      </c>
    </row>
    <row r="5557" spans="1:6">
      <c r="A5557">
        <v>5885</v>
      </c>
      <c r="B5557" t="s">
        <v>6123</v>
      </c>
      <c r="C5557" t="s">
        <v>565</v>
      </c>
      <c r="D5557" s="285">
        <v>18</v>
      </c>
      <c r="E5557" s="286">
        <v>2.2029999999999998</v>
      </c>
      <c r="F5557" s="286">
        <v>39.659999999999997</v>
      </c>
    </row>
    <row r="5558" spans="1:6">
      <c r="A5558">
        <v>5886</v>
      </c>
      <c r="B5558" t="s">
        <v>6124</v>
      </c>
      <c r="C5558" t="s">
        <v>565</v>
      </c>
      <c r="D5558" s="285">
        <v>0</v>
      </c>
      <c r="E5558" s="286">
        <v>14.946999999999999</v>
      </c>
      <c r="F5558" s="286">
        <v>0</v>
      </c>
    </row>
    <row r="5559" spans="1:6">
      <c r="A5559">
        <v>5887</v>
      </c>
      <c r="B5559" t="s">
        <v>6125</v>
      </c>
      <c r="C5559" t="s">
        <v>565</v>
      </c>
      <c r="D5559" s="285">
        <v>0</v>
      </c>
      <c r="E5559" s="286">
        <v>6.6529999999999996</v>
      </c>
      <c r="F5559" s="286">
        <v>0</v>
      </c>
    </row>
    <row r="5560" spans="1:6">
      <c r="A5560">
        <v>5889</v>
      </c>
      <c r="B5560" t="s">
        <v>6126</v>
      </c>
      <c r="C5560" t="s">
        <v>565</v>
      </c>
      <c r="D5560" s="285">
        <v>0</v>
      </c>
      <c r="E5560" s="286">
        <v>12.85</v>
      </c>
      <c r="F5560" s="286">
        <v>0</v>
      </c>
    </row>
    <row r="5561" spans="1:6">
      <c r="A5561">
        <v>5890</v>
      </c>
      <c r="B5561" t="s">
        <v>6127</v>
      </c>
      <c r="C5561" t="s">
        <v>565</v>
      </c>
      <c r="D5561" s="285">
        <v>0</v>
      </c>
      <c r="E5561" s="286">
        <v>28.5</v>
      </c>
      <c r="F5561" s="286">
        <v>0</v>
      </c>
    </row>
    <row r="5562" spans="1:6">
      <c r="A5562">
        <v>5891</v>
      </c>
      <c r="B5562" t="s">
        <v>6128</v>
      </c>
      <c r="C5562" t="s">
        <v>565</v>
      </c>
      <c r="D5562" s="285">
        <v>0</v>
      </c>
      <c r="E5562" s="286">
        <v>12.96</v>
      </c>
      <c r="F5562" s="286">
        <v>0</v>
      </c>
    </row>
    <row r="5563" spans="1:6">
      <c r="A5563">
        <v>5892</v>
      </c>
      <c r="B5563" t="s">
        <v>6129</v>
      </c>
      <c r="C5563" t="s">
        <v>565</v>
      </c>
      <c r="D5563" s="285">
        <v>0</v>
      </c>
      <c r="E5563" s="286">
        <v>3.6970000000000001</v>
      </c>
      <c r="F5563" s="286">
        <v>0</v>
      </c>
    </row>
    <row r="5564" spans="1:6">
      <c r="A5564">
        <v>5893</v>
      </c>
      <c r="B5564" t="s">
        <v>6130</v>
      </c>
      <c r="C5564" t="s">
        <v>565</v>
      </c>
      <c r="D5564" s="285">
        <v>0</v>
      </c>
      <c r="E5564" s="286">
        <v>16.207000000000001</v>
      </c>
      <c r="F5564" s="286">
        <v>0</v>
      </c>
    </row>
    <row r="5565" spans="1:6">
      <c r="A5565">
        <v>5894</v>
      </c>
      <c r="B5565" t="s">
        <v>6131</v>
      </c>
      <c r="C5565" t="s">
        <v>565</v>
      </c>
      <c r="D5565" s="285">
        <v>0</v>
      </c>
      <c r="E5565" s="286">
        <v>13.99</v>
      </c>
      <c r="F5565" s="286">
        <v>0</v>
      </c>
    </row>
    <row r="5566" spans="1:6">
      <c r="A5566">
        <v>5895</v>
      </c>
      <c r="B5566" t="s">
        <v>6132</v>
      </c>
      <c r="C5566" t="s">
        <v>565</v>
      </c>
      <c r="D5566" s="285">
        <v>0</v>
      </c>
      <c r="E5566" s="286">
        <v>28.896000000000001</v>
      </c>
      <c r="F5566" s="286">
        <v>0</v>
      </c>
    </row>
    <row r="5567" spans="1:6">
      <c r="A5567">
        <v>5896</v>
      </c>
      <c r="B5567" t="s">
        <v>6133</v>
      </c>
      <c r="C5567" t="s">
        <v>565</v>
      </c>
      <c r="D5567" s="285">
        <v>0</v>
      </c>
      <c r="E5567" s="286">
        <v>26.196000000000002</v>
      </c>
      <c r="F5567" s="286">
        <v>0</v>
      </c>
    </row>
    <row r="5568" spans="1:6">
      <c r="A5568">
        <v>5897</v>
      </c>
      <c r="B5568" t="s">
        <v>6134</v>
      </c>
      <c r="C5568" t="s">
        <v>565</v>
      </c>
      <c r="D5568" s="285">
        <v>0</v>
      </c>
      <c r="E5568" s="286">
        <v>17.16</v>
      </c>
      <c r="F5568" s="286">
        <v>0</v>
      </c>
    </row>
    <row r="5569" spans="1:6">
      <c r="A5569">
        <v>5898</v>
      </c>
      <c r="B5569" t="s">
        <v>6135</v>
      </c>
      <c r="C5569" t="s">
        <v>565</v>
      </c>
      <c r="D5569" s="285">
        <v>0</v>
      </c>
      <c r="E5569" s="286">
        <v>15.95</v>
      </c>
      <c r="F5569" s="286">
        <v>0</v>
      </c>
    </row>
    <row r="5570" spans="1:6">
      <c r="A5570">
        <v>5899</v>
      </c>
      <c r="B5570" t="s">
        <v>6136</v>
      </c>
      <c r="C5570" t="s">
        <v>565</v>
      </c>
      <c r="D5570" s="285">
        <v>0</v>
      </c>
      <c r="E5570" s="286">
        <v>21.896000000000001</v>
      </c>
      <c r="F5570" s="286">
        <v>0</v>
      </c>
    </row>
    <row r="5571" spans="1:6">
      <c r="A5571">
        <v>5900</v>
      </c>
      <c r="B5571" t="s">
        <v>6137</v>
      </c>
      <c r="C5571" t="s">
        <v>565</v>
      </c>
      <c r="D5571" s="285">
        <v>0</v>
      </c>
      <c r="E5571" s="286">
        <v>29.13</v>
      </c>
      <c r="F5571" s="286">
        <v>0</v>
      </c>
    </row>
    <row r="5572" spans="1:6">
      <c r="A5572">
        <v>5901</v>
      </c>
      <c r="B5572" t="s">
        <v>6138</v>
      </c>
      <c r="C5572" t="s">
        <v>565</v>
      </c>
      <c r="D5572" s="285">
        <v>0</v>
      </c>
      <c r="E5572" s="286">
        <v>17.2</v>
      </c>
      <c r="F5572" s="286">
        <v>0</v>
      </c>
    </row>
    <row r="5573" spans="1:6">
      <c r="A5573">
        <v>5902</v>
      </c>
      <c r="B5573" t="s">
        <v>6139</v>
      </c>
      <c r="C5573" t="s">
        <v>565</v>
      </c>
      <c r="D5573" s="285">
        <v>0</v>
      </c>
      <c r="E5573" s="286">
        <v>34.9</v>
      </c>
      <c r="F5573" s="286">
        <v>0</v>
      </c>
    </row>
    <row r="5574" spans="1:6">
      <c r="A5574">
        <v>5903</v>
      </c>
      <c r="B5574" t="s">
        <v>6140</v>
      </c>
      <c r="C5574" t="s">
        <v>565</v>
      </c>
      <c r="D5574" s="285">
        <v>0</v>
      </c>
      <c r="E5574" s="286">
        <v>100.07</v>
      </c>
      <c r="F5574" s="286">
        <v>0</v>
      </c>
    </row>
    <row r="5575" spans="1:6">
      <c r="A5575">
        <v>5904</v>
      </c>
      <c r="B5575" t="s">
        <v>6141</v>
      </c>
      <c r="C5575" t="s">
        <v>565</v>
      </c>
      <c r="D5575" s="285">
        <v>0</v>
      </c>
      <c r="E5575" s="286">
        <v>78.05</v>
      </c>
      <c r="F5575" s="286">
        <v>0</v>
      </c>
    </row>
    <row r="5576" spans="1:6">
      <c r="A5576">
        <v>5905</v>
      </c>
      <c r="B5576" t="s">
        <v>6142</v>
      </c>
      <c r="C5576" t="s">
        <v>565</v>
      </c>
      <c r="D5576" s="285">
        <v>0</v>
      </c>
      <c r="E5576" s="286">
        <v>54.465000000000003</v>
      </c>
      <c r="F5576" s="286">
        <v>0</v>
      </c>
    </row>
    <row r="5577" spans="1:6">
      <c r="A5577">
        <v>5906</v>
      </c>
      <c r="B5577" t="s">
        <v>6143</v>
      </c>
      <c r="C5577" t="s">
        <v>565</v>
      </c>
      <c r="D5577" s="285">
        <v>0</v>
      </c>
      <c r="E5577" s="286">
        <v>64.75</v>
      </c>
      <c r="F5577" s="286">
        <v>0</v>
      </c>
    </row>
    <row r="5578" spans="1:6">
      <c r="A5578">
        <v>5907</v>
      </c>
      <c r="B5578" t="s">
        <v>6144</v>
      </c>
      <c r="C5578" t="s">
        <v>565</v>
      </c>
      <c r="D5578" s="285">
        <v>0</v>
      </c>
      <c r="E5578" s="286">
        <v>55.42</v>
      </c>
      <c r="F5578" s="286">
        <v>0</v>
      </c>
    </row>
    <row r="5579" spans="1:6">
      <c r="A5579">
        <v>5908</v>
      </c>
      <c r="B5579" t="s">
        <v>6145</v>
      </c>
      <c r="C5579" t="s">
        <v>565</v>
      </c>
      <c r="D5579" s="285">
        <v>0</v>
      </c>
      <c r="E5579" s="286">
        <v>5.37</v>
      </c>
      <c r="F5579" s="286">
        <v>0</v>
      </c>
    </row>
    <row r="5580" spans="1:6">
      <c r="A5580">
        <v>5909</v>
      </c>
      <c r="B5580" t="s">
        <v>6146</v>
      </c>
      <c r="C5580" t="s">
        <v>565</v>
      </c>
      <c r="D5580" s="285">
        <v>9</v>
      </c>
      <c r="E5580" s="286">
        <v>8.91</v>
      </c>
      <c r="F5580" s="286">
        <v>80.19</v>
      </c>
    </row>
    <row r="5581" spans="1:6">
      <c r="A5581">
        <v>5910</v>
      </c>
      <c r="B5581" t="s">
        <v>6147</v>
      </c>
      <c r="C5581" t="s">
        <v>565</v>
      </c>
      <c r="D5581" s="285">
        <v>9</v>
      </c>
      <c r="E5581" s="286">
        <v>14.87</v>
      </c>
      <c r="F5581" s="286">
        <v>133.83000000000001</v>
      </c>
    </row>
    <row r="5582" spans="1:6">
      <c r="A5582">
        <v>5911</v>
      </c>
      <c r="B5582" t="s">
        <v>6148</v>
      </c>
      <c r="C5582" t="s">
        <v>565</v>
      </c>
      <c r="D5582" s="285">
        <v>6</v>
      </c>
      <c r="E5582" s="286">
        <v>16.809999999999999</v>
      </c>
      <c r="F5582" s="286">
        <v>100.86</v>
      </c>
    </row>
    <row r="5583" spans="1:6">
      <c r="A5583">
        <v>5912</v>
      </c>
      <c r="B5583" t="s">
        <v>6149</v>
      </c>
      <c r="C5583" t="s">
        <v>565</v>
      </c>
      <c r="D5583" s="285">
        <v>0</v>
      </c>
      <c r="E5583" s="286">
        <v>15.06</v>
      </c>
      <c r="F5583" s="286">
        <v>0</v>
      </c>
    </row>
    <row r="5584" spans="1:6">
      <c r="A5584">
        <v>5913</v>
      </c>
      <c r="B5584" t="s">
        <v>6150</v>
      </c>
      <c r="C5584" t="s">
        <v>565</v>
      </c>
      <c r="D5584" s="285">
        <v>0</v>
      </c>
      <c r="E5584" s="286">
        <v>16.809999999999999</v>
      </c>
      <c r="F5584" s="286">
        <v>0</v>
      </c>
    </row>
    <row r="5585" spans="1:6">
      <c r="A5585">
        <v>5914</v>
      </c>
      <c r="B5585" t="s">
        <v>6151</v>
      </c>
      <c r="C5585" t="s">
        <v>565</v>
      </c>
      <c r="D5585" s="285">
        <v>0</v>
      </c>
      <c r="E5585" s="286">
        <v>13.834</v>
      </c>
      <c r="F5585" s="286">
        <v>0</v>
      </c>
    </row>
    <row r="5586" spans="1:6">
      <c r="A5586">
        <v>5915</v>
      </c>
      <c r="B5586" t="s">
        <v>6152</v>
      </c>
      <c r="C5586" t="s">
        <v>565</v>
      </c>
      <c r="D5586" s="285">
        <v>15</v>
      </c>
      <c r="E5586" s="286">
        <v>14.071999999999999</v>
      </c>
      <c r="F5586" s="286">
        <v>211.08</v>
      </c>
    </row>
    <row r="5587" spans="1:6">
      <c r="A5587">
        <v>5916</v>
      </c>
      <c r="B5587" t="s">
        <v>6153</v>
      </c>
      <c r="C5587" t="s">
        <v>565</v>
      </c>
      <c r="D5587" s="285">
        <v>0</v>
      </c>
      <c r="E5587" s="286">
        <v>27.75</v>
      </c>
      <c r="F5587" s="286">
        <v>0</v>
      </c>
    </row>
    <row r="5588" spans="1:6">
      <c r="A5588">
        <v>5917</v>
      </c>
      <c r="B5588" t="s">
        <v>6154</v>
      </c>
      <c r="C5588" t="s">
        <v>565</v>
      </c>
      <c r="D5588" s="285">
        <v>3</v>
      </c>
      <c r="E5588" s="286">
        <v>30.33</v>
      </c>
      <c r="F5588" s="286">
        <v>90.99</v>
      </c>
    </row>
    <row r="5589" spans="1:6">
      <c r="A5589">
        <v>5918</v>
      </c>
      <c r="B5589" t="s">
        <v>6155</v>
      </c>
      <c r="C5589" t="s">
        <v>565</v>
      </c>
      <c r="D5589" s="285">
        <v>0</v>
      </c>
      <c r="E5589" s="286">
        <v>12.613</v>
      </c>
      <c r="F5589" s="286">
        <v>0</v>
      </c>
    </row>
    <row r="5590" spans="1:6">
      <c r="A5590">
        <v>5919</v>
      </c>
      <c r="B5590" t="s">
        <v>6156</v>
      </c>
      <c r="C5590" t="s">
        <v>565</v>
      </c>
      <c r="D5590" s="285">
        <v>0</v>
      </c>
      <c r="E5590" s="286">
        <v>13.9</v>
      </c>
      <c r="F5590" s="286">
        <v>0</v>
      </c>
    </row>
    <row r="5591" spans="1:6">
      <c r="A5591">
        <v>5920</v>
      </c>
      <c r="B5591" t="s">
        <v>6157</v>
      </c>
      <c r="C5591" t="s">
        <v>565</v>
      </c>
      <c r="D5591" s="285">
        <v>0</v>
      </c>
      <c r="E5591" s="286">
        <v>184.27</v>
      </c>
      <c r="F5591" s="286">
        <v>0</v>
      </c>
    </row>
    <row r="5592" spans="1:6">
      <c r="A5592">
        <v>5921</v>
      </c>
      <c r="B5592" t="s">
        <v>6158</v>
      </c>
      <c r="C5592" t="s">
        <v>565</v>
      </c>
      <c r="D5592" s="285">
        <v>0</v>
      </c>
      <c r="E5592" s="286">
        <v>82.95</v>
      </c>
      <c r="F5592" s="286">
        <v>0</v>
      </c>
    </row>
    <row r="5593" spans="1:6">
      <c r="A5593">
        <v>5922</v>
      </c>
      <c r="B5593" t="s">
        <v>6159</v>
      </c>
      <c r="C5593" t="s">
        <v>565</v>
      </c>
      <c r="D5593" s="285">
        <v>0</v>
      </c>
      <c r="E5593" s="286">
        <v>60.22</v>
      </c>
      <c r="F5593" s="286">
        <v>0</v>
      </c>
    </row>
    <row r="5594" spans="1:6">
      <c r="A5594">
        <v>5923</v>
      </c>
      <c r="B5594" t="s">
        <v>6160</v>
      </c>
      <c r="C5594" t="s">
        <v>565</v>
      </c>
      <c r="D5594" s="285">
        <v>0</v>
      </c>
      <c r="E5594" s="286">
        <v>83.2</v>
      </c>
      <c r="F5594" s="286">
        <v>0</v>
      </c>
    </row>
    <row r="5595" spans="1:6">
      <c r="A5595">
        <v>5924</v>
      </c>
      <c r="B5595" t="s">
        <v>6161</v>
      </c>
      <c r="C5595" t="s">
        <v>565</v>
      </c>
      <c r="D5595" s="285">
        <v>0</v>
      </c>
      <c r="E5595" s="286">
        <v>9.76</v>
      </c>
      <c r="F5595" s="286">
        <v>0</v>
      </c>
    </row>
    <row r="5596" spans="1:6">
      <c r="A5596">
        <v>5925</v>
      </c>
      <c r="B5596" t="s">
        <v>6162</v>
      </c>
      <c r="C5596" t="s">
        <v>565</v>
      </c>
      <c r="D5596" s="285">
        <v>0</v>
      </c>
      <c r="E5596" s="286">
        <v>94.58</v>
      </c>
      <c r="F5596" s="286">
        <v>0</v>
      </c>
    </row>
    <row r="5597" spans="1:6">
      <c r="A5597">
        <v>5926</v>
      </c>
      <c r="B5597" t="s">
        <v>6163</v>
      </c>
      <c r="C5597" t="s">
        <v>565</v>
      </c>
      <c r="D5597" s="285">
        <v>0</v>
      </c>
      <c r="E5597" s="286">
        <v>75.099999999999994</v>
      </c>
      <c r="F5597" s="286">
        <v>0</v>
      </c>
    </row>
    <row r="5598" spans="1:6">
      <c r="A5598">
        <v>5927</v>
      </c>
      <c r="B5598" t="s">
        <v>6164</v>
      </c>
      <c r="C5598" t="s">
        <v>565</v>
      </c>
      <c r="D5598" s="285">
        <v>0</v>
      </c>
      <c r="E5598" s="286">
        <v>131.85</v>
      </c>
      <c r="F5598" s="286">
        <v>0</v>
      </c>
    </row>
    <row r="5599" spans="1:6">
      <c r="A5599">
        <v>5928</v>
      </c>
      <c r="B5599" t="s">
        <v>6165</v>
      </c>
      <c r="C5599" t="s">
        <v>565</v>
      </c>
      <c r="D5599" s="285">
        <v>0</v>
      </c>
      <c r="E5599" s="286">
        <v>134.41</v>
      </c>
      <c r="F5599" s="286">
        <v>0</v>
      </c>
    </row>
    <row r="5600" spans="1:6">
      <c r="A5600">
        <v>5929</v>
      </c>
      <c r="B5600" t="s">
        <v>6166</v>
      </c>
      <c r="C5600" t="s">
        <v>565</v>
      </c>
      <c r="D5600" s="285">
        <v>0</v>
      </c>
      <c r="E5600" s="286">
        <v>3.2709999999999999</v>
      </c>
      <c r="F5600" s="286">
        <v>0</v>
      </c>
    </row>
    <row r="5601" spans="1:6">
      <c r="A5601">
        <v>5930</v>
      </c>
      <c r="B5601" t="s">
        <v>6167</v>
      </c>
      <c r="C5601" t="s">
        <v>565</v>
      </c>
      <c r="D5601" s="285">
        <v>0</v>
      </c>
      <c r="E5601" s="286">
        <v>4.2610000000000001</v>
      </c>
      <c r="F5601" s="286">
        <v>0</v>
      </c>
    </row>
    <row r="5602" spans="1:6">
      <c r="A5602">
        <v>5931</v>
      </c>
      <c r="B5602" t="s">
        <v>6168</v>
      </c>
      <c r="C5602" t="s">
        <v>565</v>
      </c>
      <c r="D5602" s="285">
        <v>12</v>
      </c>
      <c r="E5602" s="286">
        <v>5.27</v>
      </c>
      <c r="F5602" s="286">
        <v>63.24</v>
      </c>
    </row>
    <row r="5603" spans="1:6">
      <c r="A5603">
        <v>5932</v>
      </c>
      <c r="B5603" t="s">
        <v>6169</v>
      </c>
      <c r="C5603" t="s">
        <v>565</v>
      </c>
      <c r="D5603" s="285">
        <v>0</v>
      </c>
      <c r="E5603" s="286">
        <v>68.86</v>
      </c>
      <c r="F5603" s="286">
        <v>0</v>
      </c>
    </row>
    <row r="5604" spans="1:6">
      <c r="A5604">
        <v>5933</v>
      </c>
      <c r="B5604" t="s">
        <v>6170</v>
      </c>
      <c r="C5604" t="s">
        <v>565</v>
      </c>
      <c r="D5604" s="285">
        <v>0</v>
      </c>
      <c r="E5604" s="286">
        <v>17.888000000000002</v>
      </c>
      <c r="F5604" s="286">
        <v>0</v>
      </c>
    </row>
    <row r="5605" spans="1:6">
      <c r="A5605">
        <v>5934</v>
      </c>
      <c r="B5605" t="s">
        <v>6171</v>
      </c>
      <c r="C5605" t="s">
        <v>565</v>
      </c>
      <c r="D5605" s="285">
        <v>12</v>
      </c>
      <c r="E5605" s="286">
        <v>18.158000000000001</v>
      </c>
      <c r="F5605" s="286">
        <v>217.89</v>
      </c>
    </row>
    <row r="5606" spans="1:6">
      <c r="A5606">
        <v>5935</v>
      </c>
      <c r="B5606" t="s">
        <v>6172</v>
      </c>
      <c r="C5606" t="s">
        <v>565</v>
      </c>
      <c r="D5606" s="285">
        <v>0</v>
      </c>
      <c r="E5606" s="286">
        <v>21.268000000000001</v>
      </c>
      <c r="F5606" s="286">
        <v>0</v>
      </c>
    </row>
    <row r="5607" spans="1:6">
      <c r="A5607">
        <v>5936</v>
      </c>
      <c r="B5607" t="s">
        <v>6173</v>
      </c>
      <c r="C5607" t="s">
        <v>565</v>
      </c>
      <c r="D5607" s="285">
        <v>0</v>
      </c>
      <c r="E5607" s="286">
        <v>20.398</v>
      </c>
      <c r="F5607" s="286">
        <v>0</v>
      </c>
    </row>
    <row r="5608" spans="1:6">
      <c r="A5608">
        <v>5937</v>
      </c>
      <c r="B5608" t="s">
        <v>6174</v>
      </c>
      <c r="C5608" t="s">
        <v>565</v>
      </c>
      <c r="D5608" s="285">
        <v>0</v>
      </c>
      <c r="E5608" s="286">
        <v>15.276</v>
      </c>
      <c r="F5608" s="286">
        <v>0</v>
      </c>
    </row>
    <row r="5609" spans="1:6">
      <c r="A5609">
        <v>5938</v>
      </c>
      <c r="B5609" t="s">
        <v>6175</v>
      </c>
      <c r="C5609" t="s">
        <v>565</v>
      </c>
      <c r="D5609" s="285">
        <v>0</v>
      </c>
      <c r="E5609" s="286">
        <v>11.715999999999999</v>
      </c>
      <c r="F5609" s="286">
        <v>0</v>
      </c>
    </row>
    <row r="5610" spans="1:6">
      <c r="A5610">
        <v>5939</v>
      </c>
      <c r="B5610" t="s">
        <v>6176</v>
      </c>
      <c r="C5610" t="s">
        <v>565</v>
      </c>
      <c r="D5610" s="285">
        <v>0</v>
      </c>
      <c r="E5610" s="286">
        <v>17.28</v>
      </c>
      <c r="F5610" s="286">
        <v>0</v>
      </c>
    </row>
    <row r="5611" spans="1:6">
      <c r="A5611">
        <v>5940</v>
      </c>
      <c r="B5611" t="s">
        <v>6177</v>
      </c>
      <c r="C5611" t="s">
        <v>565</v>
      </c>
      <c r="D5611" s="285">
        <v>0</v>
      </c>
      <c r="E5611" s="286">
        <v>9.32</v>
      </c>
      <c r="F5611" s="286">
        <v>0</v>
      </c>
    </row>
    <row r="5612" spans="1:6">
      <c r="A5612">
        <v>5941</v>
      </c>
      <c r="B5612" t="s">
        <v>6178</v>
      </c>
      <c r="C5612" t="s">
        <v>565</v>
      </c>
      <c r="D5612" s="285">
        <v>0</v>
      </c>
      <c r="E5612" s="286">
        <v>14.074999999999999</v>
      </c>
      <c r="F5612" s="286">
        <v>0</v>
      </c>
    </row>
    <row r="5613" spans="1:6">
      <c r="A5613">
        <v>5942</v>
      </c>
      <c r="B5613" t="s">
        <v>6179</v>
      </c>
      <c r="C5613" t="s">
        <v>565</v>
      </c>
      <c r="D5613" s="285">
        <v>0</v>
      </c>
      <c r="E5613" s="286">
        <v>23.85</v>
      </c>
      <c r="F5613" s="286">
        <v>0</v>
      </c>
    </row>
    <row r="5614" spans="1:6">
      <c r="A5614">
        <v>5943</v>
      </c>
      <c r="B5614" t="s">
        <v>6180</v>
      </c>
      <c r="C5614" t="s">
        <v>565</v>
      </c>
      <c r="D5614" s="285">
        <v>0</v>
      </c>
      <c r="E5614" s="286">
        <v>23.73</v>
      </c>
      <c r="F5614" s="286">
        <v>0</v>
      </c>
    </row>
    <row r="5615" spans="1:6">
      <c r="A5615">
        <v>5944</v>
      </c>
      <c r="B5615" t="s">
        <v>6181</v>
      </c>
      <c r="C5615" t="s">
        <v>565</v>
      </c>
      <c r="D5615" s="285">
        <v>0</v>
      </c>
      <c r="E5615" s="286">
        <v>7.68</v>
      </c>
      <c r="F5615" s="286">
        <v>0</v>
      </c>
    </row>
    <row r="5616" spans="1:6">
      <c r="A5616">
        <v>5945</v>
      </c>
      <c r="B5616" t="s">
        <v>6182</v>
      </c>
      <c r="C5616" t="s">
        <v>565</v>
      </c>
      <c r="D5616" s="285">
        <v>0</v>
      </c>
      <c r="E5616" s="286">
        <v>12.832000000000001</v>
      </c>
      <c r="F5616" s="286">
        <v>0</v>
      </c>
    </row>
    <row r="5617" spans="1:6">
      <c r="A5617">
        <v>5946</v>
      </c>
      <c r="B5617" t="s">
        <v>6183</v>
      </c>
      <c r="C5617" t="s">
        <v>565</v>
      </c>
      <c r="D5617" s="285">
        <v>0</v>
      </c>
      <c r="E5617" s="286">
        <v>12.006</v>
      </c>
      <c r="F5617" s="286">
        <v>0</v>
      </c>
    </row>
    <row r="5618" spans="1:6">
      <c r="A5618">
        <v>5947</v>
      </c>
      <c r="B5618" t="s">
        <v>6184</v>
      </c>
      <c r="C5618" t="s">
        <v>565</v>
      </c>
      <c r="D5618" s="285">
        <v>12</v>
      </c>
      <c r="E5618" s="286">
        <v>8</v>
      </c>
      <c r="F5618" s="286">
        <v>96</v>
      </c>
    </row>
    <row r="5619" spans="1:6">
      <c r="A5619">
        <v>5948</v>
      </c>
      <c r="B5619" t="s">
        <v>6185</v>
      </c>
      <c r="C5619" t="s">
        <v>565</v>
      </c>
      <c r="D5619" s="285">
        <v>0</v>
      </c>
      <c r="E5619" s="286">
        <v>6.27</v>
      </c>
      <c r="F5619" s="286">
        <v>0</v>
      </c>
    </row>
    <row r="5620" spans="1:6">
      <c r="A5620">
        <v>5949</v>
      </c>
      <c r="B5620" t="s">
        <v>6186</v>
      </c>
      <c r="C5620" t="s">
        <v>565</v>
      </c>
      <c r="D5620" s="285">
        <v>0</v>
      </c>
      <c r="E5620" s="286">
        <v>7.65</v>
      </c>
      <c r="F5620" s="286">
        <v>0</v>
      </c>
    </row>
    <row r="5621" spans="1:6">
      <c r="A5621">
        <v>5950</v>
      </c>
      <c r="B5621" t="s">
        <v>6187</v>
      </c>
      <c r="C5621" t="s">
        <v>565</v>
      </c>
      <c r="D5621" s="285">
        <v>0</v>
      </c>
      <c r="E5621" s="286">
        <v>36.222999999999999</v>
      </c>
      <c r="F5621" s="286">
        <v>0</v>
      </c>
    </row>
    <row r="5622" spans="1:6">
      <c r="A5622">
        <v>5951</v>
      </c>
      <c r="B5622" t="s">
        <v>6188</v>
      </c>
      <c r="C5622" t="s">
        <v>565</v>
      </c>
      <c r="D5622" s="285">
        <v>0</v>
      </c>
      <c r="E5622" s="286">
        <v>156.9</v>
      </c>
      <c r="F5622" s="286">
        <v>0</v>
      </c>
    </row>
    <row r="5623" spans="1:6">
      <c r="A5623">
        <v>5952</v>
      </c>
      <c r="B5623" t="s">
        <v>6189</v>
      </c>
      <c r="C5623" t="s">
        <v>565</v>
      </c>
      <c r="D5623" s="285">
        <v>54</v>
      </c>
      <c r="E5623" s="286">
        <v>11.4</v>
      </c>
      <c r="F5623" s="286">
        <v>615.6</v>
      </c>
    </row>
    <row r="5624" spans="1:6">
      <c r="A5624">
        <v>5953</v>
      </c>
      <c r="B5624" t="s">
        <v>6190</v>
      </c>
      <c r="C5624" t="s">
        <v>565</v>
      </c>
      <c r="D5624" s="285">
        <v>6</v>
      </c>
      <c r="E5624" s="286">
        <v>26.91</v>
      </c>
      <c r="F5624" s="286">
        <v>161.46</v>
      </c>
    </row>
    <row r="5625" spans="1:6">
      <c r="A5625">
        <v>5954</v>
      </c>
      <c r="B5625" t="s">
        <v>6191</v>
      </c>
      <c r="C5625" t="s">
        <v>565</v>
      </c>
      <c r="D5625" s="285">
        <v>0</v>
      </c>
      <c r="E5625" s="286">
        <v>36.1</v>
      </c>
      <c r="F5625" s="286">
        <v>0</v>
      </c>
    </row>
    <row r="5626" spans="1:6">
      <c r="A5626">
        <v>5955</v>
      </c>
      <c r="B5626" t="s">
        <v>6192</v>
      </c>
      <c r="C5626" t="s">
        <v>565</v>
      </c>
      <c r="D5626" s="285">
        <v>3</v>
      </c>
      <c r="E5626" s="286">
        <v>30.135999999999999</v>
      </c>
      <c r="F5626" s="286">
        <v>90.4</v>
      </c>
    </row>
    <row r="5627" spans="1:6">
      <c r="A5627">
        <v>5956</v>
      </c>
      <c r="B5627" t="s">
        <v>6193</v>
      </c>
      <c r="C5627" t="s">
        <v>565</v>
      </c>
      <c r="D5627" s="285">
        <v>0</v>
      </c>
      <c r="E5627" s="286">
        <v>59.052999999999997</v>
      </c>
      <c r="F5627" s="286">
        <v>0</v>
      </c>
    </row>
    <row r="5628" spans="1:6">
      <c r="A5628">
        <v>5957</v>
      </c>
      <c r="B5628" t="s">
        <v>6194</v>
      </c>
      <c r="C5628" t="s">
        <v>565</v>
      </c>
      <c r="D5628" s="285">
        <v>0</v>
      </c>
      <c r="E5628" s="286">
        <v>17.86</v>
      </c>
      <c r="F5628" s="286">
        <v>0</v>
      </c>
    </row>
    <row r="5629" spans="1:6">
      <c r="A5629">
        <v>5958</v>
      </c>
      <c r="B5629" t="s">
        <v>6195</v>
      </c>
      <c r="C5629" t="s">
        <v>565</v>
      </c>
      <c r="D5629" s="285">
        <v>0</v>
      </c>
      <c r="E5629" s="286">
        <v>8.98</v>
      </c>
      <c r="F5629" s="286">
        <v>0</v>
      </c>
    </row>
    <row r="5630" spans="1:6">
      <c r="A5630">
        <v>5959</v>
      </c>
      <c r="B5630" t="s">
        <v>6196</v>
      </c>
      <c r="C5630" t="s">
        <v>565</v>
      </c>
      <c r="D5630" s="285">
        <v>0</v>
      </c>
      <c r="E5630" s="286">
        <v>185.39</v>
      </c>
      <c r="F5630" s="286">
        <v>0</v>
      </c>
    </row>
    <row r="5631" spans="1:6">
      <c r="A5631">
        <v>5960</v>
      </c>
      <c r="B5631" t="s">
        <v>6197</v>
      </c>
      <c r="C5631" t="s">
        <v>565</v>
      </c>
      <c r="D5631" s="285">
        <v>0</v>
      </c>
      <c r="E5631" s="286">
        <v>365.9</v>
      </c>
      <c r="F5631" s="286">
        <v>0</v>
      </c>
    </row>
    <row r="5632" spans="1:6">
      <c r="A5632">
        <v>5961</v>
      </c>
      <c r="B5632" t="s">
        <v>6198</v>
      </c>
      <c r="C5632" t="s">
        <v>565</v>
      </c>
      <c r="D5632" s="285">
        <v>0</v>
      </c>
      <c r="E5632" s="286">
        <v>23.45</v>
      </c>
      <c r="F5632" s="286">
        <v>0</v>
      </c>
    </row>
    <row r="5633" spans="1:6">
      <c r="A5633">
        <v>5962</v>
      </c>
      <c r="B5633" t="s">
        <v>6199</v>
      </c>
      <c r="C5633" t="s">
        <v>565</v>
      </c>
      <c r="D5633" s="285">
        <v>0</v>
      </c>
      <c r="E5633" s="286">
        <v>11.11</v>
      </c>
      <c r="F5633" s="286">
        <v>0</v>
      </c>
    </row>
    <row r="5634" spans="1:6">
      <c r="A5634">
        <v>5963</v>
      </c>
      <c r="B5634" t="s">
        <v>6200</v>
      </c>
      <c r="C5634" t="s">
        <v>565</v>
      </c>
      <c r="D5634" s="285">
        <v>0</v>
      </c>
      <c r="E5634" s="286">
        <v>22.8</v>
      </c>
      <c r="F5634" s="286">
        <v>0</v>
      </c>
    </row>
    <row r="5635" spans="1:6">
      <c r="A5635">
        <v>5964</v>
      </c>
      <c r="B5635" t="s">
        <v>6201</v>
      </c>
      <c r="C5635" t="s">
        <v>565</v>
      </c>
      <c r="D5635" s="285">
        <v>0</v>
      </c>
      <c r="E5635" s="286">
        <v>9.7100000000000009</v>
      </c>
      <c r="F5635" s="286">
        <v>0</v>
      </c>
    </row>
    <row r="5636" spans="1:6">
      <c r="A5636">
        <v>5965</v>
      </c>
      <c r="B5636" t="s">
        <v>6202</v>
      </c>
      <c r="C5636" t="s">
        <v>565</v>
      </c>
      <c r="D5636" s="285">
        <v>0</v>
      </c>
      <c r="E5636" s="286">
        <v>34.93</v>
      </c>
      <c r="F5636" s="286">
        <v>0</v>
      </c>
    </row>
    <row r="5637" spans="1:6">
      <c r="A5637">
        <v>5966</v>
      </c>
      <c r="B5637" t="s">
        <v>6203</v>
      </c>
      <c r="C5637" t="s">
        <v>565</v>
      </c>
      <c r="D5637" s="285">
        <v>0</v>
      </c>
      <c r="E5637" s="286">
        <v>43.45</v>
      </c>
      <c r="F5637" s="286">
        <v>0</v>
      </c>
    </row>
    <row r="5638" spans="1:6">
      <c r="A5638">
        <v>5967</v>
      </c>
      <c r="B5638" t="s">
        <v>6204</v>
      </c>
      <c r="C5638" t="s">
        <v>565</v>
      </c>
      <c r="D5638" s="285">
        <v>0</v>
      </c>
      <c r="E5638" s="286">
        <v>16</v>
      </c>
      <c r="F5638" s="286">
        <v>0</v>
      </c>
    </row>
    <row r="5639" spans="1:6">
      <c r="A5639">
        <v>5968</v>
      </c>
      <c r="B5639" t="s">
        <v>6205</v>
      </c>
      <c r="C5639" t="s">
        <v>565</v>
      </c>
      <c r="D5639" s="285">
        <v>0</v>
      </c>
      <c r="E5639" s="286">
        <v>19.87</v>
      </c>
      <c r="F5639" s="286">
        <v>0</v>
      </c>
    </row>
    <row r="5640" spans="1:6">
      <c r="A5640">
        <v>5969</v>
      </c>
      <c r="B5640" t="s">
        <v>6206</v>
      </c>
      <c r="C5640" t="s">
        <v>565</v>
      </c>
      <c r="D5640" s="285">
        <v>0</v>
      </c>
      <c r="E5640" s="286">
        <v>11.38</v>
      </c>
      <c r="F5640" s="286">
        <v>0</v>
      </c>
    </row>
    <row r="5641" spans="1:6">
      <c r="A5641">
        <v>5970</v>
      </c>
      <c r="B5641" t="s">
        <v>6207</v>
      </c>
      <c r="C5641" t="s">
        <v>565</v>
      </c>
      <c r="D5641" s="285">
        <v>0</v>
      </c>
      <c r="E5641" s="286">
        <v>14.94</v>
      </c>
      <c r="F5641" s="286">
        <v>0</v>
      </c>
    </row>
    <row r="5642" spans="1:6">
      <c r="A5642">
        <v>5971</v>
      </c>
      <c r="B5642" t="s">
        <v>6208</v>
      </c>
      <c r="C5642" t="s">
        <v>565</v>
      </c>
      <c r="D5642" s="285">
        <v>6</v>
      </c>
      <c r="E5642" s="286">
        <v>22.26</v>
      </c>
      <c r="F5642" s="286">
        <v>133.56</v>
      </c>
    </row>
    <row r="5643" spans="1:6">
      <c r="A5643">
        <v>5972</v>
      </c>
      <c r="B5643" t="s">
        <v>6209</v>
      </c>
      <c r="C5643" t="s">
        <v>565</v>
      </c>
      <c r="D5643" s="285">
        <v>0</v>
      </c>
      <c r="E5643" s="286">
        <v>20.66</v>
      </c>
      <c r="F5643" s="286">
        <v>0</v>
      </c>
    </row>
    <row r="5644" spans="1:6">
      <c r="A5644">
        <v>5973</v>
      </c>
      <c r="B5644" t="s">
        <v>6210</v>
      </c>
      <c r="C5644" t="s">
        <v>565</v>
      </c>
      <c r="D5644" s="285">
        <v>0</v>
      </c>
      <c r="E5644" s="286">
        <v>26.61</v>
      </c>
      <c r="F5644" s="286">
        <v>0</v>
      </c>
    </row>
    <row r="5645" spans="1:6">
      <c r="A5645">
        <v>5974</v>
      </c>
      <c r="B5645" t="s">
        <v>6211</v>
      </c>
      <c r="C5645" t="s">
        <v>565</v>
      </c>
      <c r="D5645" s="285">
        <v>0</v>
      </c>
      <c r="E5645" s="286">
        <v>17.75</v>
      </c>
      <c r="F5645" s="286">
        <v>0</v>
      </c>
    </row>
    <row r="5646" spans="1:6">
      <c r="A5646">
        <v>5975</v>
      </c>
      <c r="B5646" t="s">
        <v>6212</v>
      </c>
      <c r="C5646" t="s">
        <v>565</v>
      </c>
      <c r="D5646" s="285">
        <v>0</v>
      </c>
      <c r="E5646" s="286">
        <v>7.86</v>
      </c>
      <c r="F5646" s="286">
        <v>0</v>
      </c>
    </row>
    <row r="5647" spans="1:6">
      <c r="A5647">
        <v>5976</v>
      </c>
      <c r="B5647" t="s">
        <v>6213</v>
      </c>
      <c r="C5647" t="s">
        <v>565</v>
      </c>
      <c r="D5647" s="285">
        <v>6</v>
      </c>
      <c r="E5647" s="286">
        <v>17.91</v>
      </c>
      <c r="F5647" s="286">
        <v>107.46</v>
      </c>
    </row>
    <row r="5648" spans="1:6">
      <c r="A5648">
        <v>5977</v>
      </c>
      <c r="B5648" t="s">
        <v>6214</v>
      </c>
      <c r="C5648" t="s">
        <v>565</v>
      </c>
      <c r="D5648" s="285">
        <v>9</v>
      </c>
      <c r="E5648" s="286">
        <v>19.260000000000002</v>
      </c>
      <c r="F5648" s="286">
        <v>173.34</v>
      </c>
    </row>
    <row r="5649" spans="1:6">
      <c r="A5649">
        <v>5978</v>
      </c>
      <c r="B5649" t="s">
        <v>6215</v>
      </c>
      <c r="C5649" t="s">
        <v>565</v>
      </c>
      <c r="D5649" s="285">
        <v>0</v>
      </c>
      <c r="E5649" s="286">
        <v>16.27</v>
      </c>
      <c r="F5649" s="286">
        <v>0</v>
      </c>
    </row>
    <row r="5650" spans="1:6">
      <c r="A5650">
        <v>5979</v>
      </c>
      <c r="B5650" t="s">
        <v>6216</v>
      </c>
      <c r="C5650" t="s">
        <v>565</v>
      </c>
      <c r="D5650" s="285">
        <v>0</v>
      </c>
      <c r="E5650" s="286">
        <v>21.832999999999998</v>
      </c>
      <c r="F5650" s="286">
        <v>0</v>
      </c>
    </row>
    <row r="5651" spans="1:6">
      <c r="A5651">
        <v>5980</v>
      </c>
      <c r="B5651" t="s">
        <v>6217</v>
      </c>
      <c r="C5651" t="s">
        <v>565</v>
      </c>
      <c r="D5651" s="285">
        <v>0</v>
      </c>
      <c r="E5651" s="286">
        <v>23.74</v>
      </c>
      <c r="F5651" s="286">
        <v>0</v>
      </c>
    </row>
    <row r="5652" spans="1:6">
      <c r="A5652">
        <v>5981</v>
      </c>
      <c r="B5652" t="s">
        <v>6218</v>
      </c>
      <c r="C5652" t="s">
        <v>565</v>
      </c>
      <c r="D5652" s="285">
        <v>0</v>
      </c>
      <c r="E5652" s="286">
        <v>45.9</v>
      </c>
      <c r="F5652" s="286">
        <v>0</v>
      </c>
    </row>
    <row r="5653" spans="1:6">
      <c r="A5653">
        <v>5982</v>
      </c>
      <c r="B5653" t="s">
        <v>6219</v>
      </c>
      <c r="C5653" t="s">
        <v>565</v>
      </c>
      <c r="D5653" s="285">
        <v>0</v>
      </c>
      <c r="E5653" s="286">
        <v>53.9</v>
      </c>
      <c r="F5653" s="286">
        <v>0</v>
      </c>
    </row>
    <row r="5654" spans="1:6">
      <c r="A5654">
        <v>5983</v>
      </c>
      <c r="B5654" t="s">
        <v>6220</v>
      </c>
      <c r="C5654" t="s">
        <v>565</v>
      </c>
      <c r="D5654" s="285">
        <v>0</v>
      </c>
      <c r="E5654" s="286">
        <v>51.7</v>
      </c>
      <c r="F5654" s="286">
        <v>0</v>
      </c>
    </row>
    <row r="5655" spans="1:6">
      <c r="A5655">
        <v>5984</v>
      </c>
      <c r="B5655" t="s">
        <v>6221</v>
      </c>
      <c r="C5655" t="s">
        <v>565</v>
      </c>
      <c r="D5655" s="285">
        <v>6</v>
      </c>
      <c r="E5655" s="286">
        <v>10.88</v>
      </c>
      <c r="F5655" s="286">
        <v>65.28</v>
      </c>
    </row>
    <row r="5656" spans="1:6">
      <c r="A5656">
        <v>5985</v>
      </c>
      <c r="B5656" t="s">
        <v>6222</v>
      </c>
      <c r="C5656" t="s">
        <v>565</v>
      </c>
      <c r="D5656" s="285">
        <v>0</v>
      </c>
      <c r="E5656" s="286">
        <v>35</v>
      </c>
      <c r="F5656" s="286">
        <v>0</v>
      </c>
    </row>
    <row r="5657" spans="1:6">
      <c r="A5657">
        <v>5986</v>
      </c>
      <c r="B5657" t="s">
        <v>6223</v>
      </c>
      <c r="C5657" t="s">
        <v>565</v>
      </c>
      <c r="D5657" s="285">
        <v>0</v>
      </c>
      <c r="E5657" s="286">
        <v>73.92</v>
      </c>
      <c r="F5657" s="286">
        <v>0</v>
      </c>
    </row>
    <row r="5658" spans="1:6">
      <c r="A5658">
        <v>5987</v>
      </c>
      <c r="B5658" t="s">
        <v>6224</v>
      </c>
      <c r="C5658" t="s">
        <v>565</v>
      </c>
      <c r="D5658" s="285">
        <v>0</v>
      </c>
      <c r="E5658" s="286">
        <v>24.884</v>
      </c>
      <c r="F5658" s="286">
        <v>0</v>
      </c>
    </row>
    <row r="5659" spans="1:6">
      <c r="A5659">
        <v>5988</v>
      </c>
      <c r="B5659" t="s">
        <v>6225</v>
      </c>
      <c r="C5659" t="s">
        <v>565</v>
      </c>
      <c r="D5659" s="285">
        <v>0</v>
      </c>
      <c r="E5659" s="286">
        <v>28.614999999999998</v>
      </c>
      <c r="F5659" s="286">
        <v>0</v>
      </c>
    </row>
    <row r="5660" spans="1:6">
      <c r="A5660">
        <v>5989</v>
      </c>
      <c r="B5660" t="s">
        <v>6226</v>
      </c>
      <c r="C5660" t="s">
        <v>565</v>
      </c>
      <c r="D5660" s="285">
        <v>0</v>
      </c>
      <c r="E5660" s="286">
        <v>51.98</v>
      </c>
      <c r="F5660" s="286">
        <v>0</v>
      </c>
    </row>
    <row r="5661" spans="1:6">
      <c r="A5661">
        <v>5990</v>
      </c>
      <c r="B5661" t="s">
        <v>6227</v>
      </c>
      <c r="C5661" t="s">
        <v>565</v>
      </c>
      <c r="D5661" s="285">
        <v>0</v>
      </c>
      <c r="E5661" s="286">
        <v>59.1</v>
      </c>
      <c r="F5661" s="286">
        <v>0</v>
      </c>
    </row>
    <row r="5662" spans="1:6">
      <c r="A5662">
        <v>5991</v>
      </c>
      <c r="B5662" t="s">
        <v>6228</v>
      </c>
      <c r="C5662" t="s">
        <v>565</v>
      </c>
      <c r="D5662" s="285">
        <v>0</v>
      </c>
      <c r="E5662" s="286">
        <v>19.835999999999999</v>
      </c>
      <c r="F5662" s="286">
        <v>0</v>
      </c>
    </row>
    <row r="5663" spans="1:6">
      <c r="A5663">
        <v>5992</v>
      </c>
      <c r="B5663" t="s">
        <v>6229</v>
      </c>
      <c r="C5663" t="s">
        <v>565</v>
      </c>
      <c r="D5663" s="285">
        <v>0</v>
      </c>
      <c r="E5663" s="286">
        <v>47.63</v>
      </c>
      <c r="F5663" s="286">
        <v>0</v>
      </c>
    </row>
    <row r="5664" spans="1:6">
      <c r="A5664">
        <v>5993</v>
      </c>
      <c r="B5664" t="s">
        <v>6230</v>
      </c>
      <c r="C5664" t="s">
        <v>565</v>
      </c>
      <c r="D5664" s="285">
        <v>0</v>
      </c>
      <c r="E5664" s="286">
        <v>33.229999999999997</v>
      </c>
      <c r="F5664" s="286">
        <v>0</v>
      </c>
    </row>
    <row r="5665" spans="1:6">
      <c r="A5665">
        <v>5994</v>
      </c>
      <c r="B5665" t="s">
        <v>6231</v>
      </c>
      <c r="C5665" t="s">
        <v>565</v>
      </c>
      <c r="D5665" s="285">
        <v>0</v>
      </c>
      <c r="E5665" s="286">
        <v>11.83</v>
      </c>
      <c r="F5665" s="286">
        <v>0</v>
      </c>
    </row>
    <row r="5666" spans="1:6">
      <c r="A5666">
        <v>5995</v>
      </c>
      <c r="B5666" t="s">
        <v>6232</v>
      </c>
      <c r="C5666" t="s">
        <v>565</v>
      </c>
      <c r="D5666" s="285">
        <v>0</v>
      </c>
      <c r="E5666" s="286">
        <v>9.9600000000000009</v>
      </c>
      <c r="F5666" s="286">
        <v>0</v>
      </c>
    </row>
    <row r="5667" spans="1:6">
      <c r="A5667">
        <v>5996</v>
      </c>
      <c r="B5667" t="s">
        <v>6233</v>
      </c>
      <c r="C5667" t="s">
        <v>565</v>
      </c>
      <c r="D5667" s="285">
        <v>0</v>
      </c>
      <c r="E5667" s="286">
        <v>10</v>
      </c>
      <c r="F5667" s="286">
        <v>0</v>
      </c>
    </row>
    <row r="5668" spans="1:6">
      <c r="A5668">
        <v>5997</v>
      </c>
      <c r="B5668" t="s">
        <v>6234</v>
      </c>
      <c r="C5668" t="s">
        <v>565</v>
      </c>
      <c r="D5668" s="285">
        <v>0</v>
      </c>
      <c r="E5668" s="286">
        <v>19.3</v>
      </c>
      <c r="F5668" s="286">
        <v>0</v>
      </c>
    </row>
    <row r="5669" spans="1:6">
      <c r="A5669">
        <v>5998</v>
      </c>
      <c r="B5669" t="s">
        <v>6235</v>
      </c>
      <c r="C5669" t="s">
        <v>565</v>
      </c>
      <c r="D5669" s="285">
        <v>0</v>
      </c>
      <c r="E5669" s="286">
        <v>15.05</v>
      </c>
      <c r="F5669" s="286">
        <v>0</v>
      </c>
    </row>
    <row r="5670" spans="1:6">
      <c r="A5670">
        <v>5999</v>
      </c>
      <c r="B5670" t="s">
        <v>6236</v>
      </c>
      <c r="C5670" t="s">
        <v>565</v>
      </c>
      <c r="D5670" s="285">
        <v>0</v>
      </c>
      <c r="E5670" s="286">
        <v>19.835000000000001</v>
      </c>
      <c r="F5670" s="286">
        <v>0</v>
      </c>
    </row>
    <row r="5671" spans="1:6">
      <c r="A5671">
        <v>6000</v>
      </c>
      <c r="B5671" t="s">
        <v>6237</v>
      </c>
      <c r="C5671" t="s">
        <v>565</v>
      </c>
      <c r="D5671" s="285">
        <v>0</v>
      </c>
      <c r="E5671" s="286">
        <v>31.88</v>
      </c>
      <c r="F5671" s="286">
        <v>0</v>
      </c>
    </row>
    <row r="5672" spans="1:6">
      <c r="A5672">
        <v>6001</v>
      </c>
      <c r="B5672" t="s">
        <v>6238</v>
      </c>
      <c r="C5672" t="s">
        <v>679</v>
      </c>
      <c r="D5672" s="285">
        <v>0</v>
      </c>
      <c r="E5672" s="286">
        <v>13.22</v>
      </c>
      <c r="F5672" s="286">
        <v>0</v>
      </c>
    </row>
    <row r="5673" spans="1:6">
      <c r="A5673">
        <v>6003</v>
      </c>
      <c r="B5673" t="s">
        <v>6239</v>
      </c>
      <c r="C5673" t="s">
        <v>565</v>
      </c>
      <c r="D5673" s="285">
        <v>0</v>
      </c>
      <c r="E5673" s="286">
        <v>104.5</v>
      </c>
      <c r="F5673" s="286">
        <v>0</v>
      </c>
    </row>
    <row r="5674" spans="1:6">
      <c r="A5674">
        <v>6004</v>
      </c>
      <c r="B5674" t="s">
        <v>6240</v>
      </c>
      <c r="C5674" t="s">
        <v>565</v>
      </c>
      <c r="D5674" s="285">
        <v>0</v>
      </c>
      <c r="E5674" s="286">
        <v>6.23</v>
      </c>
      <c r="F5674" s="286">
        <v>0</v>
      </c>
    </row>
    <row r="5675" spans="1:6">
      <c r="A5675">
        <v>6005</v>
      </c>
      <c r="B5675" t="s">
        <v>6241</v>
      </c>
      <c r="C5675" t="s">
        <v>565</v>
      </c>
      <c r="D5675" s="285">
        <v>0</v>
      </c>
      <c r="E5675" s="286">
        <v>17.579999999999998</v>
      </c>
      <c r="F5675" s="286">
        <v>0</v>
      </c>
    </row>
    <row r="5676" spans="1:6">
      <c r="A5676">
        <v>6006</v>
      </c>
      <c r="B5676" t="s">
        <v>6242</v>
      </c>
      <c r="C5676" t="s">
        <v>565</v>
      </c>
      <c r="D5676" s="285">
        <v>0</v>
      </c>
      <c r="E5676" s="286">
        <v>0</v>
      </c>
      <c r="F5676" s="286">
        <v>0</v>
      </c>
    </row>
    <row r="5677" spans="1:6">
      <c r="A5677">
        <v>6007</v>
      </c>
      <c r="B5677" t="s">
        <v>6243</v>
      </c>
      <c r="C5677" t="s">
        <v>565</v>
      </c>
      <c r="D5677" s="285">
        <v>0</v>
      </c>
      <c r="E5677" s="286">
        <v>13.76</v>
      </c>
      <c r="F5677" s="286">
        <v>0</v>
      </c>
    </row>
    <row r="5678" spans="1:6">
      <c r="A5678">
        <v>6008</v>
      </c>
      <c r="B5678" t="s">
        <v>6244</v>
      </c>
      <c r="C5678" t="s">
        <v>565</v>
      </c>
      <c r="D5678" s="285">
        <v>0</v>
      </c>
      <c r="E5678" s="286">
        <v>11.16</v>
      </c>
      <c r="F5678" s="286">
        <v>0</v>
      </c>
    </row>
    <row r="5679" spans="1:6">
      <c r="A5679">
        <v>6009</v>
      </c>
      <c r="B5679" t="s">
        <v>6245</v>
      </c>
      <c r="C5679" t="s">
        <v>565</v>
      </c>
      <c r="D5679" s="285">
        <v>0</v>
      </c>
      <c r="E5679" s="286">
        <v>3.56</v>
      </c>
      <c r="F5679" s="286">
        <v>0</v>
      </c>
    </row>
    <row r="5680" spans="1:6">
      <c r="A5680">
        <v>6010</v>
      </c>
      <c r="B5680" t="s">
        <v>6246</v>
      </c>
      <c r="C5680" t="s">
        <v>565</v>
      </c>
      <c r="D5680" s="285">
        <v>0</v>
      </c>
      <c r="E5680" s="286">
        <v>3.56</v>
      </c>
      <c r="F5680" s="286">
        <v>0</v>
      </c>
    </row>
    <row r="5681" spans="1:6">
      <c r="A5681">
        <v>6011</v>
      </c>
      <c r="B5681" t="s">
        <v>6247</v>
      </c>
      <c r="C5681" t="s">
        <v>565</v>
      </c>
      <c r="D5681" s="285">
        <v>0</v>
      </c>
      <c r="E5681" s="286">
        <v>3.56</v>
      </c>
      <c r="F5681" s="286">
        <v>0</v>
      </c>
    </row>
    <row r="5682" spans="1:6">
      <c r="A5682">
        <v>6012</v>
      </c>
      <c r="B5682" t="s">
        <v>6248</v>
      </c>
      <c r="C5682" t="s">
        <v>565</v>
      </c>
      <c r="D5682" s="285">
        <v>36</v>
      </c>
      <c r="E5682" s="286">
        <v>4.12</v>
      </c>
      <c r="F5682" s="286">
        <v>148.32</v>
      </c>
    </row>
    <row r="5683" spans="1:6">
      <c r="A5683">
        <v>6013</v>
      </c>
      <c r="B5683" t="s">
        <v>6249</v>
      </c>
      <c r="C5683" t="s">
        <v>565</v>
      </c>
      <c r="D5683" s="285">
        <v>12</v>
      </c>
      <c r="E5683" s="286">
        <v>4.12</v>
      </c>
      <c r="F5683" s="286">
        <v>49.44</v>
      </c>
    </row>
    <row r="5684" spans="1:6">
      <c r="A5684">
        <v>6014</v>
      </c>
      <c r="B5684" t="s">
        <v>6250</v>
      </c>
      <c r="C5684" t="s">
        <v>565</v>
      </c>
      <c r="D5684" s="285">
        <v>0</v>
      </c>
      <c r="E5684" s="286">
        <v>3.56</v>
      </c>
      <c r="F5684" s="286">
        <v>0</v>
      </c>
    </row>
    <row r="5685" spans="1:6">
      <c r="A5685">
        <v>6015</v>
      </c>
      <c r="B5685" t="s">
        <v>6251</v>
      </c>
      <c r="C5685" t="s">
        <v>565</v>
      </c>
      <c r="D5685" s="285">
        <v>0</v>
      </c>
      <c r="E5685" s="286">
        <v>3.6850000000000001</v>
      </c>
      <c r="F5685" s="286">
        <v>0</v>
      </c>
    </row>
    <row r="5686" spans="1:6">
      <c r="A5686">
        <v>6016</v>
      </c>
      <c r="B5686" t="s">
        <v>6252</v>
      </c>
      <c r="C5686" t="s">
        <v>565</v>
      </c>
      <c r="D5686" s="285">
        <v>9</v>
      </c>
      <c r="E5686" s="286">
        <v>13.11</v>
      </c>
      <c r="F5686" s="286">
        <v>117.99</v>
      </c>
    </row>
    <row r="5687" spans="1:6">
      <c r="A5687">
        <v>6017</v>
      </c>
      <c r="B5687" t="s">
        <v>6253</v>
      </c>
      <c r="C5687" t="s">
        <v>565</v>
      </c>
      <c r="D5687" s="285">
        <v>0</v>
      </c>
      <c r="E5687" s="286">
        <v>10.3</v>
      </c>
      <c r="F5687" s="286">
        <v>0</v>
      </c>
    </row>
    <row r="5688" spans="1:6">
      <c r="A5688">
        <v>6018</v>
      </c>
      <c r="B5688" t="s">
        <v>6254</v>
      </c>
      <c r="C5688" t="s">
        <v>565</v>
      </c>
      <c r="D5688" s="285">
        <v>0</v>
      </c>
      <c r="E5688" s="286">
        <v>12.4</v>
      </c>
      <c r="F5688" s="286">
        <v>0</v>
      </c>
    </row>
    <row r="5689" spans="1:6">
      <c r="A5689">
        <v>6019</v>
      </c>
      <c r="B5689" t="s">
        <v>6255</v>
      </c>
      <c r="C5689" t="s">
        <v>565</v>
      </c>
      <c r="D5689" s="285">
        <v>3</v>
      </c>
      <c r="E5689" s="286">
        <v>25.01</v>
      </c>
      <c r="F5689" s="286">
        <v>75.03</v>
      </c>
    </row>
    <row r="5690" spans="1:6">
      <c r="A5690">
        <v>6020</v>
      </c>
      <c r="B5690" t="s">
        <v>6256</v>
      </c>
      <c r="C5690" t="s">
        <v>565</v>
      </c>
      <c r="D5690" s="285">
        <v>0</v>
      </c>
      <c r="E5690" s="286">
        <v>7.33</v>
      </c>
      <c r="F5690" s="286">
        <v>0</v>
      </c>
    </row>
    <row r="5691" spans="1:6">
      <c r="A5691">
        <v>6021</v>
      </c>
      <c r="B5691" t="s">
        <v>6257</v>
      </c>
      <c r="C5691" t="s">
        <v>565</v>
      </c>
      <c r="D5691" s="285">
        <v>0</v>
      </c>
      <c r="E5691" s="286">
        <v>14.61</v>
      </c>
      <c r="F5691" s="286">
        <v>0</v>
      </c>
    </row>
    <row r="5692" spans="1:6">
      <c r="A5692">
        <v>6022</v>
      </c>
      <c r="B5692" t="s">
        <v>6258</v>
      </c>
      <c r="C5692" t="s">
        <v>565</v>
      </c>
      <c r="D5692" s="285">
        <v>0</v>
      </c>
      <c r="E5692" s="286">
        <v>14.9</v>
      </c>
      <c r="F5692" s="286">
        <v>0</v>
      </c>
    </row>
    <row r="5693" spans="1:6">
      <c r="A5693">
        <v>6023</v>
      </c>
      <c r="B5693" t="s">
        <v>6259</v>
      </c>
      <c r="C5693" t="s">
        <v>565</v>
      </c>
      <c r="D5693" s="285">
        <v>0</v>
      </c>
      <c r="E5693" s="286">
        <v>0</v>
      </c>
      <c r="F5693" s="286">
        <v>0</v>
      </c>
    </row>
    <row r="5694" spans="1:6">
      <c r="A5694">
        <v>6024</v>
      </c>
      <c r="B5694" t="s">
        <v>6260</v>
      </c>
      <c r="C5694" t="s">
        <v>565</v>
      </c>
      <c r="D5694" s="285">
        <v>6</v>
      </c>
      <c r="E5694" s="286">
        <v>22.3</v>
      </c>
      <c r="F5694" s="286">
        <v>133.80000000000001</v>
      </c>
    </row>
    <row r="5695" spans="1:6">
      <c r="A5695">
        <v>6025</v>
      </c>
      <c r="B5695" t="s">
        <v>6261</v>
      </c>
      <c r="C5695" t="s">
        <v>565</v>
      </c>
      <c r="D5695" s="285">
        <v>0</v>
      </c>
      <c r="E5695" s="286">
        <v>8.6999999999999993</v>
      </c>
      <c r="F5695" s="286">
        <v>0</v>
      </c>
    </row>
    <row r="5696" spans="1:6">
      <c r="A5696">
        <v>6026</v>
      </c>
      <c r="B5696" t="s">
        <v>6262</v>
      </c>
      <c r="C5696" t="s">
        <v>565</v>
      </c>
      <c r="D5696" s="285">
        <v>0</v>
      </c>
      <c r="E5696" s="286">
        <v>16.579999999999998</v>
      </c>
      <c r="F5696" s="286">
        <v>0</v>
      </c>
    </row>
    <row r="5697" spans="1:6">
      <c r="A5697">
        <v>6027</v>
      </c>
      <c r="B5697" t="s">
        <v>6263</v>
      </c>
      <c r="C5697" t="s">
        <v>565</v>
      </c>
      <c r="D5697" s="285">
        <v>0</v>
      </c>
      <c r="E5697" s="286">
        <v>18.07</v>
      </c>
      <c r="F5697" s="286">
        <v>0</v>
      </c>
    </row>
    <row r="5698" spans="1:6">
      <c r="A5698">
        <v>6028</v>
      </c>
      <c r="B5698" t="s">
        <v>6264</v>
      </c>
      <c r="C5698" t="s">
        <v>565</v>
      </c>
      <c r="D5698" s="285">
        <v>0</v>
      </c>
      <c r="E5698" s="286">
        <v>30.14</v>
      </c>
      <c r="F5698" s="286">
        <v>0</v>
      </c>
    </row>
    <row r="5699" spans="1:6">
      <c r="A5699">
        <v>6029</v>
      </c>
      <c r="B5699" t="s">
        <v>6265</v>
      </c>
      <c r="C5699" t="s">
        <v>565</v>
      </c>
      <c r="D5699" s="285">
        <v>6</v>
      </c>
      <c r="E5699" s="286">
        <v>33.51</v>
      </c>
      <c r="F5699" s="286">
        <v>201.06</v>
      </c>
    </row>
    <row r="5700" spans="1:6">
      <c r="A5700">
        <v>6030</v>
      </c>
      <c r="B5700" t="s">
        <v>6266</v>
      </c>
      <c r="C5700" t="s">
        <v>565</v>
      </c>
      <c r="D5700" s="285">
        <v>0</v>
      </c>
      <c r="E5700" s="286">
        <v>48.23</v>
      </c>
      <c r="F5700" s="286">
        <v>0</v>
      </c>
    </row>
    <row r="5701" spans="1:6">
      <c r="A5701">
        <v>6031</v>
      </c>
      <c r="B5701" t="s">
        <v>6267</v>
      </c>
      <c r="C5701" t="s">
        <v>565</v>
      </c>
      <c r="D5701" s="285">
        <v>0</v>
      </c>
      <c r="E5701" s="286">
        <v>12.58</v>
      </c>
      <c r="F5701" s="286">
        <v>0</v>
      </c>
    </row>
    <row r="5702" spans="1:6">
      <c r="A5702">
        <v>6032</v>
      </c>
      <c r="B5702" t="s">
        <v>6268</v>
      </c>
      <c r="C5702" t="s">
        <v>565</v>
      </c>
      <c r="D5702" s="285">
        <v>0</v>
      </c>
      <c r="E5702" s="286">
        <v>12.58</v>
      </c>
      <c r="F5702" s="286">
        <v>0</v>
      </c>
    </row>
    <row r="5703" spans="1:6">
      <c r="A5703">
        <v>6033</v>
      </c>
      <c r="B5703" t="s">
        <v>6269</v>
      </c>
      <c r="C5703" t="s">
        <v>565</v>
      </c>
      <c r="D5703" s="285">
        <v>0</v>
      </c>
      <c r="E5703" s="286">
        <v>4.57</v>
      </c>
      <c r="F5703" s="286">
        <v>0</v>
      </c>
    </row>
    <row r="5704" spans="1:6">
      <c r="A5704">
        <v>6034</v>
      </c>
      <c r="B5704" t="s">
        <v>6270</v>
      </c>
      <c r="C5704" t="s">
        <v>565</v>
      </c>
      <c r="D5704" s="285">
        <v>0</v>
      </c>
      <c r="E5704" s="286">
        <v>21.35</v>
      </c>
      <c r="F5704" s="286">
        <v>0</v>
      </c>
    </row>
    <row r="5705" spans="1:6">
      <c r="A5705">
        <v>6035</v>
      </c>
      <c r="B5705" t="s">
        <v>6271</v>
      </c>
      <c r="C5705" t="s">
        <v>565</v>
      </c>
      <c r="D5705" s="285">
        <v>6</v>
      </c>
      <c r="E5705" s="286">
        <v>20.48</v>
      </c>
      <c r="F5705" s="286">
        <v>122.88</v>
      </c>
    </row>
    <row r="5706" spans="1:6">
      <c r="A5706">
        <v>6036</v>
      </c>
      <c r="B5706" t="s">
        <v>6272</v>
      </c>
      <c r="C5706" t="s">
        <v>565</v>
      </c>
      <c r="D5706" s="285">
        <v>0</v>
      </c>
      <c r="E5706" s="286">
        <v>26.68</v>
      </c>
      <c r="F5706" s="286">
        <v>0</v>
      </c>
    </row>
    <row r="5707" spans="1:6">
      <c r="A5707">
        <v>6037</v>
      </c>
      <c r="B5707" t="s">
        <v>6273</v>
      </c>
      <c r="C5707" t="s">
        <v>565</v>
      </c>
      <c r="D5707" s="285">
        <v>0</v>
      </c>
      <c r="E5707" s="286">
        <v>11.04</v>
      </c>
      <c r="F5707" s="286">
        <v>0</v>
      </c>
    </row>
    <row r="5708" spans="1:6">
      <c r="A5708">
        <v>6038</v>
      </c>
      <c r="B5708" t="s">
        <v>6274</v>
      </c>
      <c r="C5708" t="s">
        <v>565</v>
      </c>
      <c r="D5708" s="285">
        <v>0</v>
      </c>
      <c r="E5708" s="286">
        <v>6.5380000000000003</v>
      </c>
      <c r="F5708" s="286">
        <v>0</v>
      </c>
    </row>
    <row r="5709" spans="1:6">
      <c r="A5709">
        <v>6039</v>
      </c>
      <c r="B5709" t="s">
        <v>6275</v>
      </c>
      <c r="C5709" t="s">
        <v>565</v>
      </c>
      <c r="D5709" s="285">
        <v>0</v>
      </c>
      <c r="E5709" s="286">
        <v>23.82</v>
      </c>
      <c r="F5709" s="286">
        <v>0</v>
      </c>
    </row>
    <row r="5710" spans="1:6">
      <c r="A5710">
        <v>6040</v>
      </c>
      <c r="B5710" t="s">
        <v>6276</v>
      </c>
      <c r="C5710" t="s">
        <v>565</v>
      </c>
      <c r="D5710" s="285">
        <v>0</v>
      </c>
      <c r="E5710" s="286">
        <v>23.82</v>
      </c>
      <c r="F5710" s="286">
        <v>0</v>
      </c>
    </row>
    <row r="5711" spans="1:6">
      <c r="A5711">
        <v>6041</v>
      </c>
      <c r="B5711" t="s">
        <v>6277</v>
      </c>
      <c r="C5711" t="s">
        <v>565</v>
      </c>
      <c r="D5711" s="285">
        <v>0</v>
      </c>
      <c r="E5711" s="286">
        <v>28.54</v>
      </c>
      <c r="F5711" s="286">
        <v>0</v>
      </c>
    </row>
    <row r="5712" spans="1:6">
      <c r="A5712">
        <v>6042</v>
      </c>
      <c r="B5712" t="s">
        <v>6278</v>
      </c>
      <c r="C5712" t="s">
        <v>565</v>
      </c>
      <c r="D5712" s="285">
        <v>0</v>
      </c>
      <c r="E5712" s="286">
        <v>27.86</v>
      </c>
      <c r="F5712" s="286">
        <v>0</v>
      </c>
    </row>
    <row r="5713" spans="1:6">
      <c r="A5713">
        <v>6043</v>
      </c>
      <c r="B5713" t="s">
        <v>6279</v>
      </c>
      <c r="C5713" t="s">
        <v>565</v>
      </c>
      <c r="D5713" s="285">
        <v>0</v>
      </c>
      <c r="E5713" s="286">
        <v>18.559999999999999</v>
      </c>
      <c r="F5713" s="286">
        <v>0</v>
      </c>
    </row>
    <row r="5714" spans="1:6">
      <c r="A5714">
        <v>6044</v>
      </c>
      <c r="B5714" t="s">
        <v>6280</v>
      </c>
      <c r="C5714" t="s">
        <v>565</v>
      </c>
      <c r="D5714" s="285">
        <v>0</v>
      </c>
      <c r="E5714" s="286">
        <v>19.02</v>
      </c>
      <c r="F5714" s="286">
        <v>0</v>
      </c>
    </row>
    <row r="5715" spans="1:6">
      <c r="A5715">
        <v>6045</v>
      </c>
      <c r="B5715" t="s">
        <v>6281</v>
      </c>
      <c r="C5715" t="s">
        <v>565</v>
      </c>
      <c r="D5715" s="285">
        <v>0</v>
      </c>
      <c r="E5715" s="286">
        <v>67.010000000000005</v>
      </c>
      <c r="F5715" s="286">
        <v>0</v>
      </c>
    </row>
    <row r="5716" spans="1:6">
      <c r="A5716">
        <v>6046</v>
      </c>
      <c r="B5716" t="s">
        <v>6282</v>
      </c>
      <c r="C5716" t="s">
        <v>565</v>
      </c>
      <c r="D5716" s="285">
        <v>0</v>
      </c>
      <c r="E5716" s="286">
        <v>129.18</v>
      </c>
      <c r="F5716" s="286">
        <v>0</v>
      </c>
    </row>
    <row r="5717" spans="1:6">
      <c r="A5717">
        <v>6047</v>
      </c>
      <c r="B5717" t="s">
        <v>6283</v>
      </c>
      <c r="C5717" t="s">
        <v>679</v>
      </c>
      <c r="D5717" s="285">
        <v>0</v>
      </c>
      <c r="E5717" s="286">
        <v>68.53</v>
      </c>
      <c r="F5717" s="286">
        <v>0</v>
      </c>
    </row>
    <row r="5718" spans="1:6">
      <c r="A5718">
        <v>6048</v>
      </c>
      <c r="B5718" t="s">
        <v>6284</v>
      </c>
      <c r="C5718" t="s">
        <v>679</v>
      </c>
      <c r="D5718" s="285">
        <v>0</v>
      </c>
      <c r="E5718" s="286">
        <v>75.95</v>
      </c>
      <c r="F5718" s="286">
        <v>0</v>
      </c>
    </row>
    <row r="5719" spans="1:6">
      <c r="A5719">
        <v>6049</v>
      </c>
      <c r="B5719" t="s">
        <v>6285</v>
      </c>
      <c r="C5719" t="s">
        <v>565</v>
      </c>
      <c r="D5719" s="285">
        <v>0</v>
      </c>
      <c r="E5719" s="286">
        <v>81.11</v>
      </c>
      <c r="F5719" s="286">
        <v>0</v>
      </c>
    </row>
    <row r="5720" spans="1:6">
      <c r="A5720">
        <v>6050</v>
      </c>
      <c r="B5720" t="s">
        <v>6286</v>
      </c>
      <c r="C5720" t="s">
        <v>565</v>
      </c>
      <c r="D5720" s="285">
        <v>0</v>
      </c>
      <c r="E5720" s="286">
        <v>13.14</v>
      </c>
      <c r="F5720" s="286">
        <v>0</v>
      </c>
    </row>
    <row r="5721" spans="1:6">
      <c r="A5721">
        <v>6051</v>
      </c>
      <c r="B5721" t="s">
        <v>6287</v>
      </c>
      <c r="C5721" t="s">
        <v>565</v>
      </c>
      <c r="D5721" s="285">
        <v>0</v>
      </c>
      <c r="E5721" s="286">
        <v>17.68</v>
      </c>
      <c r="F5721" s="286">
        <v>0</v>
      </c>
    </row>
    <row r="5722" spans="1:6">
      <c r="A5722">
        <v>6052</v>
      </c>
      <c r="B5722" t="s">
        <v>6288</v>
      </c>
      <c r="C5722" t="s">
        <v>565</v>
      </c>
      <c r="D5722" s="285">
        <v>0</v>
      </c>
      <c r="E5722" s="286">
        <v>10.33</v>
      </c>
      <c r="F5722" s="286">
        <v>0</v>
      </c>
    </row>
    <row r="5723" spans="1:6">
      <c r="A5723">
        <v>6053</v>
      </c>
      <c r="B5723" t="s">
        <v>6289</v>
      </c>
      <c r="C5723" t="s">
        <v>565</v>
      </c>
      <c r="D5723" s="285">
        <v>0</v>
      </c>
      <c r="E5723" s="286">
        <v>24.99</v>
      </c>
      <c r="F5723" s="286">
        <v>0</v>
      </c>
    </row>
    <row r="5724" spans="1:6">
      <c r="A5724">
        <v>6054</v>
      </c>
      <c r="B5724" t="s">
        <v>6290</v>
      </c>
      <c r="C5724" t="s">
        <v>565</v>
      </c>
      <c r="D5724" s="285">
        <v>0</v>
      </c>
      <c r="E5724" s="286">
        <v>16.93</v>
      </c>
      <c r="F5724" s="286">
        <v>0</v>
      </c>
    </row>
    <row r="5725" spans="1:6">
      <c r="A5725">
        <v>6055</v>
      </c>
      <c r="B5725" t="s">
        <v>6291</v>
      </c>
      <c r="C5725" t="s">
        <v>565</v>
      </c>
      <c r="D5725" s="285">
        <v>6</v>
      </c>
      <c r="E5725" s="286">
        <v>18.524999999999999</v>
      </c>
      <c r="F5725" s="286">
        <v>111.15</v>
      </c>
    </row>
    <row r="5726" spans="1:6">
      <c r="A5726">
        <v>6056</v>
      </c>
      <c r="B5726" t="s">
        <v>6292</v>
      </c>
      <c r="C5726" t="s">
        <v>565</v>
      </c>
      <c r="D5726" s="285">
        <v>0</v>
      </c>
      <c r="E5726" s="286">
        <v>8.06</v>
      </c>
      <c r="F5726" s="286">
        <v>0</v>
      </c>
    </row>
    <row r="5727" spans="1:6">
      <c r="A5727">
        <v>6057</v>
      </c>
      <c r="B5727" t="s">
        <v>6293</v>
      </c>
      <c r="C5727" t="s">
        <v>565</v>
      </c>
      <c r="D5727" s="285">
        <v>6</v>
      </c>
      <c r="E5727" s="286">
        <v>8.82</v>
      </c>
      <c r="F5727" s="286">
        <v>52.92</v>
      </c>
    </row>
    <row r="5728" spans="1:6">
      <c r="A5728">
        <v>6058</v>
      </c>
      <c r="B5728" t="s">
        <v>6294</v>
      </c>
      <c r="C5728" t="s">
        <v>565</v>
      </c>
      <c r="D5728" s="285">
        <v>0</v>
      </c>
      <c r="E5728" s="286">
        <v>10.031000000000001</v>
      </c>
      <c r="F5728" s="286">
        <v>0</v>
      </c>
    </row>
    <row r="5729" spans="1:6">
      <c r="A5729">
        <v>6059</v>
      </c>
      <c r="B5729" t="s">
        <v>6295</v>
      </c>
      <c r="C5729" t="s">
        <v>565</v>
      </c>
      <c r="D5729" s="285">
        <v>36</v>
      </c>
      <c r="E5729" s="286">
        <v>3.95</v>
      </c>
      <c r="F5729" s="286">
        <v>142.19999999999999</v>
      </c>
    </row>
    <row r="5730" spans="1:6">
      <c r="A5730">
        <v>6060</v>
      </c>
      <c r="B5730" t="s">
        <v>6296</v>
      </c>
      <c r="C5730" t="s">
        <v>565</v>
      </c>
      <c r="D5730" s="285">
        <v>0</v>
      </c>
      <c r="E5730" s="286">
        <v>6.35</v>
      </c>
      <c r="F5730" s="286">
        <v>0</v>
      </c>
    </row>
    <row r="5731" spans="1:6">
      <c r="A5731">
        <v>6061</v>
      </c>
      <c r="B5731" t="s">
        <v>6297</v>
      </c>
      <c r="C5731" t="s">
        <v>565</v>
      </c>
      <c r="D5731" s="285">
        <v>0</v>
      </c>
      <c r="E5731" s="286">
        <v>6.99</v>
      </c>
      <c r="F5731" s="286">
        <v>0</v>
      </c>
    </row>
    <row r="5732" spans="1:6">
      <c r="A5732">
        <v>6062</v>
      </c>
      <c r="B5732" t="s">
        <v>6298</v>
      </c>
      <c r="C5732" t="s">
        <v>565</v>
      </c>
      <c r="D5732" s="285">
        <v>0</v>
      </c>
      <c r="E5732" s="286">
        <v>2.76</v>
      </c>
      <c r="F5732" s="286">
        <v>0</v>
      </c>
    </row>
    <row r="5733" spans="1:6">
      <c r="A5733">
        <v>6063</v>
      </c>
      <c r="B5733" t="s">
        <v>6299</v>
      </c>
      <c r="C5733" t="s">
        <v>565</v>
      </c>
      <c r="D5733" s="285">
        <v>0</v>
      </c>
      <c r="E5733" s="286">
        <v>12.79</v>
      </c>
      <c r="F5733" s="286">
        <v>0</v>
      </c>
    </row>
    <row r="5734" spans="1:6">
      <c r="A5734">
        <v>6064</v>
      </c>
      <c r="B5734" t="s">
        <v>6300</v>
      </c>
      <c r="C5734" t="s">
        <v>679</v>
      </c>
      <c r="D5734" s="285">
        <v>0</v>
      </c>
      <c r="E5734" s="286">
        <v>7.085</v>
      </c>
      <c r="F5734" s="286">
        <v>0</v>
      </c>
    </row>
    <row r="5735" spans="1:6">
      <c r="A5735">
        <v>6065</v>
      </c>
      <c r="B5735" t="s">
        <v>6301</v>
      </c>
      <c r="C5735" t="s">
        <v>565</v>
      </c>
      <c r="D5735" s="285">
        <v>6</v>
      </c>
      <c r="E5735" s="286">
        <v>13.09</v>
      </c>
      <c r="F5735" s="286">
        <v>78.540000000000006</v>
      </c>
    </row>
    <row r="5736" spans="1:6">
      <c r="A5736">
        <v>6066</v>
      </c>
      <c r="B5736" t="s">
        <v>6302</v>
      </c>
      <c r="C5736" t="s">
        <v>565</v>
      </c>
      <c r="D5736" s="285">
        <v>0</v>
      </c>
      <c r="E5736" s="286">
        <v>12.79</v>
      </c>
      <c r="F5736" s="286">
        <v>0</v>
      </c>
    </row>
    <row r="5737" spans="1:6">
      <c r="A5737">
        <v>6067</v>
      </c>
      <c r="B5737" t="s">
        <v>6303</v>
      </c>
      <c r="C5737" t="s">
        <v>565</v>
      </c>
      <c r="D5737" s="285">
        <v>0</v>
      </c>
      <c r="E5737" s="286">
        <v>12.91</v>
      </c>
      <c r="F5737" s="286">
        <v>0</v>
      </c>
    </row>
    <row r="5738" spans="1:6">
      <c r="A5738">
        <v>6068</v>
      </c>
      <c r="B5738" t="s">
        <v>6304</v>
      </c>
      <c r="C5738" t="s">
        <v>565</v>
      </c>
      <c r="D5738" s="285">
        <v>0</v>
      </c>
      <c r="E5738" s="286">
        <v>18.53</v>
      </c>
      <c r="F5738" s="286">
        <v>0</v>
      </c>
    </row>
    <row r="5739" spans="1:6">
      <c r="A5739">
        <v>6069</v>
      </c>
      <c r="B5739" t="s">
        <v>6305</v>
      </c>
      <c r="C5739" t="s">
        <v>679</v>
      </c>
      <c r="D5739" s="285">
        <v>0</v>
      </c>
      <c r="E5739" s="286">
        <v>28.4</v>
      </c>
      <c r="F5739" s="286">
        <v>0</v>
      </c>
    </row>
    <row r="5740" spans="1:6">
      <c r="A5740">
        <v>6070</v>
      </c>
      <c r="B5740" t="s">
        <v>6306</v>
      </c>
      <c r="C5740" t="s">
        <v>679</v>
      </c>
      <c r="D5740" s="285">
        <v>0</v>
      </c>
      <c r="E5740" s="286">
        <v>17.074999999999999</v>
      </c>
      <c r="F5740" s="286">
        <v>0</v>
      </c>
    </row>
    <row r="5741" spans="1:6">
      <c r="A5741">
        <v>6071</v>
      </c>
      <c r="B5741" t="s">
        <v>6307</v>
      </c>
      <c r="C5741" t="s">
        <v>679</v>
      </c>
      <c r="D5741" s="285">
        <v>0</v>
      </c>
      <c r="E5741" s="286">
        <v>31.846</v>
      </c>
      <c r="F5741" s="286">
        <v>0</v>
      </c>
    </row>
    <row r="5742" spans="1:6">
      <c r="A5742">
        <v>6072</v>
      </c>
      <c r="B5742" t="s">
        <v>6308</v>
      </c>
      <c r="C5742" t="s">
        <v>565</v>
      </c>
      <c r="D5742" s="285">
        <v>0</v>
      </c>
      <c r="E5742" s="286">
        <v>6.91</v>
      </c>
      <c r="F5742" s="286">
        <v>0</v>
      </c>
    </row>
    <row r="5743" spans="1:6">
      <c r="A5743">
        <v>6073</v>
      </c>
      <c r="B5743" t="s">
        <v>6309</v>
      </c>
      <c r="C5743" t="s">
        <v>565</v>
      </c>
      <c r="D5743" s="285">
        <v>0</v>
      </c>
      <c r="E5743" s="286">
        <v>9.5399999999999991</v>
      </c>
      <c r="F5743" s="286">
        <v>0</v>
      </c>
    </row>
    <row r="5744" spans="1:6">
      <c r="A5744">
        <v>6074</v>
      </c>
      <c r="B5744" t="s">
        <v>6310</v>
      </c>
      <c r="C5744" t="s">
        <v>565</v>
      </c>
      <c r="D5744" s="285">
        <v>0</v>
      </c>
      <c r="E5744" s="286">
        <v>8.9499999999999993</v>
      </c>
      <c r="F5744" s="286">
        <v>0</v>
      </c>
    </row>
    <row r="5745" spans="1:6">
      <c r="A5745">
        <v>6075</v>
      </c>
      <c r="B5745" t="s">
        <v>6311</v>
      </c>
      <c r="C5745" t="s">
        <v>565</v>
      </c>
      <c r="D5745" s="285">
        <v>0</v>
      </c>
      <c r="E5745" s="286">
        <v>0</v>
      </c>
      <c r="F5745" s="286">
        <v>0</v>
      </c>
    </row>
    <row r="5746" spans="1:6">
      <c r="A5746">
        <v>6076</v>
      </c>
      <c r="B5746" t="s">
        <v>6312</v>
      </c>
      <c r="C5746" t="s">
        <v>565</v>
      </c>
      <c r="D5746" s="285">
        <v>0</v>
      </c>
      <c r="E5746" s="286">
        <v>22.95</v>
      </c>
      <c r="F5746" s="286">
        <v>0</v>
      </c>
    </row>
    <row r="5747" spans="1:6">
      <c r="A5747">
        <v>6078</v>
      </c>
      <c r="B5747" t="s">
        <v>6313</v>
      </c>
      <c r="C5747" t="s">
        <v>565</v>
      </c>
      <c r="D5747" s="285">
        <v>0</v>
      </c>
      <c r="E5747" s="286">
        <v>16.323</v>
      </c>
      <c r="F5747" s="286">
        <v>0</v>
      </c>
    </row>
    <row r="5748" spans="1:6">
      <c r="A5748">
        <v>6079</v>
      </c>
      <c r="B5748" t="s">
        <v>6314</v>
      </c>
      <c r="C5748" t="s">
        <v>565</v>
      </c>
      <c r="D5748" s="285">
        <v>0</v>
      </c>
      <c r="E5748" s="286">
        <v>16.323</v>
      </c>
      <c r="F5748" s="286">
        <v>0</v>
      </c>
    </row>
    <row r="5749" spans="1:6">
      <c r="A5749">
        <v>6080</v>
      </c>
      <c r="B5749" t="s">
        <v>6315</v>
      </c>
      <c r="C5749" t="s">
        <v>565</v>
      </c>
      <c r="D5749" s="285">
        <v>0</v>
      </c>
      <c r="E5749" s="286">
        <v>27.36</v>
      </c>
      <c r="F5749" s="286">
        <v>0</v>
      </c>
    </row>
    <row r="5750" spans="1:6">
      <c r="A5750">
        <v>6081</v>
      </c>
      <c r="B5750" t="s">
        <v>6316</v>
      </c>
      <c r="C5750" t="s">
        <v>679</v>
      </c>
      <c r="D5750" s="285">
        <v>0</v>
      </c>
      <c r="E5750" s="286">
        <v>24.6</v>
      </c>
      <c r="F5750" s="286">
        <v>0</v>
      </c>
    </row>
    <row r="5751" spans="1:6">
      <c r="A5751">
        <v>6082</v>
      </c>
      <c r="B5751" t="s">
        <v>6317</v>
      </c>
      <c r="C5751" t="s">
        <v>565</v>
      </c>
      <c r="D5751" s="285">
        <v>0</v>
      </c>
      <c r="E5751" s="286">
        <v>22.943999999999999</v>
      </c>
      <c r="F5751" s="286">
        <v>0</v>
      </c>
    </row>
    <row r="5752" spans="1:6">
      <c r="A5752">
        <v>6083</v>
      </c>
      <c r="B5752" t="s">
        <v>6318</v>
      </c>
      <c r="C5752" t="s">
        <v>565</v>
      </c>
      <c r="D5752" s="285">
        <v>0</v>
      </c>
      <c r="E5752" s="286">
        <v>25.29</v>
      </c>
      <c r="F5752" s="286">
        <v>0</v>
      </c>
    </row>
    <row r="5753" spans="1:6">
      <c r="A5753">
        <v>6084</v>
      </c>
      <c r="B5753" t="s">
        <v>6319</v>
      </c>
      <c r="C5753" t="s">
        <v>565</v>
      </c>
      <c r="D5753" s="285">
        <v>12</v>
      </c>
      <c r="E5753" s="286">
        <v>26.67</v>
      </c>
      <c r="F5753" s="286">
        <v>320.04000000000002</v>
      </c>
    </row>
    <row r="5754" spans="1:6">
      <c r="A5754">
        <v>6085</v>
      </c>
      <c r="B5754" t="s">
        <v>6320</v>
      </c>
      <c r="C5754" t="s">
        <v>565</v>
      </c>
      <c r="D5754" s="285">
        <v>42</v>
      </c>
      <c r="E5754" s="286">
        <v>5.625</v>
      </c>
      <c r="F5754" s="286">
        <v>236.25</v>
      </c>
    </row>
    <row r="5755" spans="1:6">
      <c r="A5755">
        <v>6086</v>
      </c>
      <c r="B5755" t="s">
        <v>6321</v>
      </c>
      <c r="C5755" t="s">
        <v>565</v>
      </c>
      <c r="D5755" s="285">
        <v>0</v>
      </c>
      <c r="E5755" s="286">
        <v>3.0270000000000001</v>
      </c>
      <c r="F5755" s="286">
        <v>0</v>
      </c>
    </row>
    <row r="5756" spans="1:6">
      <c r="A5756">
        <v>6087</v>
      </c>
      <c r="B5756" t="s">
        <v>6322</v>
      </c>
      <c r="C5756" t="s">
        <v>565</v>
      </c>
      <c r="D5756" s="285">
        <v>0</v>
      </c>
      <c r="E5756" s="286">
        <v>33.74</v>
      </c>
      <c r="F5756" s="286">
        <v>0</v>
      </c>
    </row>
    <row r="5757" spans="1:6">
      <c r="A5757">
        <v>6088</v>
      </c>
      <c r="B5757" t="s">
        <v>6323</v>
      </c>
      <c r="C5757" t="s">
        <v>565</v>
      </c>
      <c r="D5757" s="285">
        <v>0</v>
      </c>
      <c r="E5757" s="286">
        <v>33</v>
      </c>
      <c r="F5757" s="286">
        <v>0</v>
      </c>
    </row>
    <row r="5758" spans="1:6">
      <c r="A5758">
        <v>6089</v>
      </c>
      <c r="B5758" t="s">
        <v>6324</v>
      </c>
      <c r="C5758" t="s">
        <v>565</v>
      </c>
      <c r="D5758" s="285">
        <v>0</v>
      </c>
      <c r="E5758" s="286">
        <v>56</v>
      </c>
      <c r="F5758" s="286">
        <v>0</v>
      </c>
    </row>
    <row r="5759" spans="1:6">
      <c r="A5759">
        <v>6090</v>
      </c>
      <c r="B5759" t="s">
        <v>6325</v>
      </c>
      <c r="C5759" t="s">
        <v>565</v>
      </c>
      <c r="D5759" s="285">
        <v>0</v>
      </c>
      <c r="E5759" s="286">
        <v>0</v>
      </c>
      <c r="F5759" s="286">
        <v>0</v>
      </c>
    </row>
    <row r="5760" spans="1:6">
      <c r="A5760">
        <v>6091</v>
      </c>
      <c r="B5760" t="s">
        <v>6326</v>
      </c>
      <c r="C5760" t="s">
        <v>565</v>
      </c>
      <c r="D5760" s="285">
        <v>0</v>
      </c>
      <c r="E5760" s="286">
        <v>36</v>
      </c>
      <c r="F5760" s="286">
        <v>0</v>
      </c>
    </row>
    <row r="5761" spans="1:6">
      <c r="A5761">
        <v>6092</v>
      </c>
      <c r="B5761" t="s">
        <v>6327</v>
      </c>
      <c r="C5761" t="s">
        <v>565</v>
      </c>
      <c r="D5761" s="285">
        <v>0</v>
      </c>
      <c r="E5761" s="286">
        <v>51.5</v>
      </c>
      <c r="F5761" s="286">
        <v>0</v>
      </c>
    </row>
    <row r="5762" spans="1:6">
      <c r="A5762">
        <v>6093</v>
      </c>
      <c r="B5762" t="s">
        <v>6328</v>
      </c>
      <c r="C5762" t="s">
        <v>565</v>
      </c>
      <c r="D5762" s="285">
        <v>0</v>
      </c>
      <c r="E5762" s="286">
        <v>19.98</v>
      </c>
      <c r="F5762" s="286">
        <v>0</v>
      </c>
    </row>
    <row r="5763" spans="1:6">
      <c r="A5763">
        <v>6094</v>
      </c>
      <c r="B5763" t="s">
        <v>6329</v>
      </c>
      <c r="C5763" t="s">
        <v>565</v>
      </c>
      <c r="D5763" s="285">
        <v>6</v>
      </c>
      <c r="E5763" s="286">
        <v>20.49</v>
      </c>
      <c r="F5763" s="286">
        <v>122.94</v>
      </c>
    </row>
    <row r="5764" spans="1:6">
      <c r="A5764">
        <v>6095</v>
      </c>
      <c r="B5764" t="s">
        <v>6330</v>
      </c>
      <c r="C5764" t="s">
        <v>565</v>
      </c>
      <c r="D5764" s="285">
        <v>0</v>
      </c>
      <c r="E5764" s="286">
        <v>20.64</v>
      </c>
      <c r="F5764" s="286">
        <v>0</v>
      </c>
    </row>
    <row r="5765" spans="1:6">
      <c r="A5765">
        <v>6096</v>
      </c>
      <c r="B5765" t="s">
        <v>6331</v>
      </c>
      <c r="C5765" t="s">
        <v>565</v>
      </c>
      <c r="D5765" s="285">
        <v>36</v>
      </c>
      <c r="E5765" s="286">
        <v>23.306000000000001</v>
      </c>
      <c r="F5765" s="286">
        <v>839.04</v>
      </c>
    </row>
    <row r="5766" spans="1:6">
      <c r="A5766">
        <v>6097</v>
      </c>
      <c r="B5766" t="s">
        <v>6332</v>
      </c>
      <c r="C5766" t="s">
        <v>565</v>
      </c>
      <c r="D5766" s="285">
        <v>0</v>
      </c>
      <c r="E5766" s="286">
        <v>29.5</v>
      </c>
      <c r="F5766" s="286">
        <v>0</v>
      </c>
    </row>
    <row r="5767" spans="1:6">
      <c r="A5767">
        <v>6098</v>
      </c>
      <c r="B5767" t="s">
        <v>6333</v>
      </c>
      <c r="C5767" t="s">
        <v>565</v>
      </c>
      <c r="D5767" s="285">
        <v>0</v>
      </c>
      <c r="E5767" s="286">
        <v>42.96</v>
      </c>
      <c r="F5767" s="286">
        <v>0</v>
      </c>
    </row>
    <row r="5768" spans="1:6">
      <c r="A5768">
        <v>6099</v>
      </c>
      <c r="B5768" t="s">
        <v>6334</v>
      </c>
      <c r="C5768" t="s">
        <v>565</v>
      </c>
      <c r="D5768" s="285">
        <v>0</v>
      </c>
      <c r="E5768" s="286">
        <v>334.24</v>
      </c>
      <c r="F5768" s="286">
        <v>0</v>
      </c>
    </row>
    <row r="5769" spans="1:6">
      <c r="A5769">
        <v>6100</v>
      </c>
      <c r="B5769" t="s">
        <v>6335</v>
      </c>
      <c r="C5769" t="s">
        <v>565</v>
      </c>
      <c r="D5769" s="285">
        <v>0</v>
      </c>
      <c r="E5769" s="286">
        <v>21.95</v>
      </c>
      <c r="F5769" s="286">
        <v>0</v>
      </c>
    </row>
    <row r="5770" spans="1:6">
      <c r="A5770">
        <v>6101</v>
      </c>
      <c r="B5770" t="s">
        <v>6336</v>
      </c>
      <c r="C5770" t="s">
        <v>565</v>
      </c>
      <c r="D5770" s="285">
        <v>0</v>
      </c>
      <c r="E5770" s="286">
        <v>22.25</v>
      </c>
      <c r="F5770" s="286">
        <v>0</v>
      </c>
    </row>
    <row r="5771" spans="1:6">
      <c r="A5771">
        <v>6102</v>
      </c>
      <c r="B5771" t="s">
        <v>6337</v>
      </c>
      <c r="C5771" t="s">
        <v>565</v>
      </c>
      <c r="D5771" s="285">
        <v>0</v>
      </c>
      <c r="E5771" s="286">
        <v>19.95</v>
      </c>
      <c r="F5771" s="286">
        <v>0</v>
      </c>
    </row>
    <row r="5772" spans="1:6">
      <c r="A5772">
        <v>6103</v>
      </c>
      <c r="B5772" t="s">
        <v>6338</v>
      </c>
      <c r="C5772" t="s">
        <v>565</v>
      </c>
      <c r="D5772" s="285">
        <v>0</v>
      </c>
      <c r="E5772" s="286">
        <v>11.93</v>
      </c>
      <c r="F5772" s="286">
        <v>0</v>
      </c>
    </row>
    <row r="5773" spans="1:6">
      <c r="A5773">
        <v>6104</v>
      </c>
      <c r="B5773" t="s">
        <v>6339</v>
      </c>
      <c r="C5773" t="s">
        <v>565</v>
      </c>
      <c r="D5773" s="285">
        <v>0</v>
      </c>
      <c r="E5773" s="286">
        <v>11.93</v>
      </c>
      <c r="F5773" s="286">
        <v>0</v>
      </c>
    </row>
    <row r="5774" spans="1:6">
      <c r="A5774">
        <v>6105</v>
      </c>
      <c r="B5774" t="s">
        <v>6340</v>
      </c>
      <c r="C5774" t="s">
        <v>565</v>
      </c>
      <c r="D5774" s="285">
        <v>0</v>
      </c>
      <c r="E5774" s="286">
        <v>11.93</v>
      </c>
      <c r="F5774" s="286">
        <v>0</v>
      </c>
    </row>
    <row r="5775" spans="1:6">
      <c r="A5775">
        <v>6106</v>
      </c>
      <c r="B5775" t="s">
        <v>6341</v>
      </c>
      <c r="C5775" t="s">
        <v>565</v>
      </c>
      <c r="D5775" s="285">
        <v>0</v>
      </c>
      <c r="E5775" s="286">
        <v>386.4</v>
      </c>
      <c r="F5775" s="286">
        <v>0</v>
      </c>
    </row>
    <row r="5776" spans="1:6">
      <c r="A5776">
        <v>6107</v>
      </c>
      <c r="B5776" t="s">
        <v>6342</v>
      </c>
      <c r="C5776" t="s">
        <v>565</v>
      </c>
      <c r="D5776" s="285">
        <v>0</v>
      </c>
      <c r="E5776" s="286">
        <v>28.51</v>
      </c>
      <c r="F5776" s="286">
        <v>0</v>
      </c>
    </row>
    <row r="5777" spans="1:6">
      <c r="A5777">
        <v>6108</v>
      </c>
      <c r="B5777" t="s">
        <v>6343</v>
      </c>
      <c r="C5777" t="s">
        <v>565</v>
      </c>
      <c r="D5777" s="285">
        <v>0</v>
      </c>
      <c r="E5777" s="286">
        <v>8.2100000000000009</v>
      </c>
      <c r="F5777" s="286">
        <v>0</v>
      </c>
    </row>
    <row r="5778" spans="1:6">
      <c r="A5778">
        <v>6109</v>
      </c>
      <c r="B5778" t="s">
        <v>6344</v>
      </c>
      <c r="C5778" t="s">
        <v>565</v>
      </c>
      <c r="D5778" s="285">
        <v>0</v>
      </c>
      <c r="E5778" s="286">
        <v>10.178000000000001</v>
      </c>
      <c r="F5778" s="286">
        <v>0</v>
      </c>
    </row>
    <row r="5779" spans="1:6">
      <c r="A5779">
        <v>6110</v>
      </c>
      <c r="B5779" t="s">
        <v>6345</v>
      </c>
      <c r="C5779" t="s">
        <v>565</v>
      </c>
      <c r="D5779" s="285">
        <v>0</v>
      </c>
      <c r="E5779" s="286">
        <v>276.67</v>
      </c>
      <c r="F5779" s="286">
        <v>0</v>
      </c>
    </row>
    <row r="5780" spans="1:6">
      <c r="A5780">
        <v>6111</v>
      </c>
      <c r="B5780" t="s">
        <v>6346</v>
      </c>
      <c r="C5780" t="s">
        <v>565</v>
      </c>
      <c r="D5780" s="285">
        <v>0</v>
      </c>
      <c r="E5780" s="286">
        <v>10.55</v>
      </c>
      <c r="F5780" s="286">
        <v>0</v>
      </c>
    </row>
    <row r="5781" spans="1:6">
      <c r="A5781">
        <v>6112</v>
      </c>
      <c r="B5781" t="s">
        <v>6347</v>
      </c>
      <c r="C5781" t="s">
        <v>565</v>
      </c>
      <c r="D5781" s="285">
        <v>0</v>
      </c>
      <c r="E5781" s="286">
        <v>18.190000000000001</v>
      </c>
      <c r="F5781" s="286">
        <v>0</v>
      </c>
    </row>
    <row r="5782" spans="1:6">
      <c r="A5782">
        <v>6113</v>
      </c>
      <c r="B5782" t="s">
        <v>6348</v>
      </c>
      <c r="C5782" t="s">
        <v>565</v>
      </c>
      <c r="D5782" s="285">
        <v>0</v>
      </c>
      <c r="E5782" s="286">
        <v>7.68</v>
      </c>
      <c r="F5782" s="286">
        <v>0</v>
      </c>
    </row>
    <row r="5783" spans="1:6">
      <c r="A5783">
        <v>6114</v>
      </c>
      <c r="B5783" t="s">
        <v>6349</v>
      </c>
      <c r="C5783" t="s">
        <v>565</v>
      </c>
      <c r="D5783" s="285">
        <v>3</v>
      </c>
      <c r="E5783" s="286">
        <v>17.72</v>
      </c>
      <c r="F5783" s="286">
        <v>53.16</v>
      </c>
    </row>
    <row r="5784" spans="1:6">
      <c r="A5784">
        <v>6115</v>
      </c>
      <c r="B5784" t="s">
        <v>6350</v>
      </c>
      <c r="C5784" t="s">
        <v>565</v>
      </c>
      <c r="D5784" s="285">
        <v>0</v>
      </c>
      <c r="E5784" s="286">
        <v>16.32</v>
      </c>
      <c r="F5784" s="286">
        <v>0</v>
      </c>
    </row>
    <row r="5785" spans="1:6">
      <c r="A5785">
        <v>6116</v>
      </c>
      <c r="B5785" t="s">
        <v>6351</v>
      </c>
      <c r="C5785" t="s">
        <v>565</v>
      </c>
      <c r="D5785" s="285">
        <v>3</v>
      </c>
      <c r="E5785" s="286">
        <v>21.33</v>
      </c>
      <c r="F5785" s="286">
        <v>63.99</v>
      </c>
    </row>
    <row r="5786" spans="1:6">
      <c r="A5786">
        <v>6117</v>
      </c>
      <c r="B5786" t="s">
        <v>6352</v>
      </c>
      <c r="C5786" t="s">
        <v>565</v>
      </c>
      <c r="D5786" s="285">
        <v>0</v>
      </c>
      <c r="E5786" s="286">
        <v>30.24</v>
      </c>
      <c r="F5786" s="286">
        <v>0</v>
      </c>
    </row>
    <row r="5787" spans="1:6">
      <c r="A5787">
        <v>6118</v>
      </c>
      <c r="B5787" t="s">
        <v>6353</v>
      </c>
      <c r="C5787" t="s">
        <v>565</v>
      </c>
      <c r="D5787" s="285">
        <v>0</v>
      </c>
      <c r="E5787" s="286">
        <v>10.73</v>
      </c>
      <c r="F5787" s="286">
        <v>0</v>
      </c>
    </row>
    <row r="5788" spans="1:6">
      <c r="A5788">
        <v>6119</v>
      </c>
      <c r="B5788" t="s">
        <v>6354</v>
      </c>
      <c r="C5788" t="s">
        <v>565</v>
      </c>
      <c r="D5788" s="285">
        <v>0</v>
      </c>
      <c r="E5788" s="286">
        <v>61.73</v>
      </c>
      <c r="F5788" s="286">
        <v>0</v>
      </c>
    </row>
    <row r="5789" spans="1:6">
      <c r="A5789">
        <v>6120</v>
      </c>
      <c r="B5789" t="s">
        <v>6355</v>
      </c>
      <c r="C5789" t="s">
        <v>565</v>
      </c>
      <c r="D5789" s="285">
        <v>3</v>
      </c>
      <c r="E5789" s="286">
        <v>23.27</v>
      </c>
      <c r="F5789" s="286">
        <v>69.81</v>
      </c>
    </row>
    <row r="5790" spans="1:6">
      <c r="A5790">
        <v>6121</v>
      </c>
      <c r="B5790" t="s">
        <v>6356</v>
      </c>
      <c r="C5790" t="s">
        <v>565</v>
      </c>
      <c r="D5790" s="285">
        <v>9</v>
      </c>
      <c r="E5790" s="286">
        <v>15.75</v>
      </c>
      <c r="F5790" s="286">
        <v>141.75</v>
      </c>
    </row>
    <row r="5791" spans="1:6">
      <c r="A5791">
        <v>6122</v>
      </c>
      <c r="B5791" t="s">
        <v>6357</v>
      </c>
      <c r="C5791" t="s">
        <v>565</v>
      </c>
      <c r="D5791" s="285">
        <v>0</v>
      </c>
      <c r="E5791" s="286">
        <v>13.72</v>
      </c>
      <c r="F5791" s="286">
        <v>0</v>
      </c>
    </row>
    <row r="5792" spans="1:6">
      <c r="A5792">
        <v>6123</v>
      </c>
      <c r="B5792" t="s">
        <v>6358</v>
      </c>
      <c r="C5792" t="s">
        <v>565</v>
      </c>
      <c r="D5792" s="285">
        <v>0</v>
      </c>
      <c r="E5792" s="286">
        <v>10.33</v>
      </c>
      <c r="F5792" s="286">
        <v>0</v>
      </c>
    </row>
    <row r="5793" spans="1:6">
      <c r="A5793">
        <v>6124</v>
      </c>
      <c r="B5793" t="s">
        <v>6359</v>
      </c>
      <c r="C5793" t="s">
        <v>565</v>
      </c>
      <c r="D5793" s="285">
        <v>0</v>
      </c>
      <c r="E5793" s="286">
        <v>8.57</v>
      </c>
      <c r="F5793" s="286">
        <v>0</v>
      </c>
    </row>
    <row r="5794" spans="1:6">
      <c r="A5794">
        <v>6125</v>
      </c>
      <c r="B5794" t="s">
        <v>6360</v>
      </c>
      <c r="C5794" t="s">
        <v>565</v>
      </c>
      <c r="D5794" s="285">
        <v>0</v>
      </c>
      <c r="E5794" s="286">
        <v>25.84</v>
      </c>
      <c r="F5794" s="286">
        <v>0</v>
      </c>
    </row>
    <row r="5795" spans="1:6">
      <c r="A5795">
        <v>6126</v>
      </c>
      <c r="B5795" t="s">
        <v>6361</v>
      </c>
      <c r="C5795" t="s">
        <v>565</v>
      </c>
      <c r="D5795" s="285">
        <v>0</v>
      </c>
      <c r="E5795" s="286">
        <v>55.51</v>
      </c>
      <c r="F5795" s="286">
        <v>0</v>
      </c>
    </row>
    <row r="5796" spans="1:6">
      <c r="A5796">
        <v>6127</v>
      </c>
      <c r="B5796" t="s">
        <v>6362</v>
      </c>
      <c r="C5796" t="s">
        <v>565</v>
      </c>
      <c r="D5796" s="285">
        <v>0</v>
      </c>
      <c r="E5796" s="286">
        <v>19.45</v>
      </c>
      <c r="F5796" s="286">
        <v>0</v>
      </c>
    </row>
    <row r="5797" spans="1:6">
      <c r="A5797">
        <v>6128</v>
      </c>
      <c r="B5797" t="s">
        <v>6363</v>
      </c>
      <c r="C5797" t="s">
        <v>565</v>
      </c>
      <c r="D5797" s="285">
        <v>0</v>
      </c>
      <c r="E5797" s="286">
        <v>46.55</v>
      </c>
      <c r="F5797" s="286">
        <v>0</v>
      </c>
    </row>
    <row r="5798" spans="1:6">
      <c r="A5798">
        <v>6129</v>
      </c>
      <c r="B5798" t="s">
        <v>6364</v>
      </c>
      <c r="C5798" t="s">
        <v>565</v>
      </c>
      <c r="D5798" s="285">
        <v>0</v>
      </c>
      <c r="E5798" s="286">
        <v>53.25</v>
      </c>
      <c r="F5798" s="286">
        <v>0</v>
      </c>
    </row>
    <row r="5799" spans="1:6">
      <c r="A5799">
        <v>6130</v>
      </c>
      <c r="B5799" t="s">
        <v>6365</v>
      </c>
      <c r="C5799" t="s">
        <v>565</v>
      </c>
      <c r="D5799" s="285">
        <v>0</v>
      </c>
      <c r="E5799" s="286">
        <v>12.6</v>
      </c>
      <c r="F5799" s="286">
        <v>0</v>
      </c>
    </row>
    <row r="5800" spans="1:6">
      <c r="A5800">
        <v>6131</v>
      </c>
      <c r="B5800" t="s">
        <v>6366</v>
      </c>
      <c r="C5800" t="s">
        <v>565</v>
      </c>
      <c r="D5800" s="285">
        <v>0</v>
      </c>
      <c r="E5800" s="286">
        <v>155</v>
      </c>
      <c r="F5800" s="286">
        <v>0</v>
      </c>
    </row>
    <row r="5801" spans="1:6">
      <c r="A5801">
        <v>6132</v>
      </c>
      <c r="B5801" t="s">
        <v>6367</v>
      </c>
      <c r="C5801" t="s">
        <v>565</v>
      </c>
      <c r="D5801" s="285">
        <v>3</v>
      </c>
      <c r="E5801" s="286">
        <v>24.45</v>
      </c>
      <c r="F5801" s="286">
        <v>73.349999999999994</v>
      </c>
    </row>
    <row r="5802" spans="1:6">
      <c r="A5802">
        <v>6133</v>
      </c>
      <c r="B5802" t="s">
        <v>6368</v>
      </c>
      <c r="C5802" t="s">
        <v>565</v>
      </c>
      <c r="D5802" s="285">
        <v>0</v>
      </c>
      <c r="E5802" s="286">
        <v>33.950000000000003</v>
      </c>
      <c r="F5802" s="286">
        <v>0</v>
      </c>
    </row>
    <row r="5803" spans="1:6">
      <c r="A5803">
        <v>6134</v>
      </c>
      <c r="B5803" t="s">
        <v>6369</v>
      </c>
      <c r="C5803" t="s">
        <v>565</v>
      </c>
      <c r="D5803" s="285">
        <v>0</v>
      </c>
      <c r="E5803" s="286">
        <v>41.4</v>
      </c>
      <c r="F5803" s="286">
        <v>0</v>
      </c>
    </row>
    <row r="5804" spans="1:6">
      <c r="A5804">
        <v>6135</v>
      </c>
      <c r="B5804" t="s">
        <v>6370</v>
      </c>
      <c r="C5804" t="s">
        <v>565</v>
      </c>
      <c r="D5804" s="285">
        <v>0</v>
      </c>
      <c r="E5804" s="286">
        <v>41.4</v>
      </c>
      <c r="F5804" s="286">
        <v>0</v>
      </c>
    </row>
    <row r="5805" spans="1:6">
      <c r="A5805">
        <v>6136</v>
      </c>
      <c r="B5805" t="s">
        <v>6371</v>
      </c>
      <c r="C5805" t="s">
        <v>565</v>
      </c>
      <c r="D5805" s="285">
        <v>0</v>
      </c>
      <c r="E5805" s="286">
        <v>41.4</v>
      </c>
      <c r="F5805" s="286">
        <v>0</v>
      </c>
    </row>
    <row r="5806" spans="1:6">
      <c r="A5806">
        <v>6137</v>
      </c>
      <c r="B5806" t="s">
        <v>6372</v>
      </c>
      <c r="C5806" t="s">
        <v>565</v>
      </c>
      <c r="D5806" s="285">
        <v>0</v>
      </c>
      <c r="E5806" s="286">
        <v>41.4</v>
      </c>
      <c r="F5806" s="286">
        <v>0</v>
      </c>
    </row>
    <row r="5807" spans="1:6">
      <c r="A5807">
        <v>6138</v>
      </c>
      <c r="B5807" t="s">
        <v>6373</v>
      </c>
      <c r="C5807" t="s">
        <v>565</v>
      </c>
      <c r="D5807" s="285">
        <v>0</v>
      </c>
      <c r="E5807" s="286">
        <v>41.4</v>
      </c>
      <c r="F5807" s="286">
        <v>0</v>
      </c>
    </row>
    <row r="5808" spans="1:6">
      <c r="A5808">
        <v>6139</v>
      </c>
      <c r="B5808" t="s">
        <v>6374</v>
      </c>
      <c r="C5808" t="s">
        <v>565</v>
      </c>
      <c r="D5808" s="285">
        <v>0</v>
      </c>
      <c r="E5808" s="286">
        <v>35.42</v>
      </c>
      <c r="F5808" s="286">
        <v>0</v>
      </c>
    </row>
    <row r="5809" spans="1:6">
      <c r="A5809">
        <v>6140</v>
      </c>
      <c r="B5809" t="s">
        <v>6375</v>
      </c>
      <c r="C5809" t="s">
        <v>565</v>
      </c>
      <c r="D5809" s="285">
        <v>12</v>
      </c>
      <c r="E5809" s="286">
        <v>31.861999999999998</v>
      </c>
      <c r="F5809" s="286">
        <v>382.34</v>
      </c>
    </row>
    <row r="5810" spans="1:6">
      <c r="A5810">
        <v>6141</v>
      </c>
      <c r="B5810" t="s">
        <v>6376</v>
      </c>
      <c r="C5810" t="s">
        <v>565</v>
      </c>
      <c r="D5810" s="285">
        <v>0</v>
      </c>
      <c r="E5810" s="286">
        <v>26.25</v>
      </c>
      <c r="F5810" s="286">
        <v>0</v>
      </c>
    </row>
    <row r="5811" spans="1:6">
      <c r="A5811">
        <v>6142</v>
      </c>
      <c r="B5811" t="s">
        <v>6377</v>
      </c>
      <c r="C5811" t="s">
        <v>565</v>
      </c>
      <c r="D5811" s="285">
        <v>0</v>
      </c>
      <c r="E5811" s="286">
        <v>24</v>
      </c>
      <c r="F5811" s="286">
        <v>0</v>
      </c>
    </row>
    <row r="5812" spans="1:6">
      <c r="A5812">
        <v>6143</v>
      </c>
      <c r="B5812" t="s">
        <v>6378</v>
      </c>
      <c r="C5812" t="s">
        <v>565</v>
      </c>
      <c r="D5812" s="285">
        <v>12</v>
      </c>
      <c r="E5812" s="286">
        <v>41.37</v>
      </c>
      <c r="F5812" s="286">
        <v>496.44</v>
      </c>
    </row>
    <row r="5813" spans="1:6">
      <c r="A5813">
        <v>6144</v>
      </c>
      <c r="B5813" t="s">
        <v>6379</v>
      </c>
      <c r="C5813" t="s">
        <v>565</v>
      </c>
      <c r="D5813" s="285">
        <v>0</v>
      </c>
      <c r="E5813" s="286">
        <v>24.684999999999999</v>
      </c>
      <c r="F5813" s="286">
        <v>0</v>
      </c>
    </row>
    <row r="5814" spans="1:6">
      <c r="A5814">
        <v>6145</v>
      </c>
      <c r="B5814" t="s">
        <v>6380</v>
      </c>
      <c r="C5814" t="s">
        <v>565</v>
      </c>
      <c r="D5814" s="285">
        <v>0</v>
      </c>
      <c r="E5814" s="286">
        <v>27.376000000000001</v>
      </c>
      <c r="F5814" s="286">
        <v>0</v>
      </c>
    </row>
    <row r="5815" spans="1:6">
      <c r="A5815">
        <v>6146</v>
      </c>
      <c r="B5815" t="s">
        <v>6381</v>
      </c>
      <c r="C5815" t="s">
        <v>565</v>
      </c>
      <c r="D5815" s="285">
        <v>3</v>
      </c>
      <c r="E5815" s="286">
        <v>15.24</v>
      </c>
      <c r="F5815" s="286">
        <v>45.72</v>
      </c>
    </row>
    <row r="5816" spans="1:6">
      <c r="A5816">
        <v>6147</v>
      </c>
      <c r="B5816" t="s">
        <v>6382</v>
      </c>
      <c r="C5816" t="s">
        <v>565</v>
      </c>
      <c r="D5816" s="285">
        <v>0</v>
      </c>
      <c r="E5816" s="286">
        <v>8.85</v>
      </c>
      <c r="F5816" s="286">
        <v>0</v>
      </c>
    </row>
    <row r="5817" spans="1:6">
      <c r="A5817">
        <v>6148</v>
      </c>
      <c r="B5817" t="s">
        <v>6383</v>
      </c>
      <c r="C5817" t="s">
        <v>565</v>
      </c>
      <c r="D5817" s="285">
        <v>0</v>
      </c>
      <c r="E5817" s="286">
        <v>27.84</v>
      </c>
      <c r="F5817" s="286">
        <v>0</v>
      </c>
    </row>
    <row r="5818" spans="1:6">
      <c r="A5818">
        <v>6149</v>
      </c>
      <c r="B5818" t="s">
        <v>6384</v>
      </c>
      <c r="C5818" t="s">
        <v>565</v>
      </c>
      <c r="D5818" s="285">
        <v>0</v>
      </c>
      <c r="E5818" s="286">
        <v>8.42</v>
      </c>
      <c r="F5818" s="286">
        <v>0</v>
      </c>
    </row>
    <row r="5819" spans="1:6">
      <c r="A5819">
        <v>6150</v>
      </c>
      <c r="B5819" t="s">
        <v>6385</v>
      </c>
      <c r="C5819" t="s">
        <v>565</v>
      </c>
      <c r="D5819" s="285">
        <v>0</v>
      </c>
      <c r="E5819" s="286">
        <v>45.8</v>
      </c>
      <c r="F5819" s="286">
        <v>0</v>
      </c>
    </row>
    <row r="5820" spans="1:6">
      <c r="A5820">
        <v>6151</v>
      </c>
      <c r="B5820" t="s">
        <v>6386</v>
      </c>
      <c r="C5820" t="s">
        <v>565</v>
      </c>
      <c r="D5820" s="285">
        <v>0</v>
      </c>
      <c r="E5820" s="286">
        <v>61.351999999999997</v>
      </c>
      <c r="F5820" s="286">
        <v>0</v>
      </c>
    </row>
    <row r="5821" spans="1:6">
      <c r="A5821">
        <v>6152</v>
      </c>
      <c r="B5821" t="s">
        <v>6387</v>
      </c>
      <c r="C5821" t="s">
        <v>565</v>
      </c>
      <c r="D5821" s="285">
        <v>0</v>
      </c>
      <c r="E5821" s="286">
        <v>40.204999999999998</v>
      </c>
      <c r="F5821" s="286">
        <v>0</v>
      </c>
    </row>
    <row r="5822" spans="1:6">
      <c r="A5822">
        <v>6153</v>
      </c>
      <c r="B5822" t="s">
        <v>6388</v>
      </c>
      <c r="C5822" t="s">
        <v>565</v>
      </c>
      <c r="D5822" s="285">
        <v>0</v>
      </c>
      <c r="E5822" s="286">
        <v>31.14</v>
      </c>
      <c r="F5822" s="286">
        <v>0</v>
      </c>
    </row>
    <row r="5823" spans="1:6">
      <c r="A5823">
        <v>6154</v>
      </c>
      <c r="B5823" t="s">
        <v>6389</v>
      </c>
      <c r="C5823" t="s">
        <v>565</v>
      </c>
      <c r="D5823" s="285">
        <v>0</v>
      </c>
      <c r="E5823" s="286">
        <v>9.5399999999999991</v>
      </c>
      <c r="F5823" s="286">
        <v>0</v>
      </c>
    </row>
    <row r="5824" spans="1:6">
      <c r="A5824">
        <v>6155</v>
      </c>
      <c r="B5824" t="s">
        <v>6390</v>
      </c>
      <c r="C5824" t="s">
        <v>565</v>
      </c>
      <c r="D5824" s="285">
        <v>0</v>
      </c>
      <c r="E5824" s="286">
        <v>12.12</v>
      </c>
      <c r="F5824" s="286">
        <v>0</v>
      </c>
    </row>
    <row r="5825" spans="1:6">
      <c r="A5825">
        <v>6156</v>
      </c>
      <c r="B5825" t="s">
        <v>6391</v>
      </c>
      <c r="C5825" t="s">
        <v>565</v>
      </c>
      <c r="D5825" s="285">
        <v>0</v>
      </c>
      <c r="E5825" s="286">
        <v>5.58</v>
      </c>
      <c r="F5825" s="286">
        <v>0</v>
      </c>
    </row>
    <row r="5826" spans="1:6">
      <c r="A5826">
        <v>6157</v>
      </c>
      <c r="B5826" t="s">
        <v>6392</v>
      </c>
      <c r="C5826" t="s">
        <v>565</v>
      </c>
      <c r="D5826" s="285">
        <v>0</v>
      </c>
      <c r="E5826" s="286">
        <v>11.67</v>
      </c>
      <c r="F5826" s="286">
        <v>0</v>
      </c>
    </row>
    <row r="5827" spans="1:6">
      <c r="A5827">
        <v>6158</v>
      </c>
      <c r="B5827" t="s">
        <v>6393</v>
      </c>
      <c r="C5827" t="s">
        <v>565</v>
      </c>
      <c r="D5827" s="285">
        <v>0</v>
      </c>
      <c r="E5827" s="286">
        <v>26.2</v>
      </c>
      <c r="F5827" s="286">
        <v>0</v>
      </c>
    </row>
    <row r="5828" spans="1:6">
      <c r="A5828">
        <v>6159</v>
      </c>
      <c r="B5828" t="s">
        <v>6394</v>
      </c>
      <c r="C5828" t="s">
        <v>565</v>
      </c>
      <c r="D5828" s="285">
        <v>12</v>
      </c>
      <c r="E5828" s="286">
        <v>12.22</v>
      </c>
      <c r="F5828" s="286">
        <v>146.63999999999999</v>
      </c>
    </row>
    <row r="5829" spans="1:6">
      <c r="A5829">
        <v>6160</v>
      </c>
      <c r="B5829" t="s">
        <v>6395</v>
      </c>
      <c r="C5829" t="s">
        <v>565</v>
      </c>
      <c r="D5829" s="285">
        <v>0</v>
      </c>
      <c r="E5829" s="286">
        <v>6.3470000000000004</v>
      </c>
      <c r="F5829" s="286">
        <v>0</v>
      </c>
    </row>
    <row r="5830" spans="1:6">
      <c r="A5830">
        <v>6161</v>
      </c>
      <c r="B5830" t="s">
        <v>6396</v>
      </c>
      <c r="C5830" t="s">
        <v>565</v>
      </c>
      <c r="D5830" s="285">
        <v>0</v>
      </c>
      <c r="E5830" s="286">
        <v>6.29</v>
      </c>
      <c r="F5830" s="286">
        <v>0</v>
      </c>
    </row>
    <row r="5831" spans="1:6">
      <c r="A5831">
        <v>6162</v>
      </c>
      <c r="B5831" t="s">
        <v>6397</v>
      </c>
      <c r="C5831" t="s">
        <v>565</v>
      </c>
      <c r="D5831" s="285">
        <v>0</v>
      </c>
      <c r="E5831" s="286">
        <v>5.61</v>
      </c>
      <c r="F5831" s="286">
        <v>0</v>
      </c>
    </row>
    <row r="5832" spans="1:6">
      <c r="A5832">
        <v>6163</v>
      </c>
      <c r="B5832" t="s">
        <v>6398</v>
      </c>
      <c r="C5832" t="s">
        <v>565</v>
      </c>
      <c r="D5832" s="285">
        <v>0</v>
      </c>
      <c r="E5832" s="286">
        <v>4.8</v>
      </c>
      <c r="F5832" s="286">
        <v>0</v>
      </c>
    </row>
    <row r="5833" spans="1:6">
      <c r="A5833">
        <v>6164</v>
      </c>
      <c r="B5833" t="s">
        <v>6399</v>
      </c>
      <c r="C5833" t="s">
        <v>565</v>
      </c>
      <c r="D5833" s="285">
        <v>0</v>
      </c>
      <c r="E5833" s="286">
        <v>12.57</v>
      </c>
      <c r="F5833" s="286">
        <v>0</v>
      </c>
    </row>
    <row r="5834" spans="1:6">
      <c r="A5834">
        <v>6165</v>
      </c>
      <c r="B5834" t="s">
        <v>6400</v>
      </c>
      <c r="C5834" t="s">
        <v>565</v>
      </c>
      <c r="D5834" s="285">
        <v>0</v>
      </c>
      <c r="E5834" s="286">
        <v>58.8</v>
      </c>
      <c r="F5834" s="286">
        <v>0</v>
      </c>
    </row>
    <row r="5835" spans="1:6">
      <c r="A5835">
        <v>6166</v>
      </c>
      <c r="B5835" t="s">
        <v>6401</v>
      </c>
      <c r="C5835" t="s">
        <v>565</v>
      </c>
      <c r="D5835" s="285">
        <v>0</v>
      </c>
      <c r="E5835" s="286">
        <v>88.05</v>
      </c>
      <c r="F5835" s="286">
        <v>0</v>
      </c>
    </row>
    <row r="5836" spans="1:6">
      <c r="A5836">
        <v>6167</v>
      </c>
      <c r="B5836" t="s">
        <v>6402</v>
      </c>
      <c r="C5836" t="s">
        <v>565</v>
      </c>
      <c r="D5836" s="285">
        <v>0</v>
      </c>
      <c r="E5836" s="286">
        <v>59.85</v>
      </c>
      <c r="F5836" s="286">
        <v>0</v>
      </c>
    </row>
    <row r="5837" spans="1:6">
      <c r="A5837">
        <v>6168</v>
      </c>
      <c r="B5837" t="s">
        <v>6403</v>
      </c>
      <c r="C5837" t="s">
        <v>565</v>
      </c>
      <c r="D5837" s="285">
        <v>0</v>
      </c>
      <c r="E5837" s="286">
        <v>66.36</v>
      </c>
      <c r="F5837" s="286">
        <v>0</v>
      </c>
    </row>
    <row r="5838" spans="1:6">
      <c r="A5838">
        <v>6169</v>
      </c>
      <c r="B5838" t="s">
        <v>6404</v>
      </c>
      <c r="C5838" t="s">
        <v>565</v>
      </c>
      <c r="D5838" s="285">
        <v>0</v>
      </c>
      <c r="E5838" s="286">
        <v>34.06</v>
      </c>
      <c r="F5838" s="286">
        <v>0</v>
      </c>
    </row>
    <row r="5839" spans="1:6">
      <c r="A5839">
        <v>6170</v>
      </c>
      <c r="B5839" t="s">
        <v>6405</v>
      </c>
      <c r="C5839" t="s">
        <v>565</v>
      </c>
      <c r="D5839" s="285">
        <v>0</v>
      </c>
      <c r="E5839" s="286">
        <v>78.260000000000005</v>
      </c>
      <c r="F5839" s="286">
        <v>0</v>
      </c>
    </row>
    <row r="5840" spans="1:6">
      <c r="A5840">
        <v>6171</v>
      </c>
      <c r="B5840" t="s">
        <v>6406</v>
      </c>
      <c r="C5840" t="s">
        <v>565</v>
      </c>
      <c r="D5840" s="285">
        <v>0</v>
      </c>
      <c r="E5840" s="286">
        <v>95.18</v>
      </c>
      <c r="F5840" s="286">
        <v>0</v>
      </c>
    </row>
    <row r="5841" spans="1:6">
      <c r="A5841">
        <v>6172</v>
      </c>
      <c r="B5841" t="s">
        <v>6407</v>
      </c>
      <c r="C5841" t="s">
        <v>565</v>
      </c>
      <c r="D5841" s="285">
        <v>0</v>
      </c>
      <c r="E5841" s="286">
        <v>68.53</v>
      </c>
      <c r="F5841" s="286">
        <v>0</v>
      </c>
    </row>
    <row r="5842" spans="1:6">
      <c r="A5842">
        <v>6173</v>
      </c>
      <c r="B5842" t="s">
        <v>6408</v>
      </c>
      <c r="C5842" t="s">
        <v>565</v>
      </c>
      <c r="D5842" s="285">
        <v>0</v>
      </c>
      <c r="E5842" s="286">
        <v>53.49</v>
      </c>
      <c r="F5842" s="286">
        <v>0</v>
      </c>
    </row>
    <row r="5843" spans="1:6">
      <c r="A5843">
        <v>6174</v>
      </c>
      <c r="B5843" t="s">
        <v>6409</v>
      </c>
      <c r="C5843" t="s">
        <v>565</v>
      </c>
      <c r="D5843" s="285">
        <v>0</v>
      </c>
      <c r="E5843" s="286">
        <v>75.11</v>
      </c>
      <c r="F5843" s="286">
        <v>0</v>
      </c>
    </row>
    <row r="5844" spans="1:6">
      <c r="A5844">
        <v>6175</v>
      </c>
      <c r="B5844" t="s">
        <v>6410</v>
      </c>
      <c r="C5844" t="s">
        <v>565</v>
      </c>
      <c r="D5844" s="285">
        <v>0</v>
      </c>
      <c r="E5844" s="286">
        <v>95.95</v>
      </c>
      <c r="F5844" s="286">
        <v>0</v>
      </c>
    </row>
    <row r="5845" spans="1:6">
      <c r="A5845">
        <v>6176</v>
      </c>
      <c r="B5845" t="s">
        <v>6411</v>
      </c>
      <c r="C5845" t="s">
        <v>565</v>
      </c>
      <c r="D5845" s="285">
        <v>0</v>
      </c>
      <c r="E5845" s="286">
        <v>2.99</v>
      </c>
      <c r="F5845" s="286">
        <v>0</v>
      </c>
    </row>
    <row r="5846" spans="1:6">
      <c r="A5846">
        <v>6177</v>
      </c>
      <c r="B5846" t="s">
        <v>6412</v>
      </c>
      <c r="C5846" t="s">
        <v>565</v>
      </c>
      <c r="D5846" s="285">
        <v>0</v>
      </c>
      <c r="E5846" s="286">
        <v>6.18</v>
      </c>
      <c r="F5846" s="286">
        <v>0</v>
      </c>
    </row>
    <row r="5847" spans="1:6">
      <c r="A5847">
        <v>6178</v>
      </c>
      <c r="B5847" t="s">
        <v>6413</v>
      </c>
      <c r="C5847" t="s">
        <v>565</v>
      </c>
      <c r="D5847" s="285">
        <v>0</v>
      </c>
      <c r="E5847" s="286">
        <v>36.770000000000003</v>
      </c>
      <c r="F5847" s="286">
        <v>0</v>
      </c>
    </row>
    <row r="5848" spans="1:6">
      <c r="A5848">
        <v>6179</v>
      </c>
      <c r="B5848" t="s">
        <v>6414</v>
      </c>
      <c r="C5848" t="s">
        <v>565</v>
      </c>
      <c r="D5848" s="285">
        <v>0</v>
      </c>
      <c r="E5848" s="286">
        <v>4.57</v>
      </c>
      <c r="F5848" s="286">
        <v>0</v>
      </c>
    </row>
    <row r="5849" spans="1:6">
      <c r="A5849">
        <v>6180</v>
      </c>
      <c r="B5849" t="s">
        <v>6415</v>
      </c>
      <c r="C5849" t="s">
        <v>565</v>
      </c>
      <c r="D5849" s="285">
        <v>0</v>
      </c>
      <c r="E5849" s="286">
        <v>30.356999999999999</v>
      </c>
      <c r="F5849" s="286">
        <v>0</v>
      </c>
    </row>
    <row r="5850" spans="1:6">
      <c r="A5850">
        <v>6181</v>
      </c>
      <c r="B5850" t="s">
        <v>6416</v>
      </c>
      <c r="C5850" t="s">
        <v>565</v>
      </c>
      <c r="D5850" s="285">
        <v>0</v>
      </c>
      <c r="E5850" s="286">
        <v>41.765000000000001</v>
      </c>
      <c r="F5850" s="286">
        <v>0</v>
      </c>
    </row>
    <row r="5851" spans="1:6">
      <c r="A5851">
        <v>6182</v>
      </c>
      <c r="B5851" t="s">
        <v>6417</v>
      </c>
      <c r="C5851" t="s">
        <v>565</v>
      </c>
      <c r="D5851" s="285">
        <v>0</v>
      </c>
      <c r="E5851" s="286">
        <v>38.15</v>
      </c>
      <c r="F5851" s="286">
        <v>0</v>
      </c>
    </row>
    <row r="5852" spans="1:6">
      <c r="A5852">
        <v>6183</v>
      </c>
      <c r="B5852" t="s">
        <v>6418</v>
      </c>
      <c r="C5852" t="s">
        <v>565</v>
      </c>
      <c r="D5852" s="285">
        <v>0</v>
      </c>
      <c r="E5852" s="286">
        <v>25.9</v>
      </c>
      <c r="F5852" s="286">
        <v>0</v>
      </c>
    </row>
    <row r="5853" spans="1:6">
      <c r="A5853">
        <v>6184</v>
      </c>
      <c r="B5853" t="s">
        <v>6419</v>
      </c>
      <c r="C5853" t="s">
        <v>565</v>
      </c>
      <c r="D5853" s="285">
        <v>0</v>
      </c>
      <c r="E5853" s="286">
        <v>31</v>
      </c>
      <c r="F5853" s="286">
        <v>0</v>
      </c>
    </row>
    <row r="5854" spans="1:6">
      <c r="A5854">
        <v>6185</v>
      </c>
      <c r="B5854" t="s">
        <v>6420</v>
      </c>
      <c r="C5854" t="s">
        <v>565</v>
      </c>
      <c r="D5854" s="285">
        <v>0</v>
      </c>
      <c r="E5854" s="286">
        <v>19.75</v>
      </c>
      <c r="F5854" s="286">
        <v>0</v>
      </c>
    </row>
    <row r="5855" spans="1:6">
      <c r="A5855">
        <v>6186</v>
      </c>
      <c r="B5855" t="s">
        <v>6421</v>
      </c>
      <c r="C5855" t="s">
        <v>565</v>
      </c>
      <c r="D5855" s="285">
        <v>0</v>
      </c>
      <c r="E5855" s="286">
        <v>33.31</v>
      </c>
      <c r="F5855" s="286">
        <v>0</v>
      </c>
    </row>
    <row r="5856" spans="1:6">
      <c r="A5856">
        <v>6187</v>
      </c>
      <c r="B5856" t="s">
        <v>6422</v>
      </c>
      <c r="C5856" t="s">
        <v>565</v>
      </c>
      <c r="D5856" s="285">
        <v>0</v>
      </c>
      <c r="E5856" s="286">
        <v>50.09</v>
      </c>
      <c r="F5856" s="286">
        <v>0</v>
      </c>
    </row>
    <row r="5857" spans="1:6">
      <c r="A5857">
        <v>6188</v>
      </c>
      <c r="B5857" t="s">
        <v>6423</v>
      </c>
      <c r="C5857" t="s">
        <v>565</v>
      </c>
      <c r="D5857" s="285">
        <v>0</v>
      </c>
      <c r="E5857" s="286">
        <v>22.92</v>
      </c>
      <c r="F5857" s="286">
        <v>0</v>
      </c>
    </row>
    <row r="5858" spans="1:6">
      <c r="A5858">
        <v>6189</v>
      </c>
      <c r="B5858" t="s">
        <v>6424</v>
      </c>
      <c r="C5858" t="s">
        <v>565</v>
      </c>
      <c r="D5858" s="285">
        <v>0</v>
      </c>
      <c r="E5858" s="286">
        <v>41.81</v>
      </c>
      <c r="F5858" s="286">
        <v>0</v>
      </c>
    </row>
    <row r="5859" spans="1:6">
      <c r="A5859">
        <v>6190</v>
      </c>
      <c r="B5859" t="s">
        <v>6425</v>
      </c>
      <c r="C5859" t="s">
        <v>565</v>
      </c>
      <c r="D5859" s="285">
        <v>0</v>
      </c>
      <c r="E5859" s="286">
        <v>19.37</v>
      </c>
      <c r="F5859" s="286">
        <v>0</v>
      </c>
    </row>
    <row r="5860" spans="1:6">
      <c r="A5860">
        <v>6191</v>
      </c>
      <c r="B5860" t="s">
        <v>6426</v>
      </c>
      <c r="C5860" t="s">
        <v>565</v>
      </c>
      <c r="D5860" s="285">
        <v>0</v>
      </c>
      <c r="E5860" s="286">
        <v>28.56</v>
      </c>
      <c r="F5860" s="286">
        <v>0</v>
      </c>
    </row>
    <row r="5861" spans="1:6">
      <c r="A5861">
        <v>6192</v>
      </c>
      <c r="B5861" t="s">
        <v>6427</v>
      </c>
      <c r="C5861" t="s">
        <v>565</v>
      </c>
      <c r="D5861" s="285">
        <v>0</v>
      </c>
      <c r="E5861" s="286">
        <v>55.52</v>
      </c>
      <c r="F5861" s="286">
        <v>0</v>
      </c>
    </row>
    <row r="5862" spans="1:6">
      <c r="A5862">
        <v>6193</v>
      </c>
      <c r="B5862" t="s">
        <v>6428</v>
      </c>
      <c r="C5862" t="s">
        <v>565</v>
      </c>
      <c r="D5862" s="285">
        <v>0</v>
      </c>
      <c r="E5862" s="286">
        <v>53.47</v>
      </c>
      <c r="F5862" s="286">
        <v>0</v>
      </c>
    </row>
    <row r="5863" spans="1:6">
      <c r="A5863">
        <v>6194</v>
      </c>
      <c r="B5863" t="s">
        <v>6429</v>
      </c>
      <c r="C5863" t="s">
        <v>565</v>
      </c>
      <c r="D5863" s="285">
        <v>0</v>
      </c>
      <c r="E5863" s="286">
        <v>10.61</v>
      </c>
      <c r="F5863" s="286">
        <v>0</v>
      </c>
    </row>
    <row r="5864" spans="1:6">
      <c r="A5864">
        <v>6195</v>
      </c>
      <c r="B5864" t="s">
        <v>6430</v>
      </c>
      <c r="C5864" t="s">
        <v>679</v>
      </c>
      <c r="D5864" s="285">
        <v>0</v>
      </c>
      <c r="E5864" s="286">
        <v>23.16</v>
      </c>
      <c r="F5864" s="286">
        <v>0</v>
      </c>
    </row>
    <row r="5865" spans="1:6">
      <c r="A5865">
        <v>6196</v>
      </c>
      <c r="B5865" t="s">
        <v>6431</v>
      </c>
      <c r="C5865" t="s">
        <v>565</v>
      </c>
      <c r="D5865" s="285">
        <v>0</v>
      </c>
      <c r="E5865" s="286">
        <v>99.45</v>
      </c>
      <c r="F5865" s="286">
        <v>0</v>
      </c>
    </row>
    <row r="5866" spans="1:6">
      <c r="A5866">
        <v>6197</v>
      </c>
      <c r="B5866" t="s">
        <v>6432</v>
      </c>
      <c r="C5866" t="s">
        <v>565</v>
      </c>
      <c r="D5866" s="285">
        <v>0</v>
      </c>
      <c r="E5866" s="286">
        <v>44.58</v>
      </c>
      <c r="F5866" s="286">
        <v>0</v>
      </c>
    </row>
    <row r="5867" spans="1:6">
      <c r="A5867">
        <v>6198</v>
      </c>
      <c r="B5867" t="s">
        <v>6433</v>
      </c>
      <c r="C5867" t="s">
        <v>565</v>
      </c>
      <c r="D5867" s="285">
        <v>42</v>
      </c>
      <c r="E5867" s="286">
        <v>9.3000000000000007</v>
      </c>
      <c r="F5867" s="286">
        <v>390.6</v>
      </c>
    </row>
    <row r="5868" spans="1:6">
      <c r="A5868">
        <v>6199</v>
      </c>
      <c r="B5868" t="s">
        <v>6434</v>
      </c>
      <c r="C5868" t="s">
        <v>565</v>
      </c>
      <c r="D5868" s="285">
        <v>0</v>
      </c>
      <c r="E5868" s="286">
        <v>6.9450000000000003</v>
      </c>
      <c r="F5868" s="286">
        <v>0</v>
      </c>
    </row>
    <row r="5869" spans="1:6">
      <c r="A5869">
        <v>6200</v>
      </c>
      <c r="B5869" t="s">
        <v>6435</v>
      </c>
      <c r="C5869" t="s">
        <v>565</v>
      </c>
      <c r="D5869" s="285">
        <v>0</v>
      </c>
      <c r="E5869" s="286">
        <v>0</v>
      </c>
      <c r="F5869" s="286">
        <v>0</v>
      </c>
    </row>
    <row r="5870" spans="1:6">
      <c r="A5870">
        <v>6201</v>
      </c>
      <c r="B5870" t="s">
        <v>6436</v>
      </c>
      <c r="C5870" t="s">
        <v>565</v>
      </c>
      <c r="D5870" s="285">
        <v>0</v>
      </c>
      <c r="E5870" s="286">
        <v>9.51</v>
      </c>
      <c r="F5870" s="286">
        <v>0</v>
      </c>
    </row>
    <row r="5871" spans="1:6">
      <c r="A5871">
        <v>6202</v>
      </c>
      <c r="B5871" t="s">
        <v>6437</v>
      </c>
      <c r="C5871" t="s">
        <v>565</v>
      </c>
      <c r="D5871" s="285">
        <v>0</v>
      </c>
      <c r="E5871" s="286">
        <v>11.23</v>
      </c>
      <c r="F5871" s="286">
        <v>0</v>
      </c>
    </row>
    <row r="5872" spans="1:6">
      <c r="A5872">
        <v>6203</v>
      </c>
      <c r="B5872" t="s">
        <v>6438</v>
      </c>
      <c r="C5872" t="s">
        <v>565</v>
      </c>
      <c r="D5872" s="285">
        <v>0</v>
      </c>
      <c r="E5872" s="286">
        <v>112.13</v>
      </c>
      <c r="F5872" s="286">
        <v>0</v>
      </c>
    </row>
    <row r="5873" spans="1:6">
      <c r="A5873">
        <v>6204</v>
      </c>
      <c r="B5873" t="s">
        <v>6439</v>
      </c>
      <c r="C5873" t="s">
        <v>565</v>
      </c>
      <c r="D5873" s="285">
        <v>0</v>
      </c>
      <c r="E5873" s="286">
        <v>14.228999999999999</v>
      </c>
      <c r="F5873" s="286">
        <v>0</v>
      </c>
    </row>
    <row r="5874" spans="1:6">
      <c r="A5874">
        <v>6205</v>
      </c>
      <c r="B5874" t="s">
        <v>6440</v>
      </c>
      <c r="C5874" t="s">
        <v>565</v>
      </c>
      <c r="D5874" s="285">
        <v>0</v>
      </c>
      <c r="E5874" s="286">
        <v>42.17</v>
      </c>
      <c r="F5874" s="286">
        <v>0</v>
      </c>
    </row>
    <row r="5875" spans="1:6">
      <c r="A5875">
        <v>6206</v>
      </c>
      <c r="B5875" t="s">
        <v>6441</v>
      </c>
      <c r="C5875" t="s">
        <v>565</v>
      </c>
      <c r="D5875" s="285">
        <v>0</v>
      </c>
      <c r="E5875" s="286">
        <v>27.384</v>
      </c>
      <c r="F5875" s="286">
        <v>0</v>
      </c>
    </row>
    <row r="5876" spans="1:6">
      <c r="A5876">
        <v>6207</v>
      </c>
      <c r="B5876" t="s">
        <v>6442</v>
      </c>
      <c r="C5876" t="s">
        <v>565</v>
      </c>
      <c r="D5876" s="285">
        <v>0</v>
      </c>
      <c r="E5876" s="286">
        <v>18.541</v>
      </c>
      <c r="F5876" s="286">
        <v>0</v>
      </c>
    </row>
    <row r="5877" spans="1:6">
      <c r="A5877">
        <v>6208</v>
      </c>
      <c r="B5877" t="s">
        <v>6443</v>
      </c>
      <c r="C5877" t="s">
        <v>565</v>
      </c>
      <c r="D5877" s="285">
        <v>1</v>
      </c>
      <c r="E5877" s="286">
        <v>124.07</v>
      </c>
      <c r="F5877" s="286">
        <v>124.07</v>
      </c>
    </row>
    <row r="5878" spans="1:6">
      <c r="A5878">
        <v>6209</v>
      </c>
      <c r="B5878" t="s">
        <v>6444</v>
      </c>
      <c r="C5878" t="s">
        <v>565</v>
      </c>
      <c r="D5878" s="285">
        <v>1</v>
      </c>
      <c r="E5878" s="286">
        <v>82.545000000000002</v>
      </c>
      <c r="F5878" s="286">
        <v>82.54</v>
      </c>
    </row>
    <row r="5879" spans="1:6">
      <c r="A5879">
        <v>6210</v>
      </c>
      <c r="B5879" t="s">
        <v>6445</v>
      </c>
      <c r="C5879" t="s">
        <v>565</v>
      </c>
      <c r="D5879" s="285">
        <v>1</v>
      </c>
      <c r="E5879" s="286">
        <v>1287.04</v>
      </c>
      <c r="F5879" s="286">
        <v>1287.04</v>
      </c>
    </row>
    <row r="5880" spans="1:6">
      <c r="A5880">
        <v>6211</v>
      </c>
      <c r="B5880" t="s">
        <v>6446</v>
      </c>
      <c r="C5880" t="s">
        <v>565</v>
      </c>
      <c r="D5880" s="285">
        <v>1</v>
      </c>
      <c r="E5880" s="286">
        <v>126.1</v>
      </c>
      <c r="F5880" s="286">
        <v>126.1</v>
      </c>
    </row>
    <row r="5881" spans="1:6">
      <c r="A5881">
        <v>6212</v>
      </c>
      <c r="B5881" t="s">
        <v>6447</v>
      </c>
      <c r="C5881" t="s">
        <v>565</v>
      </c>
      <c r="D5881" s="285">
        <v>1</v>
      </c>
      <c r="E5881" s="286">
        <v>96.12</v>
      </c>
      <c r="F5881" s="286">
        <v>96.12</v>
      </c>
    </row>
    <row r="5882" spans="1:6">
      <c r="A5882">
        <v>6213</v>
      </c>
      <c r="B5882" t="s">
        <v>6448</v>
      </c>
      <c r="C5882" t="s">
        <v>565</v>
      </c>
      <c r="D5882" s="285">
        <v>1</v>
      </c>
      <c r="E5882" s="286">
        <v>151.22</v>
      </c>
      <c r="F5882" s="286">
        <v>151.22</v>
      </c>
    </row>
    <row r="5883" spans="1:6">
      <c r="A5883">
        <v>6214</v>
      </c>
      <c r="B5883" t="s">
        <v>6449</v>
      </c>
      <c r="C5883" t="s">
        <v>565</v>
      </c>
      <c r="D5883" s="285">
        <v>1</v>
      </c>
      <c r="E5883" s="286">
        <v>81.37</v>
      </c>
      <c r="F5883" s="286">
        <v>81.37</v>
      </c>
    </row>
    <row r="5884" spans="1:6">
      <c r="A5884">
        <v>6215</v>
      </c>
      <c r="B5884" t="s">
        <v>6450</v>
      </c>
      <c r="C5884" t="s">
        <v>565</v>
      </c>
      <c r="D5884" s="285">
        <v>1</v>
      </c>
      <c r="E5884" s="286">
        <v>112</v>
      </c>
      <c r="F5884" s="286">
        <v>112</v>
      </c>
    </row>
    <row r="5885" spans="1:6">
      <c r="A5885">
        <v>6216</v>
      </c>
      <c r="B5885" t="s">
        <v>6451</v>
      </c>
      <c r="C5885" t="s">
        <v>565</v>
      </c>
      <c r="D5885" s="285">
        <v>0</v>
      </c>
      <c r="E5885" s="286">
        <v>38.978000000000002</v>
      </c>
      <c r="F5885" s="286">
        <v>0</v>
      </c>
    </row>
    <row r="5886" spans="1:6">
      <c r="A5886">
        <v>6217</v>
      </c>
      <c r="B5886" t="s">
        <v>6452</v>
      </c>
      <c r="C5886" t="s">
        <v>565</v>
      </c>
      <c r="D5886" s="285">
        <v>0</v>
      </c>
      <c r="E5886" s="286">
        <v>18.401</v>
      </c>
      <c r="F5886" s="286">
        <v>0</v>
      </c>
    </row>
    <row r="5887" spans="1:6">
      <c r="A5887">
        <v>6218</v>
      </c>
      <c r="B5887" t="s">
        <v>6453</v>
      </c>
      <c r="C5887" t="s">
        <v>565</v>
      </c>
      <c r="D5887" s="285">
        <v>3</v>
      </c>
      <c r="E5887" s="286">
        <v>18.809999999999999</v>
      </c>
      <c r="F5887" s="286">
        <v>56.43</v>
      </c>
    </row>
    <row r="5888" spans="1:6">
      <c r="A5888">
        <v>6219</v>
      </c>
      <c r="B5888" t="s">
        <v>6454</v>
      </c>
      <c r="C5888" t="s">
        <v>565</v>
      </c>
      <c r="D5888" s="285">
        <v>0</v>
      </c>
      <c r="E5888" s="286">
        <v>26.16</v>
      </c>
      <c r="F5888" s="286">
        <v>0</v>
      </c>
    </row>
    <row r="5889" spans="1:6">
      <c r="A5889">
        <v>6220</v>
      </c>
      <c r="B5889" t="s">
        <v>6455</v>
      </c>
      <c r="C5889" t="s">
        <v>565</v>
      </c>
      <c r="D5889" s="285">
        <v>0</v>
      </c>
      <c r="E5889" s="286">
        <v>29.606000000000002</v>
      </c>
      <c r="F5889" s="286">
        <v>0</v>
      </c>
    </row>
    <row r="5890" spans="1:6">
      <c r="A5890">
        <v>6221</v>
      </c>
      <c r="B5890" t="s">
        <v>6456</v>
      </c>
      <c r="C5890" t="s">
        <v>565</v>
      </c>
      <c r="D5890" s="285">
        <v>0</v>
      </c>
      <c r="E5890" s="286">
        <v>31.57</v>
      </c>
      <c r="F5890" s="286">
        <v>0</v>
      </c>
    </row>
    <row r="5891" spans="1:6">
      <c r="A5891">
        <v>6222</v>
      </c>
      <c r="B5891" t="s">
        <v>6457</v>
      </c>
      <c r="C5891" t="s">
        <v>565</v>
      </c>
      <c r="D5891" s="285">
        <v>0</v>
      </c>
      <c r="E5891" s="286">
        <v>104.55</v>
      </c>
      <c r="F5891" s="286">
        <v>0</v>
      </c>
    </row>
    <row r="5892" spans="1:6">
      <c r="A5892">
        <v>6223</v>
      </c>
      <c r="B5892" t="s">
        <v>6458</v>
      </c>
      <c r="C5892" t="s">
        <v>565</v>
      </c>
      <c r="D5892" s="285">
        <v>0</v>
      </c>
      <c r="E5892" s="286">
        <v>35.442999999999998</v>
      </c>
      <c r="F5892" s="286">
        <v>0</v>
      </c>
    </row>
    <row r="5893" spans="1:6">
      <c r="A5893">
        <v>6224</v>
      </c>
      <c r="B5893" t="s">
        <v>6459</v>
      </c>
      <c r="C5893" t="s">
        <v>565</v>
      </c>
      <c r="D5893" s="285">
        <v>0</v>
      </c>
      <c r="E5893" s="286">
        <v>27.19</v>
      </c>
      <c r="F5893" s="286">
        <v>0</v>
      </c>
    </row>
    <row r="5894" spans="1:6">
      <c r="A5894">
        <v>6225</v>
      </c>
      <c r="B5894" t="s">
        <v>6460</v>
      </c>
      <c r="C5894" t="s">
        <v>565</v>
      </c>
      <c r="D5894" s="285">
        <v>0</v>
      </c>
      <c r="E5894" s="286">
        <v>32.665999999999997</v>
      </c>
      <c r="F5894" s="286">
        <v>0</v>
      </c>
    </row>
    <row r="5895" spans="1:6">
      <c r="A5895">
        <v>6226</v>
      </c>
      <c r="B5895" t="s">
        <v>6461</v>
      </c>
      <c r="C5895" t="s">
        <v>565</v>
      </c>
      <c r="D5895" s="285">
        <v>48</v>
      </c>
      <c r="E5895" s="286">
        <v>11.3</v>
      </c>
      <c r="F5895" s="286">
        <v>542.4</v>
      </c>
    </row>
    <row r="5896" spans="1:6">
      <c r="A5896">
        <v>6227</v>
      </c>
      <c r="B5896" t="s">
        <v>6462</v>
      </c>
      <c r="C5896" t="s">
        <v>565</v>
      </c>
      <c r="D5896" s="285">
        <v>24</v>
      </c>
      <c r="E5896" s="286">
        <v>5.58</v>
      </c>
      <c r="F5896" s="286">
        <v>133.91999999999999</v>
      </c>
    </row>
    <row r="5897" spans="1:6">
      <c r="A5897">
        <v>6228</v>
      </c>
      <c r="B5897" t="s">
        <v>6463</v>
      </c>
      <c r="C5897" t="s">
        <v>565</v>
      </c>
      <c r="D5897" s="285">
        <v>12</v>
      </c>
      <c r="E5897" s="286">
        <v>4.2300000000000004</v>
      </c>
      <c r="F5897" s="286">
        <v>50.76</v>
      </c>
    </row>
    <row r="5898" spans="1:6">
      <c r="A5898">
        <v>6229</v>
      </c>
      <c r="B5898" t="s">
        <v>6464</v>
      </c>
      <c r="C5898" t="s">
        <v>565</v>
      </c>
      <c r="D5898" s="285">
        <v>0</v>
      </c>
      <c r="E5898" s="286">
        <v>8.16</v>
      </c>
      <c r="F5898" s="286">
        <v>0</v>
      </c>
    </row>
    <row r="5899" spans="1:6">
      <c r="A5899">
        <v>6230</v>
      </c>
      <c r="B5899" t="s">
        <v>6465</v>
      </c>
      <c r="C5899" t="s">
        <v>565</v>
      </c>
      <c r="D5899" s="285">
        <v>0</v>
      </c>
      <c r="E5899" s="286">
        <v>20.329999999999998</v>
      </c>
      <c r="F5899" s="286">
        <v>0</v>
      </c>
    </row>
    <row r="5900" spans="1:6">
      <c r="A5900">
        <v>6231</v>
      </c>
      <c r="B5900" t="s">
        <v>6466</v>
      </c>
      <c r="C5900" t="s">
        <v>565</v>
      </c>
      <c r="D5900" s="285">
        <v>0</v>
      </c>
      <c r="E5900" s="286">
        <v>63.56</v>
      </c>
      <c r="F5900" s="286">
        <v>0</v>
      </c>
    </row>
    <row r="5901" spans="1:6">
      <c r="A5901">
        <v>6232</v>
      </c>
      <c r="B5901" t="s">
        <v>6467</v>
      </c>
      <c r="C5901" t="s">
        <v>565</v>
      </c>
      <c r="D5901" s="285">
        <v>0</v>
      </c>
      <c r="E5901" s="286">
        <v>8.15</v>
      </c>
      <c r="F5901" s="286">
        <v>0</v>
      </c>
    </row>
    <row r="5902" spans="1:6">
      <c r="A5902">
        <v>6233</v>
      </c>
      <c r="B5902" t="s">
        <v>6468</v>
      </c>
      <c r="C5902" t="s">
        <v>565</v>
      </c>
      <c r="D5902" s="285">
        <v>0</v>
      </c>
      <c r="E5902" s="286">
        <v>32.69</v>
      </c>
      <c r="F5902" s="286">
        <v>0</v>
      </c>
    </row>
    <row r="5903" spans="1:6">
      <c r="A5903">
        <v>6234</v>
      </c>
      <c r="B5903" t="s">
        <v>6469</v>
      </c>
      <c r="C5903" t="s">
        <v>565</v>
      </c>
      <c r="D5903" s="285">
        <v>0</v>
      </c>
      <c r="E5903" s="286">
        <v>124.95</v>
      </c>
      <c r="F5903" s="286">
        <v>0</v>
      </c>
    </row>
    <row r="5904" spans="1:6">
      <c r="A5904">
        <v>6235</v>
      </c>
      <c r="B5904" t="s">
        <v>6470</v>
      </c>
      <c r="C5904" t="s">
        <v>565</v>
      </c>
      <c r="D5904" s="285">
        <v>0</v>
      </c>
      <c r="E5904" s="286">
        <v>238.8</v>
      </c>
      <c r="F5904" s="286">
        <v>0</v>
      </c>
    </row>
    <row r="5905" spans="1:6">
      <c r="A5905">
        <v>6236</v>
      </c>
      <c r="B5905" t="s">
        <v>6471</v>
      </c>
      <c r="C5905" t="s">
        <v>565</v>
      </c>
      <c r="D5905" s="285">
        <v>0</v>
      </c>
      <c r="E5905" s="286">
        <v>72.790000000000006</v>
      </c>
      <c r="F5905" s="286">
        <v>0</v>
      </c>
    </row>
    <row r="5906" spans="1:6">
      <c r="A5906">
        <v>6237</v>
      </c>
      <c r="B5906" t="s">
        <v>6472</v>
      </c>
      <c r="C5906" t="s">
        <v>565</v>
      </c>
      <c r="D5906" s="285">
        <v>3</v>
      </c>
      <c r="E5906" s="286">
        <v>35.67</v>
      </c>
      <c r="F5906" s="286">
        <v>107.01</v>
      </c>
    </row>
    <row r="5907" spans="1:6">
      <c r="A5907">
        <v>6238</v>
      </c>
      <c r="B5907" t="s">
        <v>6473</v>
      </c>
      <c r="C5907" t="s">
        <v>565</v>
      </c>
      <c r="D5907" s="285">
        <v>0</v>
      </c>
      <c r="E5907" s="286">
        <v>20.12</v>
      </c>
      <c r="F5907" s="286">
        <v>0</v>
      </c>
    </row>
    <row r="5908" spans="1:6">
      <c r="A5908">
        <v>6239</v>
      </c>
      <c r="B5908" t="s">
        <v>6474</v>
      </c>
      <c r="C5908" t="s">
        <v>565</v>
      </c>
      <c r="D5908" s="285">
        <v>0</v>
      </c>
      <c r="E5908" s="286">
        <v>31.75</v>
      </c>
      <c r="F5908" s="286">
        <v>0</v>
      </c>
    </row>
    <row r="5909" spans="1:6">
      <c r="A5909">
        <v>6240</v>
      </c>
      <c r="B5909" t="s">
        <v>6475</v>
      </c>
      <c r="C5909" t="s">
        <v>565</v>
      </c>
      <c r="D5909" s="285">
        <v>0</v>
      </c>
      <c r="E5909" s="286">
        <v>39.880000000000003</v>
      </c>
      <c r="F5909" s="286">
        <v>0</v>
      </c>
    </row>
    <row r="5910" spans="1:6">
      <c r="A5910">
        <v>6241</v>
      </c>
      <c r="B5910" t="s">
        <v>6476</v>
      </c>
      <c r="C5910" t="s">
        <v>565</v>
      </c>
      <c r="D5910" s="285">
        <v>0</v>
      </c>
      <c r="E5910" s="286">
        <v>51.88</v>
      </c>
      <c r="F5910" s="286">
        <v>0</v>
      </c>
    </row>
    <row r="5911" spans="1:6">
      <c r="A5911">
        <v>6242</v>
      </c>
      <c r="B5911" t="s">
        <v>6477</v>
      </c>
      <c r="C5911" t="s">
        <v>565</v>
      </c>
      <c r="D5911" s="285">
        <v>0</v>
      </c>
      <c r="E5911" s="286">
        <v>72.680000000000007</v>
      </c>
      <c r="F5911" s="286">
        <v>0</v>
      </c>
    </row>
    <row r="5912" spans="1:6">
      <c r="A5912">
        <v>6243</v>
      </c>
      <c r="B5912" t="s">
        <v>6478</v>
      </c>
      <c r="C5912" t="s">
        <v>565</v>
      </c>
      <c r="D5912" s="285">
        <v>0</v>
      </c>
      <c r="E5912" s="286">
        <v>52.84</v>
      </c>
      <c r="F5912" s="286">
        <v>0</v>
      </c>
    </row>
    <row r="5913" spans="1:6">
      <c r="A5913">
        <v>6244</v>
      </c>
      <c r="B5913" t="s">
        <v>6479</v>
      </c>
      <c r="C5913" t="s">
        <v>565</v>
      </c>
      <c r="D5913" s="285">
        <v>6</v>
      </c>
      <c r="E5913" s="286">
        <v>21.3</v>
      </c>
      <c r="F5913" s="286">
        <v>127.8</v>
      </c>
    </row>
    <row r="5914" spans="1:6">
      <c r="A5914">
        <v>6245</v>
      </c>
      <c r="B5914" t="s">
        <v>6480</v>
      </c>
      <c r="C5914" t="s">
        <v>565</v>
      </c>
      <c r="D5914" s="285">
        <v>0</v>
      </c>
      <c r="E5914" s="286">
        <v>22.52</v>
      </c>
      <c r="F5914" s="286">
        <v>0</v>
      </c>
    </row>
    <row r="5915" spans="1:6">
      <c r="A5915">
        <v>6246</v>
      </c>
      <c r="B5915" t="s">
        <v>6481</v>
      </c>
      <c r="C5915" t="s">
        <v>565</v>
      </c>
      <c r="D5915" s="285">
        <v>6</v>
      </c>
      <c r="E5915" s="286">
        <v>36.03</v>
      </c>
      <c r="F5915" s="286">
        <v>216.18</v>
      </c>
    </row>
    <row r="5916" spans="1:6">
      <c r="A5916">
        <v>6247</v>
      </c>
      <c r="B5916" t="s">
        <v>6482</v>
      </c>
      <c r="C5916" t="s">
        <v>565</v>
      </c>
      <c r="D5916" s="285">
        <v>0</v>
      </c>
      <c r="E5916" s="286">
        <v>195.22</v>
      </c>
      <c r="F5916" s="286">
        <v>0</v>
      </c>
    </row>
    <row r="5917" spans="1:6">
      <c r="A5917">
        <v>6248</v>
      </c>
      <c r="B5917" t="s">
        <v>6483</v>
      </c>
      <c r="C5917" t="s">
        <v>565</v>
      </c>
      <c r="D5917" s="285">
        <v>0</v>
      </c>
      <c r="E5917" s="286">
        <v>38.4</v>
      </c>
      <c r="F5917" s="286">
        <v>0</v>
      </c>
    </row>
    <row r="5918" spans="1:6">
      <c r="A5918">
        <v>6249</v>
      </c>
      <c r="B5918" t="s">
        <v>6484</v>
      </c>
      <c r="C5918" t="s">
        <v>565</v>
      </c>
      <c r="D5918" s="285">
        <v>0</v>
      </c>
      <c r="E5918" s="286">
        <v>12.2</v>
      </c>
      <c r="F5918" s="286">
        <v>0</v>
      </c>
    </row>
    <row r="5919" spans="1:6">
      <c r="A5919">
        <v>6250</v>
      </c>
      <c r="B5919" t="s">
        <v>6485</v>
      </c>
      <c r="C5919" t="s">
        <v>565</v>
      </c>
      <c r="D5919" s="285">
        <v>0</v>
      </c>
      <c r="E5919" s="286">
        <v>63.5</v>
      </c>
      <c r="F5919" s="286">
        <v>0</v>
      </c>
    </row>
    <row r="5920" spans="1:6">
      <c r="A5920">
        <v>6251</v>
      </c>
      <c r="B5920" t="s">
        <v>6486</v>
      </c>
      <c r="C5920" t="s">
        <v>565</v>
      </c>
      <c r="D5920" s="285">
        <v>0</v>
      </c>
      <c r="E5920" s="286">
        <v>39</v>
      </c>
      <c r="F5920" s="286">
        <v>0</v>
      </c>
    </row>
    <row r="5921" spans="1:6">
      <c r="A5921">
        <v>6252</v>
      </c>
      <c r="B5921" t="s">
        <v>6487</v>
      </c>
      <c r="C5921" t="s">
        <v>565</v>
      </c>
      <c r="D5921" s="285">
        <v>0</v>
      </c>
      <c r="E5921" s="286">
        <v>65.8</v>
      </c>
      <c r="F5921" s="286">
        <v>0</v>
      </c>
    </row>
    <row r="5922" spans="1:6">
      <c r="A5922">
        <v>6253</v>
      </c>
      <c r="B5922" t="s">
        <v>6488</v>
      </c>
      <c r="C5922" t="s">
        <v>565</v>
      </c>
      <c r="D5922" s="285">
        <v>0</v>
      </c>
      <c r="E5922" s="286">
        <v>4.2</v>
      </c>
      <c r="F5922" s="286">
        <v>0</v>
      </c>
    </row>
    <row r="5923" spans="1:6">
      <c r="A5923">
        <v>6254</v>
      </c>
      <c r="B5923" t="s">
        <v>6489</v>
      </c>
      <c r="C5923" t="s">
        <v>565</v>
      </c>
      <c r="D5923" s="285">
        <v>0</v>
      </c>
      <c r="E5923" s="286">
        <v>0</v>
      </c>
      <c r="F5923" s="286">
        <v>0</v>
      </c>
    </row>
    <row r="5924" spans="1:6">
      <c r="A5924">
        <v>6255</v>
      </c>
      <c r="B5924" t="s">
        <v>6490</v>
      </c>
      <c r="C5924" t="s">
        <v>565</v>
      </c>
      <c r="D5924" s="285">
        <v>3</v>
      </c>
      <c r="E5924" s="286">
        <v>0</v>
      </c>
      <c r="F5924" s="286">
        <v>0</v>
      </c>
    </row>
    <row r="5925" spans="1:6">
      <c r="A5925">
        <v>6256</v>
      </c>
      <c r="B5925" t="s">
        <v>6491</v>
      </c>
      <c r="C5925" t="s">
        <v>565</v>
      </c>
      <c r="D5925" s="285">
        <v>0</v>
      </c>
      <c r="E5925" s="286">
        <v>36.25</v>
      </c>
      <c r="F5925" s="286">
        <v>0</v>
      </c>
    </row>
    <row r="5926" spans="1:6">
      <c r="A5926">
        <v>6257</v>
      </c>
      <c r="B5926" t="s">
        <v>6492</v>
      </c>
      <c r="C5926" t="s">
        <v>565</v>
      </c>
      <c r="D5926" s="285">
        <v>6</v>
      </c>
      <c r="E5926" s="286">
        <v>9.82</v>
      </c>
      <c r="F5926" s="286">
        <v>58.92</v>
      </c>
    </row>
    <row r="5927" spans="1:6">
      <c r="A5927">
        <v>6258</v>
      </c>
      <c r="B5927" t="s">
        <v>6493</v>
      </c>
      <c r="C5927" t="s">
        <v>565</v>
      </c>
      <c r="D5927" s="285">
        <v>0</v>
      </c>
      <c r="E5927" s="286">
        <v>28.03</v>
      </c>
      <c r="F5927" s="286">
        <v>0</v>
      </c>
    </row>
    <row r="5928" spans="1:6">
      <c r="A5928">
        <v>6259</v>
      </c>
      <c r="B5928" t="s">
        <v>6494</v>
      </c>
      <c r="C5928" t="s">
        <v>565</v>
      </c>
      <c r="D5928" s="285">
        <v>0</v>
      </c>
      <c r="E5928" s="286">
        <v>10.031000000000001</v>
      </c>
      <c r="F5928" s="286">
        <v>0</v>
      </c>
    </row>
    <row r="5929" spans="1:6">
      <c r="A5929">
        <v>6260</v>
      </c>
      <c r="B5929" t="s">
        <v>6495</v>
      </c>
      <c r="C5929" t="s">
        <v>565</v>
      </c>
      <c r="D5929" s="285">
        <v>18</v>
      </c>
      <c r="E5929" s="286">
        <v>8.8930000000000007</v>
      </c>
      <c r="F5929" s="286">
        <v>160.07</v>
      </c>
    </row>
    <row r="5930" spans="1:6">
      <c r="A5930">
        <v>6261</v>
      </c>
      <c r="B5930" t="s">
        <v>6496</v>
      </c>
      <c r="C5930" t="s">
        <v>565</v>
      </c>
      <c r="D5930" s="285">
        <v>12</v>
      </c>
      <c r="E5930" s="286">
        <v>6.798</v>
      </c>
      <c r="F5930" s="286">
        <v>81.569999999999993</v>
      </c>
    </row>
    <row r="5931" spans="1:6">
      <c r="A5931">
        <v>6262</v>
      </c>
      <c r="B5931" t="s">
        <v>6497</v>
      </c>
      <c r="C5931" t="s">
        <v>565</v>
      </c>
      <c r="D5931" s="285">
        <v>6</v>
      </c>
      <c r="E5931" s="286">
        <v>7.085</v>
      </c>
      <c r="F5931" s="286">
        <v>42.51</v>
      </c>
    </row>
    <row r="5932" spans="1:6">
      <c r="A5932">
        <v>6263</v>
      </c>
      <c r="B5932" t="s">
        <v>6498</v>
      </c>
      <c r="C5932" t="s">
        <v>565</v>
      </c>
      <c r="D5932" s="285">
        <v>0</v>
      </c>
      <c r="E5932" s="286">
        <v>16.329999999999998</v>
      </c>
      <c r="F5932" s="286">
        <v>0</v>
      </c>
    </row>
    <row r="5933" spans="1:6">
      <c r="A5933">
        <v>6264</v>
      </c>
      <c r="B5933" t="s">
        <v>6499</v>
      </c>
      <c r="C5933" t="s">
        <v>565</v>
      </c>
      <c r="D5933" s="285">
        <v>0</v>
      </c>
      <c r="E5933" s="286">
        <v>24</v>
      </c>
      <c r="F5933" s="286">
        <v>0</v>
      </c>
    </row>
    <row r="5934" spans="1:6">
      <c r="A5934">
        <v>6265</v>
      </c>
      <c r="B5934" t="s">
        <v>6500</v>
      </c>
      <c r="C5934" t="s">
        <v>565</v>
      </c>
      <c r="D5934" s="285">
        <v>0</v>
      </c>
      <c r="E5934" s="286">
        <v>55.2</v>
      </c>
      <c r="F5934" s="286">
        <v>0</v>
      </c>
    </row>
    <row r="5935" spans="1:6">
      <c r="A5935">
        <v>6266</v>
      </c>
      <c r="B5935" t="s">
        <v>6501</v>
      </c>
      <c r="C5935" t="s">
        <v>565</v>
      </c>
      <c r="D5935" s="285">
        <v>0</v>
      </c>
      <c r="E5935" s="286">
        <v>13.26</v>
      </c>
      <c r="F5935" s="286">
        <v>0</v>
      </c>
    </row>
    <row r="5936" spans="1:6">
      <c r="A5936">
        <v>6267</v>
      </c>
      <c r="B5936" t="s">
        <v>6502</v>
      </c>
      <c r="C5936" t="s">
        <v>565</v>
      </c>
      <c r="D5936" s="285">
        <v>0</v>
      </c>
      <c r="E5936" s="286">
        <v>21.75</v>
      </c>
      <c r="F5936" s="286">
        <v>0</v>
      </c>
    </row>
    <row r="5937" spans="1:6">
      <c r="A5937">
        <v>6268</v>
      </c>
      <c r="B5937" t="s">
        <v>6503</v>
      </c>
      <c r="C5937" t="s">
        <v>565</v>
      </c>
      <c r="D5937" s="285">
        <v>0</v>
      </c>
      <c r="E5937" s="286">
        <v>25.2</v>
      </c>
      <c r="F5937" s="286">
        <v>0</v>
      </c>
    </row>
    <row r="5938" spans="1:6">
      <c r="A5938">
        <v>6269</v>
      </c>
      <c r="B5938" t="s">
        <v>6504</v>
      </c>
      <c r="C5938" t="s">
        <v>565</v>
      </c>
      <c r="D5938" s="285">
        <v>6</v>
      </c>
      <c r="E5938" s="286">
        <v>22.4</v>
      </c>
      <c r="F5938" s="286">
        <v>134.4</v>
      </c>
    </row>
    <row r="5939" spans="1:6">
      <c r="A5939">
        <v>6270</v>
      </c>
      <c r="B5939" t="s">
        <v>6505</v>
      </c>
      <c r="C5939" t="s">
        <v>565</v>
      </c>
      <c r="D5939" s="285">
        <v>3</v>
      </c>
      <c r="E5939" s="286">
        <v>31.55</v>
      </c>
      <c r="F5939" s="286">
        <v>94.65</v>
      </c>
    </row>
    <row r="5940" spans="1:6">
      <c r="A5940">
        <v>6271</v>
      </c>
      <c r="B5940" t="s">
        <v>6506</v>
      </c>
      <c r="C5940" t="s">
        <v>565</v>
      </c>
      <c r="D5940" s="285">
        <v>6</v>
      </c>
      <c r="E5940" s="286">
        <v>33.450000000000003</v>
      </c>
      <c r="F5940" s="286">
        <v>200.7</v>
      </c>
    </row>
    <row r="5941" spans="1:6">
      <c r="A5941">
        <v>6272</v>
      </c>
      <c r="B5941" t="s">
        <v>6507</v>
      </c>
      <c r="C5941" t="s">
        <v>565</v>
      </c>
      <c r="D5941" s="285">
        <v>0</v>
      </c>
      <c r="E5941" s="286">
        <v>29.16</v>
      </c>
      <c r="F5941" s="286">
        <v>0</v>
      </c>
    </row>
    <row r="5942" spans="1:6">
      <c r="A5942">
        <v>6273</v>
      </c>
      <c r="B5942" t="s">
        <v>6508</v>
      </c>
      <c r="C5942" t="s">
        <v>565</v>
      </c>
      <c r="D5942" s="285">
        <v>0</v>
      </c>
      <c r="E5942" s="286">
        <v>495.41</v>
      </c>
      <c r="F5942" s="286">
        <v>0</v>
      </c>
    </row>
    <row r="5943" spans="1:6">
      <c r="A5943">
        <v>6274</v>
      </c>
      <c r="B5943" t="s">
        <v>6509</v>
      </c>
      <c r="C5943" t="s">
        <v>565</v>
      </c>
      <c r="D5943" s="285">
        <v>0</v>
      </c>
      <c r="E5943" s="286">
        <v>43.07</v>
      </c>
      <c r="F5943" s="286">
        <v>0</v>
      </c>
    </row>
    <row r="5944" spans="1:6">
      <c r="A5944">
        <v>6275</v>
      </c>
      <c r="B5944" t="s">
        <v>6510</v>
      </c>
      <c r="C5944" t="s">
        <v>565</v>
      </c>
      <c r="D5944" s="285">
        <v>0</v>
      </c>
      <c r="E5944" s="286">
        <v>34.11</v>
      </c>
      <c r="F5944" s="286">
        <v>0</v>
      </c>
    </row>
    <row r="5945" spans="1:6">
      <c r="A5945">
        <v>6276</v>
      </c>
      <c r="B5945" t="s">
        <v>6511</v>
      </c>
      <c r="C5945" t="s">
        <v>565</v>
      </c>
      <c r="D5945" s="285">
        <v>0</v>
      </c>
      <c r="E5945" s="286">
        <v>57.16</v>
      </c>
      <c r="F5945" s="286">
        <v>0</v>
      </c>
    </row>
    <row r="5946" spans="1:6">
      <c r="A5946">
        <v>6277</v>
      </c>
      <c r="B5946" t="s">
        <v>6512</v>
      </c>
      <c r="C5946" t="s">
        <v>565</v>
      </c>
      <c r="D5946" s="285">
        <v>0</v>
      </c>
      <c r="E5946" s="286">
        <v>49.6</v>
      </c>
      <c r="F5946" s="286">
        <v>0</v>
      </c>
    </row>
    <row r="5947" spans="1:6">
      <c r="A5947">
        <v>6278</v>
      </c>
      <c r="B5947" t="s">
        <v>6513</v>
      </c>
      <c r="C5947" t="s">
        <v>565</v>
      </c>
      <c r="D5947" s="285">
        <v>0</v>
      </c>
      <c r="E5947" s="286">
        <v>18.45</v>
      </c>
      <c r="F5947" s="286">
        <v>0</v>
      </c>
    </row>
    <row r="5948" spans="1:6">
      <c r="A5948">
        <v>6279</v>
      </c>
      <c r="B5948" t="s">
        <v>6514</v>
      </c>
      <c r="C5948" t="s">
        <v>565</v>
      </c>
      <c r="D5948" s="285">
        <v>0</v>
      </c>
      <c r="E5948" s="286">
        <v>28.445</v>
      </c>
      <c r="F5948" s="286">
        <v>0</v>
      </c>
    </row>
    <row r="5949" spans="1:6">
      <c r="A5949">
        <v>6280</v>
      </c>
      <c r="B5949" t="s">
        <v>6515</v>
      </c>
      <c r="C5949" t="s">
        <v>565</v>
      </c>
      <c r="D5949" s="285">
        <v>0</v>
      </c>
      <c r="E5949" s="286">
        <v>52.16</v>
      </c>
      <c r="F5949" s="286">
        <v>0</v>
      </c>
    </row>
    <row r="5950" spans="1:6">
      <c r="A5950">
        <v>6281</v>
      </c>
      <c r="B5950" t="s">
        <v>6516</v>
      </c>
      <c r="C5950" t="s">
        <v>565</v>
      </c>
      <c r="D5950" s="285">
        <v>0</v>
      </c>
      <c r="E5950" s="286">
        <v>39.890999999999998</v>
      </c>
      <c r="F5950" s="286">
        <v>0</v>
      </c>
    </row>
    <row r="5951" spans="1:6">
      <c r="A5951">
        <v>6282</v>
      </c>
      <c r="B5951" t="s">
        <v>6517</v>
      </c>
      <c r="C5951" t="s">
        <v>565</v>
      </c>
      <c r="D5951" s="285">
        <v>0</v>
      </c>
      <c r="E5951" s="286">
        <v>18.646000000000001</v>
      </c>
      <c r="F5951" s="286">
        <v>0</v>
      </c>
    </row>
    <row r="5952" spans="1:6">
      <c r="A5952">
        <v>6283</v>
      </c>
      <c r="B5952" t="s">
        <v>6518</v>
      </c>
      <c r="C5952" t="s">
        <v>565</v>
      </c>
      <c r="D5952" s="285">
        <v>0</v>
      </c>
      <c r="E5952" s="286">
        <v>22.786000000000001</v>
      </c>
      <c r="F5952" s="286">
        <v>0</v>
      </c>
    </row>
    <row r="5953" spans="1:6">
      <c r="A5953">
        <v>6284</v>
      </c>
      <c r="B5953" t="s">
        <v>6519</v>
      </c>
      <c r="C5953" t="s">
        <v>565</v>
      </c>
      <c r="D5953" s="285">
        <v>0</v>
      </c>
      <c r="E5953" s="286">
        <v>9.1750000000000007</v>
      </c>
      <c r="F5953" s="286">
        <v>0</v>
      </c>
    </row>
    <row r="5954" spans="1:6">
      <c r="A5954">
        <v>6285</v>
      </c>
      <c r="B5954" t="s">
        <v>6520</v>
      </c>
      <c r="C5954" t="s">
        <v>565</v>
      </c>
      <c r="D5954" s="285">
        <v>0</v>
      </c>
      <c r="E5954" s="286">
        <v>64.995999999999995</v>
      </c>
      <c r="F5954" s="286">
        <v>0</v>
      </c>
    </row>
    <row r="5955" spans="1:6">
      <c r="A5955">
        <v>6286</v>
      </c>
      <c r="B5955" t="s">
        <v>6521</v>
      </c>
      <c r="C5955" t="s">
        <v>565</v>
      </c>
      <c r="D5955" s="285">
        <v>0</v>
      </c>
      <c r="E5955" s="286">
        <v>5.9550000000000001</v>
      </c>
      <c r="F5955" s="286">
        <v>0</v>
      </c>
    </row>
    <row r="5956" spans="1:6">
      <c r="A5956">
        <v>6287</v>
      </c>
      <c r="B5956" t="s">
        <v>6522</v>
      </c>
      <c r="C5956" t="s">
        <v>565</v>
      </c>
      <c r="D5956" s="285">
        <v>0</v>
      </c>
      <c r="E5956" s="286">
        <v>11.045999999999999</v>
      </c>
      <c r="F5956" s="286">
        <v>0</v>
      </c>
    </row>
    <row r="5957" spans="1:6">
      <c r="A5957">
        <v>6288</v>
      </c>
      <c r="B5957" t="s">
        <v>6523</v>
      </c>
      <c r="C5957" t="s">
        <v>565</v>
      </c>
      <c r="D5957" s="285">
        <v>0</v>
      </c>
      <c r="E5957" s="286">
        <v>12.196</v>
      </c>
      <c r="F5957" s="286">
        <v>0</v>
      </c>
    </row>
    <row r="5958" spans="1:6">
      <c r="A5958">
        <v>6289</v>
      </c>
      <c r="B5958" t="s">
        <v>6524</v>
      </c>
      <c r="C5958" t="s">
        <v>565</v>
      </c>
      <c r="D5958" s="285">
        <v>0</v>
      </c>
      <c r="E5958" s="286">
        <v>16.646000000000001</v>
      </c>
      <c r="F5958" s="286">
        <v>0</v>
      </c>
    </row>
    <row r="5959" spans="1:6">
      <c r="A5959">
        <v>6290</v>
      </c>
      <c r="B5959" t="s">
        <v>6525</v>
      </c>
      <c r="C5959" t="s">
        <v>565</v>
      </c>
      <c r="D5959" s="285">
        <v>0</v>
      </c>
      <c r="E5959" s="286">
        <v>29.094999999999999</v>
      </c>
      <c r="F5959" s="286">
        <v>0</v>
      </c>
    </row>
    <row r="5960" spans="1:6">
      <c r="A5960">
        <v>6291</v>
      </c>
      <c r="B5960" t="s">
        <v>6526</v>
      </c>
      <c r="C5960" t="s">
        <v>565</v>
      </c>
      <c r="D5960" s="285">
        <v>3</v>
      </c>
      <c r="E5960" s="286">
        <v>14.51</v>
      </c>
      <c r="F5960" s="286">
        <v>43.53</v>
      </c>
    </row>
    <row r="5961" spans="1:6">
      <c r="A5961">
        <v>6292</v>
      </c>
      <c r="B5961" t="s">
        <v>6527</v>
      </c>
      <c r="C5961" t="s">
        <v>565</v>
      </c>
      <c r="D5961" s="285">
        <v>0</v>
      </c>
      <c r="E5961" s="286">
        <v>21.45</v>
      </c>
      <c r="F5961" s="286">
        <v>0</v>
      </c>
    </row>
    <row r="5962" spans="1:6">
      <c r="A5962">
        <v>6293</v>
      </c>
      <c r="B5962" t="s">
        <v>6528</v>
      </c>
      <c r="C5962" t="s">
        <v>565</v>
      </c>
      <c r="D5962" s="285">
        <v>0</v>
      </c>
      <c r="E5962" s="286">
        <v>79.95</v>
      </c>
      <c r="F5962" s="286">
        <v>0</v>
      </c>
    </row>
    <row r="5963" spans="1:6">
      <c r="A5963">
        <v>6294</v>
      </c>
      <c r="B5963" t="s">
        <v>6529</v>
      </c>
      <c r="C5963" t="s">
        <v>565</v>
      </c>
      <c r="D5963" s="285">
        <v>0</v>
      </c>
      <c r="E5963" s="286">
        <v>19.7</v>
      </c>
      <c r="F5963" s="286">
        <v>0</v>
      </c>
    </row>
    <row r="5964" spans="1:6">
      <c r="A5964">
        <v>6295</v>
      </c>
      <c r="B5964" t="s">
        <v>6530</v>
      </c>
      <c r="C5964" t="s">
        <v>565</v>
      </c>
      <c r="D5964" s="285">
        <v>0</v>
      </c>
      <c r="E5964" s="286">
        <v>173.22</v>
      </c>
      <c r="F5964" s="286">
        <v>0</v>
      </c>
    </row>
    <row r="5965" spans="1:6">
      <c r="A5965">
        <v>6296</v>
      </c>
      <c r="B5965" t="s">
        <v>6531</v>
      </c>
      <c r="C5965" t="s">
        <v>565</v>
      </c>
      <c r="D5965" s="285">
        <v>0</v>
      </c>
      <c r="E5965" s="286">
        <v>12.26</v>
      </c>
      <c r="F5965" s="286">
        <v>0</v>
      </c>
    </row>
    <row r="5966" spans="1:6">
      <c r="A5966">
        <v>6297</v>
      </c>
      <c r="B5966" t="s">
        <v>6532</v>
      </c>
      <c r="C5966" t="s">
        <v>565</v>
      </c>
      <c r="D5966" s="285">
        <v>0</v>
      </c>
      <c r="E5966" s="286">
        <v>56.02</v>
      </c>
      <c r="F5966" s="286">
        <v>0</v>
      </c>
    </row>
    <row r="5967" spans="1:6">
      <c r="A5967">
        <v>6298</v>
      </c>
      <c r="B5967" t="s">
        <v>6533</v>
      </c>
      <c r="C5967" t="s">
        <v>565</v>
      </c>
      <c r="D5967" s="285">
        <v>0</v>
      </c>
      <c r="E5967" s="286">
        <v>69.22</v>
      </c>
      <c r="F5967" s="286">
        <v>0</v>
      </c>
    </row>
    <row r="5968" spans="1:6">
      <c r="A5968">
        <v>6299</v>
      </c>
      <c r="B5968" t="s">
        <v>6534</v>
      </c>
      <c r="C5968" t="s">
        <v>565</v>
      </c>
      <c r="D5968" s="285">
        <v>0</v>
      </c>
      <c r="E5968" s="286">
        <v>29.19</v>
      </c>
      <c r="F5968" s="286">
        <v>0</v>
      </c>
    </row>
    <row r="5969" spans="1:6">
      <c r="A5969">
        <v>6300</v>
      </c>
      <c r="B5969" t="s">
        <v>6535</v>
      </c>
      <c r="C5969" t="s">
        <v>565</v>
      </c>
      <c r="D5969" s="285">
        <v>0</v>
      </c>
      <c r="E5969" s="286">
        <v>20.91</v>
      </c>
      <c r="F5969" s="286">
        <v>0</v>
      </c>
    </row>
    <row r="5970" spans="1:6">
      <c r="A5970">
        <v>6301</v>
      </c>
      <c r="B5970" t="s">
        <v>6536</v>
      </c>
      <c r="C5970" t="s">
        <v>565</v>
      </c>
      <c r="D5970" s="285">
        <v>0</v>
      </c>
      <c r="E5970" s="286">
        <v>9.92</v>
      </c>
      <c r="F5970" s="286">
        <v>0</v>
      </c>
    </row>
    <row r="5971" spans="1:6">
      <c r="A5971">
        <v>6302</v>
      </c>
      <c r="B5971" t="s">
        <v>6537</v>
      </c>
      <c r="C5971" t="s">
        <v>565</v>
      </c>
      <c r="D5971" s="285">
        <v>3</v>
      </c>
      <c r="E5971" s="286">
        <v>19.41</v>
      </c>
      <c r="F5971" s="286">
        <v>58.23</v>
      </c>
    </row>
    <row r="5972" spans="1:6">
      <c r="A5972">
        <v>6303</v>
      </c>
      <c r="B5972" t="s">
        <v>6538</v>
      </c>
      <c r="C5972" t="s">
        <v>565</v>
      </c>
      <c r="D5972" s="285">
        <v>0</v>
      </c>
      <c r="E5972" s="286">
        <v>19.695</v>
      </c>
      <c r="F5972" s="286">
        <v>0</v>
      </c>
    </row>
    <row r="5973" spans="1:6">
      <c r="A5973">
        <v>6304</v>
      </c>
      <c r="B5973" t="s">
        <v>6539</v>
      </c>
      <c r="C5973" t="s">
        <v>565</v>
      </c>
      <c r="D5973" s="285">
        <v>0</v>
      </c>
      <c r="E5973" s="286">
        <v>4.2249999999999996</v>
      </c>
      <c r="F5973" s="286">
        <v>0</v>
      </c>
    </row>
    <row r="5974" spans="1:6">
      <c r="A5974">
        <v>6305</v>
      </c>
      <c r="B5974" t="s">
        <v>6540</v>
      </c>
      <c r="C5974" t="s">
        <v>565</v>
      </c>
      <c r="D5974" s="285">
        <v>42</v>
      </c>
      <c r="E5974" s="286">
        <v>6.33</v>
      </c>
      <c r="F5974" s="286">
        <v>265.86</v>
      </c>
    </row>
    <row r="5975" spans="1:6">
      <c r="A5975">
        <v>6306</v>
      </c>
      <c r="B5975" t="s">
        <v>6541</v>
      </c>
      <c r="C5975" t="s">
        <v>565</v>
      </c>
      <c r="D5975" s="285">
        <v>18</v>
      </c>
      <c r="E5975" s="286">
        <v>6.33</v>
      </c>
      <c r="F5975" s="286">
        <v>113.94</v>
      </c>
    </row>
    <row r="5976" spans="1:6">
      <c r="A5976">
        <v>6307</v>
      </c>
      <c r="B5976" t="s">
        <v>6542</v>
      </c>
      <c r="C5976" t="s">
        <v>565</v>
      </c>
      <c r="D5976" s="285">
        <v>0</v>
      </c>
      <c r="E5976" s="286">
        <v>0</v>
      </c>
      <c r="F5976" s="286">
        <v>0</v>
      </c>
    </row>
    <row r="5977" spans="1:6">
      <c r="A5977">
        <v>6308</v>
      </c>
      <c r="B5977" t="s">
        <v>6543</v>
      </c>
      <c r="C5977" t="s">
        <v>565</v>
      </c>
      <c r="D5977" s="285">
        <v>0</v>
      </c>
      <c r="E5977" s="286">
        <v>0</v>
      </c>
      <c r="F5977" s="286">
        <v>0</v>
      </c>
    </row>
    <row r="5978" spans="1:6">
      <c r="A5978">
        <v>6309</v>
      </c>
      <c r="B5978" t="s">
        <v>6544</v>
      </c>
      <c r="C5978" t="s">
        <v>565</v>
      </c>
      <c r="D5978" s="285">
        <v>0</v>
      </c>
      <c r="E5978" s="286">
        <v>0</v>
      </c>
      <c r="F5978" s="286">
        <v>0</v>
      </c>
    </row>
    <row r="5979" spans="1:6">
      <c r="A5979">
        <v>6310</v>
      </c>
      <c r="B5979" t="s">
        <v>6545</v>
      </c>
      <c r="C5979" t="s">
        <v>565</v>
      </c>
      <c r="D5979" s="285">
        <v>0</v>
      </c>
      <c r="E5979" s="286">
        <v>32.659999999999997</v>
      </c>
      <c r="F5979" s="286">
        <v>0</v>
      </c>
    </row>
    <row r="5980" spans="1:6">
      <c r="A5980">
        <v>6311</v>
      </c>
      <c r="B5980" t="s">
        <v>6546</v>
      </c>
      <c r="C5980" t="s">
        <v>565</v>
      </c>
      <c r="D5980" s="285">
        <v>0</v>
      </c>
      <c r="E5980" s="286">
        <v>52.35</v>
      </c>
      <c r="F5980" s="286">
        <v>0</v>
      </c>
    </row>
    <row r="5981" spans="1:6">
      <c r="A5981">
        <v>6312</v>
      </c>
      <c r="B5981" t="s">
        <v>6547</v>
      </c>
      <c r="C5981" t="s">
        <v>565</v>
      </c>
      <c r="D5981" s="285">
        <v>0</v>
      </c>
      <c r="E5981" s="286">
        <v>80.87</v>
      </c>
      <c r="F5981" s="286">
        <v>0</v>
      </c>
    </row>
    <row r="5982" spans="1:6">
      <c r="A5982">
        <v>6313</v>
      </c>
      <c r="B5982" t="s">
        <v>6548</v>
      </c>
      <c r="C5982" t="s">
        <v>565</v>
      </c>
      <c r="D5982" s="285">
        <v>0</v>
      </c>
      <c r="E5982" s="286">
        <v>35.42</v>
      </c>
      <c r="F5982" s="286">
        <v>0</v>
      </c>
    </row>
    <row r="5983" spans="1:6">
      <c r="A5983">
        <v>6314</v>
      </c>
      <c r="B5983" t="s">
        <v>6549</v>
      </c>
      <c r="C5983" t="s">
        <v>565</v>
      </c>
      <c r="D5983" s="285">
        <v>12</v>
      </c>
      <c r="E5983" s="286">
        <v>38.549999999999997</v>
      </c>
      <c r="F5983" s="286">
        <v>462.6</v>
      </c>
    </row>
    <row r="5984" spans="1:6">
      <c r="A5984">
        <v>6315</v>
      </c>
      <c r="B5984" t="s">
        <v>6550</v>
      </c>
      <c r="C5984" t="s">
        <v>565</v>
      </c>
      <c r="D5984" s="285">
        <v>6</v>
      </c>
      <c r="E5984" s="286">
        <v>19.542000000000002</v>
      </c>
      <c r="F5984" s="286">
        <v>117.25</v>
      </c>
    </row>
    <row r="5985" spans="1:6">
      <c r="A5985">
        <v>6316</v>
      </c>
      <c r="B5985" t="s">
        <v>6551</v>
      </c>
      <c r="C5985" t="s">
        <v>565</v>
      </c>
      <c r="D5985" s="285">
        <v>0</v>
      </c>
      <c r="E5985" s="286">
        <v>82.47</v>
      </c>
      <c r="F5985" s="286">
        <v>0</v>
      </c>
    </row>
    <row r="5986" spans="1:6">
      <c r="A5986">
        <v>6317</v>
      </c>
      <c r="B5986" t="s">
        <v>6552</v>
      </c>
      <c r="C5986" t="s">
        <v>565</v>
      </c>
      <c r="D5986" s="285">
        <v>0</v>
      </c>
      <c r="E5986" s="286">
        <v>7.2050000000000001</v>
      </c>
      <c r="F5986" s="286">
        <v>0</v>
      </c>
    </row>
    <row r="5987" spans="1:6">
      <c r="A5987">
        <v>6318</v>
      </c>
      <c r="B5987" t="s">
        <v>6553</v>
      </c>
      <c r="C5987" t="s">
        <v>565</v>
      </c>
      <c r="D5987" s="285">
        <v>0</v>
      </c>
      <c r="E5987" s="286">
        <v>5.15</v>
      </c>
      <c r="F5987" s="286">
        <v>0</v>
      </c>
    </row>
    <row r="5988" spans="1:6">
      <c r="A5988">
        <v>6319</v>
      </c>
      <c r="B5988" t="s">
        <v>6554</v>
      </c>
      <c r="C5988" t="s">
        <v>565</v>
      </c>
      <c r="D5988" s="285">
        <v>18</v>
      </c>
      <c r="E5988" s="286">
        <v>28.93</v>
      </c>
      <c r="F5988" s="286">
        <v>520.74</v>
      </c>
    </row>
    <row r="5989" spans="1:6">
      <c r="A5989">
        <v>6320</v>
      </c>
      <c r="B5989" t="s">
        <v>6555</v>
      </c>
      <c r="C5989" t="s">
        <v>565</v>
      </c>
      <c r="D5989" s="285">
        <v>0</v>
      </c>
      <c r="E5989" s="286">
        <v>4.57</v>
      </c>
      <c r="F5989" s="286">
        <v>0</v>
      </c>
    </row>
    <row r="5990" spans="1:6">
      <c r="A5990">
        <v>6321</v>
      </c>
      <c r="B5990" t="s">
        <v>6556</v>
      </c>
      <c r="C5990" t="s">
        <v>565</v>
      </c>
      <c r="D5990" s="285">
        <v>0</v>
      </c>
      <c r="E5990" s="286">
        <v>4.97</v>
      </c>
      <c r="F5990" s="286">
        <v>0</v>
      </c>
    </row>
    <row r="5991" spans="1:6">
      <c r="A5991">
        <v>6322</v>
      </c>
      <c r="B5991" t="s">
        <v>6557</v>
      </c>
      <c r="C5991" t="s">
        <v>565</v>
      </c>
      <c r="D5991" s="285">
        <v>0</v>
      </c>
      <c r="E5991" s="286">
        <v>4.18</v>
      </c>
      <c r="F5991" s="286">
        <v>0</v>
      </c>
    </row>
    <row r="5992" spans="1:6">
      <c r="A5992">
        <v>6323</v>
      </c>
      <c r="B5992" t="s">
        <v>6558</v>
      </c>
      <c r="C5992" t="s">
        <v>565</v>
      </c>
      <c r="D5992" s="285">
        <v>0</v>
      </c>
      <c r="E5992" s="286">
        <v>3.31</v>
      </c>
      <c r="F5992" s="286">
        <v>0</v>
      </c>
    </row>
    <row r="5993" spans="1:6">
      <c r="A5993">
        <v>6324</v>
      </c>
      <c r="B5993" t="s">
        <v>6559</v>
      </c>
      <c r="C5993" t="s">
        <v>565</v>
      </c>
      <c r="D5993" s="285">
        <v>0</v>
      </c>
      <c r="E5993" s="286">
        <v>24.21</v>
      </c>
      <c r="F5993" s="286">
        <v>0</v>
      </c>
    </row>
    <row r="5994" spans="1:6">
      <c r="A5994">
        <v>6325</v>
      </c>
      <c r="B5994" t="s">
        <v>6560</v>
      </c>
      <c r="C5994" t="s">
        <v>565</v>
      </c>
      <c r="D5994" s="285">
        <v>0</v>
      </c>
      <c r="E5994" s="286">
        <v>10.29</v>
      </c>
      <c r="F5994" s="286">
        <v>0</v>
      </c>
    </row>
    <row r="5995" spans="1:6">
      <c r="A5995">
        <v>6326</v>
      </c>
      <c r="B5995" t="s">
        <v>6561</v>
      </c>
      <c r="C5995" t="s">
        <v>565</v>
      </c>
      <c r="D5995" s="285">
        <v>0</v>
      </c>
      <c r="E5995" s="286">
        <v>6.4619999999999997</v>
      </c>
      <c r="F5995" s="286">
        <v>0</v>
      </c>
    </row>
    <row r="5996" spans="1:6">
      <c r="A5996">
        <v>6327</v>
      </c>
      <c r="B5996" t="s">
        <v>6562</v>
      </c>
      <c r="C5996" t="s">
        <v>565</v>
      </c>
      <c r="D5996" s="285">
        <v>0</v>
      </c>
      <c r="E5996" s="286">
        <v>4.3609999999999998</v>
      </c>
      <c r="F5996" s="286">
        <v>0</v>
      </c>
    </row>
    <row r="5997" spans="1:6">
      <c r="A5997">
        <v>6328</v>
      </c>
      <c r="B5997" t="s">
        <v>6563</v>
      </c>
      <c r="C5997" t="s">
        <v>565</v>
      </c>
      <c r="D5997" s="285">
        <v>0</v>
      </c>
      <c r="E5997" s="286">
        <v>17.806999999999999</v>
      </c>
      <c r="F5997" s="286">
        <v>0</v>
      </c>
    </row>
    <row r="5998" spans="1:6">
      <c r="A5998">
        <v>6329</v>
      </c>
      <c r="B5998" t="s">
        <v>6564</v>
      </c>
      <c r="C5998" t="s">
        <v>565</v>
      </c>
      <c r="D5998" s="285">
        <v>0</v>
      </c>
      <c r="E5998" s="286">
        <v>3.76</v>
      </c>
      <c r="F5998" s="286">
        <v>0</v>
      </c>
    </row>
    <row r="5999" spans="1:6">
      <c r="A5999">
        <v>6330</v>
      </c>
      <c r="B5999" t="s">
        <v>6565</v>
      </c>
      <c r="C5999" t="s">
        <v>565</v>
      </c>
      <c r="D5999" s="285">
        <v>0</v>
      </c>
      <c r="E5999" s="286">
        <v>5.32</v>
      </c>
      <c r="F5999" s="286">
        <v>0</v>
      </c>
    </row>
    <row r="6000" spans="1:6">
      <c r="A6000">
        <v>6331</v>
      </c>
      <c r="B6000" t="s">
        <v>6566</v>
      </c>
      <c r="C6000" t="s">
        <v>565</v>
      </c>
      <c r="D6000" s="285">
        <v>0</v>
      </c>
      <c r="E6000" s="286">
        <v>12.16</v>
      </c>
      <c r="F6000" s="286">
        <v>0</v>
      </c>
    </row>
    <row r="6001" spans="1:6">
      <c r="A6001">
        <v>6332</v>
      </c>
      <c r="B6001" t="s">
        <v>6567</v>
      </c>
      <c r="C6001" t="s">
        <v>565</v>
      </c>
      <c r="D6001" s="285">
        <v>0</v>
      </c>
      <c r="E6001" s="286">
        <v>5.24</v>
      </c>
      <c r="F6001" s="286">
        <v>0</v>
      </c>
    </row>
    <row r="6002" spans="1:6">
      <c r="A6002">
        <v>6334</v>
      </c>
      <c r="B6002" t="s">
        <v>6568</v>
      </c>
      <c r="C6002" t="s">
        <v>565</v>
      </c>
      <c r="D6002" s="285">
        <v>0</v>
      </c>
      <c r="E6002" s="286">
        <v>14.45</v>
      </c>
      <c r="F6002" s="286">
        <v>0</v>
      </c>
    </row>
    <row r="6003" spans="1:6">
      <c r="A6003">
        <v>6335</v>
      </c>
      <c r="B6003" t="s">
        <v>6569</v>
      </c>
      <c r="C6003" t="s">
        <v>565</v>
      </c>
      <c r="D6003" s="285">
        <v>0</v>
      </c>
      <c r="E6003" s="286">
        <v>43.69</v>
      </c>
      <c r="F6003" s="286">
        <v>0</v>
      </c>
    </row>
    <row r="6004" spans="1:6">
      <c r="A6004">
        <v>6336</v>
      </c>
      <c r="B6004" t="s">
        <v>6570</v>
      </c>
      <c r="C6004" t="s">
        <v>565</v>
      </c>
      <c r="D6004" s="285">
        <v>0</v>
      </c>
      <c r="E6004" s="286">
        <v>8.0960000000000001</v>
      </c>
      <c r="F6004" s="286">
        <v>0</v>
      </c>
    </row>
    <row r="6005" spans="1:6">
      <c r="A6005">
        <v>6337</v>
      </c>
      <c r="B6005" t="s">
        <v>6571</v>
      </c>
      <c r="C6005" t="s">
        <v>565</v>
      </c>
      <c r="D6005" s="285">
        <v>0</v>
      </c>
      <c r="E6005" s="286">
        <v>18.46</v>
      </c>
      <c r="F6005" s="286">
        <v>0</v>
      </c>
    </row>
    <row r="6006" spans="1:6">
      <c r="A6006">
        <v>6338</v>
      </c>
      <c r="B6006" t="s">
        <v>6572</v>
      </c>
      <c r="C6006" t="s">
        <v>565</v>
      </c>
      <c r="D6006" s="285">
        <v>0</v>
      </c>
      <c r="E6006" s="286">
        <v>4.4169999999999998</v>
      </c>
      <c r="F6006" s="286">
        <v>0</v>
      </c>
    </row>
    <row r="6007" spans="1:6">
      <c r="A6007">
        <v>6339</v>
      </c>
      <c r="B6007" t="s">
        <v>6573</v>
      </c>
      <c r="C6007" t="s">
        <v>565</v>
      </c>
      <c r="D6007" s="285">
        <v>0</v>
      </c>
      <c r="E6007" s="286">
        <v>6.0330000000000004</v>
      </c>
      <c r="F6007" s="286">
        <v>0</v>
      </c>
    </row>
    <row r="6008" spans="1:6">
      <c r="A6008">
        <v>6340</v>
      </c>
      <c r="B6008" t="s">
        <v>6574</v>
      </c>
      <c r="C6008" t="s">
        <v>565</v>
      </c>
      <c r="D6008" s="285">
        <v>0</v>
      </c>
      <c r="E6008" s="286">
        <v>6.032</v>
      </c>
      <c r="F6008" s="286">
        <v>0</v>
      </c>
    </row>
    <row r="6009" spans="1:6">
      <c r="A6009">
        <v>6341</v>
      </c>
      <c r="B6009" t="s">
        <v>6575</v>
      </c>
      <c r="C6009" t="s">
        <v>565</v>
      </c>
      <c r="D6009" s="285">
        <v>0</v>
      </c>
      <c r="E6009" s="286">
        <v>4.9400000000000004</v>
      </c>
      <c r="F6009" s="286">
        <v>0</v>
      </c>
    </row>
    <row r="6010" spans="1:6">
      <c r="A6010">
        <v>6342</v>
      </c>
      <c r="B6010" t="s">
        <v>6576</v>
      </c>
      <c r="C6010" t="s">
        <v>565</v>
      </c>
      <c r="D6010" s="285">
        <v>0</v>
      </c>
      <c r="E6010" s="286">
        <v>128.47999999999999</v>
      </c>
      <c r="F6010" s="286">
        <v>0</v>
      </c>
    </row>
    <row r="6011" spans="1:6">
      <c r="A6011">
        <v>6343</v>
      </c>
      <c r="B6011" t="s">
        <v>6577</v>
      </c>
      <c r="C6011" t="s">
        <v>565</v>
      </c>
      <c r="D6011" s="285">
        <v>0</v>
      </c>
      <c r="E6011" s="286">
        <v>142.4</v>
      </c>
      <c r="F6011" s="286">
        <v>0</v>
      </c>
    </row>
    <row r="6012" spans="1:6">
      <c r="A6012">
        <v>6344</v>
      </c>
      <c r="B6012" t="s">
        <v>6578</v>
      </c>
      <c r="C6012" t="s">
        <v>565</v>
      </c>
      <c r="D6012" s="285">
        <v>0</v>
      </c>
      <c r="E6012" s="286">
        <v>62.15</v>
      </c>
      <c r="F6012" s="286">
        <v>0</v>
      </c>
    </row>
    <row r="6013" spans="1:6">
      <c r="A6013">
        <v>6345</v>
      </c>
      <c r="B6013" t="s">
        <v>6579</v>
      </c>
      <c r="C6013" t="s">
        <v>565</v>
      </c>
      <c r="D6013" s="285">
        <v>15</v>
      </c>
      <c r="E6013" s="286">
        <v>30.581</v>
      </c>
      <c r="F6013" s="286">
        <v>458.72</v>
      </c>
    </row>
    <row r="6014" spans="1:6">
      <c r="A6014">
        <v>6346</v>
      </c>
      <c r="B6014" t="s">
        <v>6580</v>
      </c>
      <c r="C6014" t="s">
        <v>565</v>
      </c>
      <c r="D6014" s="285">
        <v>12</v>
      </c>
      <c r="E6014" s="286">
        <v>13.215999999999999</v>
      </c>
      <c r="F6014" s="286">
        <v>158.59</v>
      </c>
    </row>
    <row r="6015" spans="1:6">
      <c r="A6015">
        <v>6347</v>
      </c>
      <c r="B6015" t="s">
        <v>6581</v>
      </c>
      <c r="C6015" t="s">
        <v>565</v>
      </c>
      <c r="D6015" s="285">
        <v>0</v>
      </c>
      <c r="E6015" s="286">
        <v>20.805</v>
      </c>
      <c r="F6015" s="286">
        <v>0</v>
      </c>
    </row>
    <row r="6016" spans="1:6">
      <c r="A6016">
        <v>6348</v>
      </c>
      <c r="B6016" t="s">
        <v>6582</v>
      </c>
      <c r="C6016" t="s">
        <v>565</v>
      </c>
      <c r="D6016" s="285">
        <v>0</v>
      </c>
      <c r="E6016" s="286">
        <v>24.225000000000001</v>
      </c>
      <c r="F6016" s="286">
        <v>0</v>
      </c>
    </row>
    <row r="6017" spans="1:6">
      <c r="A6017">
        <v>6349</v>
      </c>
      <c r="B6017" t="s">
        <v>6583</v>
      </c>
      <c r="C6017" t="s">
        <v>565</v>
      </c>
      <c r="D6017" s="285">
        <v>0</v>
      </c>
      <c r="E6017" s="286">
        <v>22.324999999999999</v>
      </c>
      <c r="F6017" s="286">
        <v>0</v>
      </c>
    </row>
    <row r="6018" spans="1:6">
      <c r="A6018">
        <v>6350</v>
      </c>
      <c r="B6018" t="s">
        <v>6584</v>
      </c>
      <c r="C6018" t="s">
        <v>565</v>
      </c>
      <c r="D6018" s="285">
        <v>0</v>
      </c>
      <c r="E6018" s="286">
        <v>36.86</v>
      </c>
      <c r="F6018" s="286">
        <v>0</v>
      </c>
    </row>
    <row r="6019" spans="1:6">
      <c r="A6019">
        <v>6351</v>
      </c>
      <c r="B6019" t="s">
        <v>6585</v>
      </c>
      <c r="C6019" t="s">
        <v>565</v>
      </c>
      <c r="D6019" s="285">
        <v>0</v>
      </c>
      <c r="E6019" s="286">
        <v>32.03</v>
      </c>
      <c r="F6019" s="286">
        <v>0</v>
      </c>
    </row>
    <row r="6020" spans="1:6">
      <c r="A6020">
        <v>6352</v>
      </c>
      <c r="B6020" t="s">
        <v>6586</v>
      </c>
      <c r="C6020" t="s">
        <v>565</v>
      </c>
      <c r="D6020" s="285">
        <v>0</v>
      </c>
      <c r="E6020" s="286">
        <v>26.596</v>
      </c>
      <c r="F6020" s="286">
        <v>0</v>
      </c>
    </row>
    <row r="6021" spans="1:6">
      <c r="A6021">
        <v>6353</v>
      </c>
      <c r="B6021" t="s">
        <v>6587</v>
      </c>
      <c r="C6021" t="s">
        <v>565</v>
      </c>
      <c r="D6021" s="285">
        <v>0</v>
      </c>
      <c r="E6021" s="286">
        <v>12.83</v>
      </c>
      <c r="F6021" s="286">
        <v>0</v>
      </c>
    </row>
    <row r="6022" spans="1:6">
      <c r="A6022">
        <v>6354</v>
      </c>
      <c r="B6022" t="s">
        <v>6588</v>
      </c>
      <c r="C6022" t="s">
        <v>565</v>
      </c>
      <c r="D6022" s="285">
        <v>0</v>
      </c>
      <c r="E6022" s="286">
        <v>13.78</v>
      </c>
      <c r="F6022" s="286">
        <v>0</v>
      </c>
    </row>
    <row r="6023" spans="1:6">
      <c r="A6023">
        <v>6356</v>
      </c>
      <c r="B6023" t="s">
        <v>6589</v>
      </c>
      <c r="C6023" t="s">
        <v>565</v>
      </c>
      <c r="D6023" s="285">
        <v>0</v>
      </c>
      <c r="E6023" s="286">
        <v>0</v>
      </c>
      <c r="F6023" s="286">
        <v>0</v>
      </c>
    </row>
    <row r="6024" spans="1:6">
      <c r="A6024">
        <v>6357</v>
      </c>
      <c r="B6024" t="s">
        <v>6590</v>
      </c>
      <c r="C6024" t="s">
        <v>565</v>
      </c>
      <c r="D6024" s="285">
        <v>0</v>
      </c>
      <c r="E6024" s="286">
        <v>340</v>
      </c>
      <c r="F6024" s="286">
        <v>0</v>
      </c>
    </row>
    <row r="6025" spans="1:6">
      <c r="A6025">
        <v>6358</v>
      </c>
      <c r="B6025" t="s">
        <v>6591</v>
      </c>
      <c r="C6025" t="s">
        <v>565</v>
      </c>
      <c r="D6025" s="285">
        <v>0</v>
      </c>
      <c r="E6025" s="286">
        <v>255</v>
      </c>
      <c r="F6025" s="286">
        <v>0</v>
      </c>
    </row>
    <row r="6026" spans="1:6">
      <c r="A6026">
        <v>6359</v>
      </c>
      <c r="B6026" t="s">
        <v>6592</v>
      </c>
      <c r="C6026" t="s">
        <v>565</v>
      </c>
      <c r="D6026" s="285">
        <v>0</v>
      </c>
      <c r="E6026" s="286">
        <v>37.24</v>
      </c>
      <c r="F6026" s="286">
        <v>0</v>
      </c>
    </row>
    <row r="6027" spans="1:6">
      <c r="A6027">
        <v>6360</v>
      </c>
      <c r="B6027" t="s">
        <v>6593</v>
      </c>
      <c r="C6027" t="s">
        <v>565</v>
      </c>
      <c r="D6027" s="285">
        <v>0</v>
      </c>
      <c r="E6027" s="286">
        <v>24.04</v>
      </c>
      <c r="F6027" s="286">
        <v>0</v>
      </c>
    </row>
    <row r="6028" spans="1:6">
      <c r="A6028">
        <v>6361</v>
      </c>
      <c r="B6028" t="s">
        <v>6594</v>
      </c>
      <c r="C6028" t="s">
        <v>565</v>
      </c>
      <c r="D6028" s="285">
        <v>150</v>
      </c>
      <c r="E6028" s="286">
        <v>7.4249999999999998</v>
      </c>
      <c r="F6028" s="286">
        <v>1113.75</v>
      </c>
    </row>
    <row r="6029" spans="1:6">
      <c r="A6029">
        <v>6362</v>
      </c>
      <c r="B6029" t="s">
        <v>6595</v>
      </c>
      <c r="C6029" t="s">
        <v>565</v>
      </c>
      <c r="D6029" s="285">
        <v>0</v>
      </c>
      <c r="E6029" s="286">
        <v>34.26</v>
      </c>
      <c r="F6029" s="286">
        <v>0</v>
      </c>
    </row>
    <row r="6030" spans="1:6">
      <c r="A6030">
        <v>6363</v>
      </c>
      <c r="B6030" t="s">
        <v>6596</v>
      </c>
      <c r="C6030" t="s">
        <v>565</v>
      </c>
      <c r="D6030" s="285">
        <v>0</v>
      </c>
      <c r="E6030" s="286">
        <v>14.54</v>
      </c>
      <c r="F6030" s="286">
        <v>0</v>
      </c>
    </row>
    <row r="6031" spans="1:6">
      <c r="A6031">
        <v>6364</v>
      </c>
      <c r="B6031" t="s">
        <v>6597</v>
      </c>
      <c r="C6031" t="s">
        <v>565</v>
      </c>
      <c r="D6031" s="285">
        <v>0</v>
      </c>
      <c r="E6031" s="286">
        <v>44.887999999999998</v>
      </c>
      <c r="F6031" s="286">
        <v>0</v>
      </c>
    </row>
    <row r="6032" spans="1:6">
      <c r="A6032">
        <v>6365</v>
      </c>
      <c r="B6032" t="s">
        <v>6598</v>
      </c>
      <c r="C6032" t="s">
        <v>565</v>
      </c>
      <c r="D6032" s="285">
        <v>0</v>
      </c>
      <c r="E6032" s="286">
        <v>0</v>
      </c>
      <c r="F6032" s="286">
        <v>0</v>
      </c>
    </row>
    <row r="6033" spans="1:6">
      <c r="A6033">
        <v>6366</v>
      </c>
      <c r="B6033" t="s">
        <v>6599</v>
      </c>
      <c r="C6033" t="s">
        <v>565</v>
      </c>
      <c r="D6033" s="285">
        <v>0</v>
      </c>
      <c r="E6033" s="286">
        <v>58</v>
      </c>
      <c r="F6033" s="286">
        <v>0</v>
      </c>
    </row>
    <row r="6034" spans="1:6">
      <c r="A6034">
        <v>6367</v>
      </c>
      <c r="B6034" t="s">
        <v>6600</v>
      </c>
      <c r="C6034" t="s">
        <v>565</v>
      </c>
      <c r="D6034" s="285">
        <v>0</v>
      </c>
      <c r="E6034" s="286">
        <v>70</v>
      </c>
      <c r="F6034" s="286">
        <v>0</v>
      </c>
    </row>
    <row r="6035" spans="1:6">
      <c r="A6035">
        <v>6368</v>
      </c>
      <c r="B6035" t="s">
        <v>6601</v>
      </c>
      <c r="C6035" t="s">
        <v>565</v>
      </c>
      <c r="D6035" s="285">
        <v>12</v>
      </c>
      <c r="E6035" s="286">
        <v>14.8</v>
      </c>
      <c r="F6035" s="286">
        <v>177.6</v>
      </c>
    </row>
    <row r="6036" spans="1:6">
      <c r="A6036">
        <v>6369</v>
      </c>
      <c r="B6036" t="s">
        <v>6602</v>
      </c>
      <c r="C6036" t="s">
        <v>565</v>
      </c>
      <c r="D6036" s="285">
        <v>6</v>
      </c>
      <c r="E6036" s="286">
        <v>11.5</v>
      </c>
      <c r="F6036" s="286">
        <v>69</v>
      </c>
    </row>
    <row r="6037" spans="1:6">
      <c r="A6037">
        <v>6370</v>
      </c>
      <c r="B6037" t="s">
        <v>6603</v>
      </c>
      <c r="C6037" t="s">
        <v>565</v>
      </c>
      <c r="D6037" s="285">
        <v>0</v>
      </c>
      <c r="E6037" s="286">
        <v>12.5</v>
      </c>
      <c r="F6037" s="286">
        <v>0</v>
      </c>
    </row>
    <row r="6038" spans="1:6">
      <c r="A6038">
        <v>6371</v>
      </c>
      <c r="B6038" t="s">
        <v>6604</v>
      </c>
      <c r="C6038" t="s">
        <v>565</v>
      </c>
      <c r="D6038" s="285">
        <v>0</v>
      </c>
      <c r="E6038" s="286">
        <v>0</v>
      </c>
      <c r="F6038" s="286">
        <v>0</v>
      </c>
    </row>
    <row r="6039" spans="1:6">
      <c r="A6039">
        <v>6372</v>
      </c>
      <c r="B6039" t="s">
        <v>6605</v>
      </c>
      <c r="C6039" t="s">
        <v>565</v>
      </c>
      <c r="D6039" s="285">
        <v>24</v>
      </c>
      <c r="E6039" s="286">
        <v>11.5</v>
      </c>
      <c r="F6039" s="286">
        <v>276</v>
      </c>
    </row>
    <row r="6040" spans="1:6">
      <c r="A6040">
        <v>6373</v>
      </c>
      <c r="B6040" t="s">
        <v>6606</v>
      </c>
      <c r="C6040" t="s">
        <v>565</v>
      </c>
      <c r="D6040" s="285">
        <v>0</v>
      </c>
      <c r="E6040" s="286">
        <v>52</v>
      </c>
      <c r="F6040" s="286">
        <v>0</v>
      </c>
    </row>
    <row r="6041" spans="1:6">
      <c r="A6041">
        <v>6374</v>
      </c>
      <c r="B6041" t="s">
        <v>6607</v>
      </c>
      <c r="C6041" t="s">
        <v>565</v>
      </c>
      <c r="D6041" s="285">
        <v>6</v>
      </c>
      <c r="E6041" s="286">
        <v>22</v>
      </c>
      <c r="F6041" s="286">
        <v>132</v>
      </c>
    </row>
    <row r="6042" spans="1:6">
      <c r="A6042">
        <v>6375</v>
      </c>
      <c r="B6042" t="s">
        <v>6608</v>
      </c>
      <c r="C6042" t="s">
        <v>565</v>
      </c>
      <c r="D6042" s="285">
        <v>18</v>
      </c>
      <c r="E6042" s="286">
        <v>12.5</v>
      </c>
      <c r="F6042" s="286">
        <v>225</v>
      </c>
    </row>
    <row r="6043" spans="1:6">
      <c r="A6043">
        <v>6376</v>
      </c>
      <c r="B6043" t="s">
        <v>6609</v>
      </c>
      <c r="C6043" t="s">
        <v>565</v>
      </c>
      <c r="D6043" s="285">
        <v>0</v>
      </c>
      <c r="E6043" s="286">
        <v>30.36</v>
      </c>
      <c r="F6043" s="286">
        <v>0</v>
      </c>
    </row>
    <row r="6044" spans="1:6">
      <c r="A6044">
        <v>6377</v>
      </c>
      <c r="B6044" t="s">
        <v>6610</v>
      </c>
      <c r="C6044" t="s">
        <v>565</v>
      </c>
      <c r="D6044" s="285">
        <v>42</v>
      </c>
      <c r="E6044" s="286">
        <v>6.7279999999999998</v>
      </c>
      <c r="F6044" s="286">
        <v>282.61</v>
      </c>
    </row>
    <row r="6045" spans="1:6">
      <c r="A6045">
        <v>6378</v>
      </c>
      <c r="B6045" t="s">
        <v>6611</v>
      </c>
      <c r="C6045" t="s">
        <v>565</v>
      </c>
      <c r="D6045" s="285">
        <v>0</v>
      </c>
      <c r="E6045" s="286">
        <v>29.36</v>
      </c>
      <c r="F6045" s="286">
        <v>0</v>
      </c>
    </row>
    <row r="6046" spans="1:6">
      <c r="A6046">
        <v>6379</v>
      </c>
      <c r="B6046" t="s">
        <v>6612</v>
      </c>
      <c r="C6046" t="s">
        <v>565</v>
      </c>
      <c r="D6046" s="285">
        <v>0</v>
      </c>
      <c r="E6046" s="286">
        <v>14.21</v>
      </c>
      <c r="F6046" s="286">
        <v>0</v>
      </c>
    </row>
    <row r="6047" spans="1:6">
      <c r="A6047">
        <v>6380</v>
      </c>
      <c r="B6047" t="s">
        <v>6613</v>
      </c>
      <c r="C6047" t="s">
        <v>565</v>
      </c>
      <c r="D6047" s="285">
        <v>30</v>
      </c>
      <c r="E6047" s="286">
        <v>8.4600000000000009</v>
      </c>
      <c r="F6047" s="286">
        <v>253.8</v>
      </c>
    </row>
    <row r="6048" spans="1:6">
      <c r="A6048">
        <v>6381</v>
      </c>
      <c r="B6048" t="s">
        <v>6614</v>
      </c>
      <c r="C6048" t="s">
        <v>565</v>
      </c>
      <c r="D6048" s="285">
        <v>0</v>
      </c>
      <c r="E6048" s="286">
        <v>6.4969999999999999</v>
      </c>
      <c r="F6048" s="286">
        <v>0</v>
      </c>
    </row>
    <row r="6049" spans="1:6">
      <c r="A6049">
        <v>6382</v>
      </c>
      <c r="B6049" t="s">
        <v>6615</v>
      </c>
      <c r="C6049" t="s">
        <v>565</v>
      </c>
      <c r="D6049" s="285">
        <v>6</v>
      </c>
      <c r="E6049" s="286">
        <v>40.61</v>
      </c>
      <c r="F6049" s="286">
        <v>243.66</v>
      </c>
    </row>
    <row r="6050" spans="1:6">
      <c r="A6050">
        <v>6383</v>
      </c>
      <c r="B6050" t="s">
        <v>6616</v>
      </c>
      <c r="C6050" t="s">
        <v>565</v>
      </c>
      <c r="D6050" s="285">
        <v>0</v>
      </c>
      <c r="E6050" s="286">
        <v>3.5270000000000001</v>
      </c>
      <c r="F6050" s="286">
        <v>0</v>
      </c>
    </row>
    <row r="6051" spans="1:6">
      <c r="A6051">
        <v>6384</v>
      </c>
      <c r="B6051" t="s">
        <v>6617</v>
      </c>
      <c r="C6051" t="s">
        <v>565</v>
      </c>
      <c r="D6051" s="285">
        <v>0</v>
      </c>
      <c r="E6051" s="286">
        <v>17.55</v>
      </c>
      <c r="F6051" s="286">
        <v>0</v>
      </c>
    </row>
    <row r="6052" spans="1:6">
      <c r="A6052">
        <v>6385</v>
      </c>
      <c r="B6052" t="s">
        <v>6618</v>
      </c>
      <c r="C6052" t="s">
        <v>565</v>
      </c>
      <c r="D6052" s="285">
        <v>6</v>
      </c>
      <c r="E6052" s="286">
        <v>26.95</v>
      </c>
      <c r="F6052" s="286">
        <v>161.69999999999999</v>
      </c>
    </row>
    <row r="6053" spans="1:6">
      <c r="A6053">
        <v>6386</v>
      </c>
      <c r="B6053" t="s">
        <v>6619</v>
      </c>
      <c r="C6053" t="s">
        <v>565</v>
      </c>
      <c r="D6053" s="285">
        <v>0</v>
      </c>
      <c r="E6053" s="286">
        <v>24.55</v>
      </c>
      <c r="F6053" s="286">
        <v>0</v>
      </c>
    </row>
    <row r="6054" spans="1:6">
      <c r="A6054">
        <v>6387</v>
      </c>
      <c r="B6054" t="s">
        <v>6620</v>
      </c>
      <c r="C6054" t="s">
        <v>565</v>
      </c>
      <c r="D6054" s="285">
        <v>0</v>
      </c>
      <c r="E6054" s="286">
        <v>20.45</v>
      </c>
      <c r="F6054" s="286">
        <v>0</v>
      </c>
    </row>
    <row r="6055" spans="1:6">
      <c r="A6055">
        <v>6388</v>
      </c>
      <c r="B6055" t="s">
        <v>6621</v>
      </c>
      <c r="C6055" t="s">
        <v>565</v>
      </c>
      <c r="D6055" s="285">
        <v>0</v>
      </c>
      <c r="E6055" s="286">
        <v>91.93</v>
      </c>
      <c r="F6055" s="286">
        <v>0</v>
      </c>
    </row>
    <row r="6056" spans="1:6">
      <c r="A6056">
        <v>6389</v>
      </c>
      <c r="B6056" t="s">
        <v>6622</v>
      </c>
      <c r="C6056" t="s">
        <v>565</v>
      </c>
      <c r="D6056" s="285">
        <v>0</v>
      </c>
      <c r="E6056" s="286">
        <v>6.79</v>
      </c>
      <c r="F6056" s="286">
        <v>0</v>
      </c>
    </row>
    <row r="6057" spans="1:6">
      <c r="A6057">
        <v>6390</v>
      </c>
      <c r="B6057" t="s">
        <v>6623</v>
      </c>
      <c r="C6057" t="s">
        <v>565</v>
      </c>
      <c r="D6057" s="285">
        <v>0</v>
      </c>
      <c r="E6057" s="286">
        <v>13.61</v>
      </c>
      <c r="F6057" s="286">
        <v>0</v>
      </c>
    </row>
    <row r="6058" spans="1:6">
      <c r="A6058">
        <v>6391</v>
      </c>
      <c r="B6058" t="s">
        <v>6624</v>
      </c>
      <c r="C6058" t="s">
        <v>565</v>
      </c>
      <c r="D6058" s="285">
        <v>0</v>
      </c>
      <c r="E6058" s="286">
        <v>14.16</v>
      </c>
      <c r="F6058" s="286">
        <v>0</v>
      </c>
    </row>
    <row r="6059" spans="1:6">
      <c r="A6059">
        <v>6392</v>
      </c>
      <c r="B6059" t="s">
        <v>6625</v>
      </c>
      <c r="C6059" t="s">
        <v>565</v>
      </c>
      <c r="D6059" s="285">
        <v>6</v>
      </c>
      <c r="E6059" s="286">
        <v>17.024000000000001</v>
      </c>
      <c r="F6059" s="286">
        <v>102.14</v>
      </c>
    </row>
    <row r="6060" spans="1:6">
      <c r="A6060">
        <v>6393</v>
      </c>
      <c r="B6060" t="s">
        <v>6626</v>
      </c>
      <c r="C6060" t="s">
        <v>565</v>
      </c>
      <c r="D6060" s="285">
        <v>0</v>
      </c>
      <c r="E6060" s="286">
        <v>6.5549999999999997</v>
      </c>
      <c r="F6060" s="286">
        <v>0</v>
      </c>
    </row>
    <row r="6061" spans="1:6">
      <c r="A6061">
        <v>6394</v>
      </c>
      <c r="B6061" t="s">
        <v>6627</v>
      </c>
      <c r="C6061" t="s">
        <v>565</v>
      </c>
      <c r="D6061" s="285">
        <v>0</v>
      </c>
      <c r="E6061" s="286">
        <v>5.29</v>
      </c>
      <c r="F6061" s="286">
        <v>0</v>
      </c>
    </row>
    <row r="6062" spans="1:6">
      <c r="A6062">
        <v>6395</v>
      </c>
      <c r="B6062" t="s">
        <v>6628</v>
      </c>
      <c r="C6062" t="s">
        <v>565</v>
      </c>
      <c r="D6062" s="285">
        <v>0</v>
      </c>
      <c r="E6062" s="286">
        <v>28.300999999999998</v>
      </c>
      <c r="F6062" s="286">
        <v>0</v>
      </c>
    </row>
    <row r="6063" spans="1:6">
      <c r="A6063">
        <v>6396</v>
      </c>
      <c r="B6063" t="s">
        <v>6629</v>
      </c>
      <c r="C6063" t="s">
        <v>565</v>
      </c>
      <c r="D6063" s="285">
        <v>0</v>
      </c>
      <c r="E6063" s="286">
        <v>50.86</v>
      </c>
      <c r="F6063" s="286">
        <v>0</v>
      </c>
    </row>
    <row r="6064" spans="1:6">
      <c r="A6064">
        <v>6397</v>
      </c>
      <c r="B6064" t="s">
        <v>6630</v>
      </c>
      <c r="C6064" t="s">
        <v>565</v>
      </c>
      <c r="D6064" s="285">
        <v>0</v>
      </c>
      <c r="E6064" s="286">
        <v>61.52</v>
      </c>
      <c r="F6064" s="286">
        <v>0</v>
      </c>
    </row>
    <row r="6065" spans="1:6">
      <c r="A6065">
        <v>6398</v>
      </c>
      <c r="B6065" t="s">
        <v>6631</v>
      </c>
      <c r="C6065" t="s">
        <v>565</v>
      </c>
      <c r="D6065" s="285">
        <v>0</v>
      </c>
      <c r="E6065" s="286">
        <v>24.7</v>
      </c>
      <c r="F6065" s="286">
        <v>0</v>
      </c>
    </row>
    <row r="6066" spans="1:6">
      <c r="A6066">
        <v>6399</v>
      </c>
      <c r="B6066" t="s">
        <v>6632</v>
      </c>
      <c r="C6066" t="s">
        <v>565</v>
      </c>
      <c r="D6066" s="285">
        <v>0</v>
      </c>
      <c r="E6066" s="286">
        <v>36.1</v>
      </c>
      <c r="F6066" s="286">
        <v>0</v>
      </c>
    </row>
    <row r="6067" spans="1:6">
      <c r="A6067">
        <v>6400</v>
      </c>
      <c r="B6067" t="s">
        <v>6633</v>
      </c>
      <c r="C6067" t="s">
        <v>565</v>
      </c>
      <c r="D6067" s="285">
        <v>0</v>
      </c>
      <c r="E6067" s="286">
        <v>38.762999999999998</v>
      </c>
      <c r="F6067" s="286">
        <v>0</v>
      </c>
    </row>
    <row r="6068" spans="1:6">
      <c r="A6068">
        <v>6401</v>
      </c>
      <c r="B6068" t="s">
        <v>6634</v>
      </c>
      <c r="C6068" t="s">
        <v>565</v>
      </c>
      <c r="D6068" s="285">
        <v>0</v>
      </c>
      <c r="E6068" s="286">
        <v>104.5</v>
      </c>
      <c r="F6068" s="286">
        <v>0</v>
      </c>
    </row>
    <row r="6069" spans="1:6">
      <c r="A6069">
        <v>6402</v>
      </c>
      <c r="B6069" t="s">
        <v>6635</v>
      </c>
      <c r="C6069" t="s">
        <v>565</v>
      </c>
      <c r="D6069" s="285">
        <v>0</v>
      </c>
      <c r="E6069" s="286">
        <v>332.5</v>
      </c>
      <c r="F6069" s="286">
        <v>0</v>
      </c>
    </row>
    <row r="6070" spans="1:6">
      <c r="A6070">
        <v>6403</v>
      </c>
      <c r="B6070" t="s">
        <v>6636</v>
      </c>
      <c r="C6070" t="s">
        <v>565</v>
      </c>
      <c r="D6070" s="285">
        <v>0</v>
      </c>
      <c r="E6070" s="286">
        <v>95</v>
      </c>
      <c r="F6070" s="286">
        <v>0</v>
      </c>
    </row>
    <row r="6071" spans="1:6">
      <c r="A6071">
        <v>6404</v>
      </c>
      <c r="B6071" t="s">
        <v>6637</v>
      </c>
      <c r="C6071" t="s">
        <v>565</v>
      </c>
      <c r="D6071" s="285">
        <v>0</v>
      </c>
      <c r="E6071" s="286">
        <v>20.545000000000002</v>
      </c>
      <c r="F6071" s="286">
        <v>0</v>
      </c>
    </row>
    <row r="6072" spans="1:6">
      <c r="A6072">
        <v>6405</v>
      </c>
      <c r="B6072" t="s">
        <v>6638</v>
      </c>
      <c r="C6072" t="s">
        <v>565</v>
      </c>
      <c r="D6072" s="285">
        <v>0</v>
      </c>
      <c r="E6072" s="286">
        <v>7.298</v>
      </c>
      <c r="F6072" s="286">
        <v>0</v>
      </c>
    </row>
    <row r="6073" spans="1:6">
      <c r="A6073">
        <v>6406</v>
      </c>
      <c r="B6073" t="s">
        <v>6639</v>
      </c>
      <c r="C6073" t="s">
        <v>565</v>
      </c>
      <c r="D6073" s="285">
        <v>0</v>
      </c>
      <c r="E6073" s="286">
        <v>53.2</v>
      </c>
      <c r="F6073" s="286">
        <v>0</v>
      </c>
    </row>
    <row r="6074" spans="1:6">
      <c r="A6074">
        <v>6407</v>
      </c>
      <c r="B6074" t="s">
        <v>6640</v>
      </c>
      <c r="C6074" t="s">
        <v>565</v>
      </c>
      <c r="D6074" s="285">
        <v>9</v>
      </c>
      <c r="E6074" s="286">
        <v>19.489999999999998</v>
      </c>
      <c r="F6074" s="286">
        <v>175.41</v>
      </c>
    </row>
    <row r="6075" spans="1:6">
      <c r="A6075">
        <v>6408</v>
      </c>
      <c r="B6075" t="s">
        <v>6641</v>
      </c>
      <c r="C6075" t="s">
        <v>565</v>
      </c>
      <c r="D6075" s="285">
        <v>0</v>
      </c>
      <c r="E6075" s="286">
        <v>12.85</v>
      </c>
      <c r="F6075" s="286">
        <v>0</v>
      </c>
    </row>
    <row r="6076" spans="1:6">
      <c r="A6076">
        <v>6409</v>
      </c>
      <c r="B6076" t="s">
        <v>6642</v>
      </c>
      <c r="C6076" t="s">
        <v>565</v>
      </c>
      <c r="D6076" s="285">
        <v>0</v>
      </c>
      <c r="E6076" s="286">
        <v>19.05</v>
      </c>
      <c r="F6076" s="286">
        <v>0</v>
      </c>
    </row>
    <row r="6077" spans="1:6">
      <c r="A6077">
        <v>6410</v>
      </c>
      <c r="B6077" t="s">
        <v>6643</v>
      </c>
      <c r="C6077" t="s">
        <v>565</v>
      </c>
      <c r="D6077" s="285">
        <v>0</v>
      </c>
      <c r="E6077" s="286">
        <v>7.52</v>
      </c>
      <c r="F6077" s="286">
        <v>0</v>
      </c>
    </row>
    <row r="6078" spans="1:6">
      <c r="A6078">
        <v>6411</v>
      </c>
      <c r="B6078" t="s">
        <v>6644</v>
      </c>
      <c r="C6078" t="s">
        <v>565</v>
      </c>
      <c r="D6078" s="285">
        <v>0</v>
      </c>
      <c r="E6078" s="286">
        <v>19.46</v>
      </c>
      <c r="F6078" s="286">
        <v>0</v>
      </c>
    </row>
    <row r="6079" spans="1:6">
      <c r="A6079">
        <v>6412</v>
      </c>
      <c r="B6079" t="s">
        <v>6645</v>
      </c>
      <c r="C6079" t="s">
        <v>565</v>
      </c>
      <c r="D6079" s="285">
        <v>0</v>
      </c>
      <c r="E6079" s="286">
        <v>14.4</v>
      </c>
      <c r="F6079" s="286">
        <v>0</v>
      </c>
    </row>
    <row r="6080" spans="1:6">
      <c r="A6080">
        <v>6413</v>
      </c>
      <c r="B6080" t="s">
        <v>6646</v>
      </c>
      <c r="C6080" t="s">
        <v>565</v>
      </c>
      <c r="D6080" s="285">
        <v>0</v>
      </c>
      <c r="E6080" s="286">
        <v>23.26</v>
      </c>
      <c r="F6080" s="286">
        <v>0</v>
      </c>
    </row>
    <row r="6081" spans="1:6">
      <c r="A6081">
        <v>6414</v>
      </c>
      <c r="B6081" t="s">
        <v>6647</v>
      </c>
      <c r="C6081" t="s">
        <v>565</v>
      </c>
      <c r="D6081" s="285">
        <v>0</v>
      </c>
      <c r="E6081" s="286">
        <v>8.4</v>
      </c>
      <c r="F6081" s="286">
        <v>0</v>
      </c>
    </row>
    <row r="6082" spans="1:6">
      <c r="A6082">
        <v>6415</v>
      </c>
      <c r="B6082" t="s">
        <v>6648</v>
      </c>
      <c r="C6082" t="s">
        <v>565</v>
      </c>
      <c r="D6082" s="285">
        <v>12</v>
      </c>
      <c r="E6082" s="286">
        <v>18.364999999999998</v>
      </c>
      <c r="F6082" s="286">
        <v>220.38</v>
      </c>
    </row>
    <row r="6083" spans="1:6">
      <c r="A6083">
        <v>6416</v>
      </c>
      <c r="B6083" t="s">
        <v>6649</v>
      </c>
      <c r="C6083" t="s">
        <v>565</v>
      </c>
      <c r="D6083" s="285">
        <v>0</v>
      </c>
      <c r="E6083" s="286">
        <v>22.23</v>
      </c>
      <c r="F6083" s="286">
        <v>0</v>
      </c>
    </row>
    <row r="6084" spans="1:6">
      <c r="A6084">
        <v>6417</v>
      </c>
      <c r="B6084" t="s">
        <v>6650</v>
      </c>
      <c r="C6084" t="s">
        <v>565</v>
      </c>
      <c r="D6084" s="285">
        <v>0</v>
      </c>
      <c r="E6084" s="286">
        <v>22.23</v>
      </c>
      <c r="F6084" s="286">
        <v>0</v>
      </c>
    </row>
    <row r="6085" spans="1:6">
      <c r="A6085">
        <v>6418</v>
      </c>
      <c r="B6085" t="s">
        <v>6651</v>
      </c>
      <c r="C6085" t="s">
        <v>565</v>
      </c>
      <c r="D6085" s="285">
        <v>0</v>
      </c>
      <c r="E6085" s="286">
        <v>20.54</v>
      </c>
      <c r="F6085" s="286">
        <v>0</v>
      </c>
    </row>
    <row r="6086" spans="1:6">
      <c r="A6086">
        <v>6419</v>
      </c>
      <c r="B6086" t="s">
        <v>6652</v>
      </c>
      <c r="C6086" t="s">
        <v>565</v>
      </c>
      <c r="D6086" s="285">
        <v>0</v>
      </c>
      <c r="E6086" s="286">
        <v>22.23</v>
      </c>
      <c r="F6086" s="286">
        <v>0</v>
      </c>
    </row>
    <row r="6087" spans="1:6">
      <c r="A6087">
        <v>6420</v>
      </c>
      <c r="B6087" t="s">
        <v>6653</v>
      </c>
      <c r="C6087" t="s">
        <v>565</v>
      </c>
      <c r="D6087" s="285">
        <v>0</v>
      </c>
      <c r="E6087" s="286">
        <v>23.085000000000001</v>
      </c>
      <c r="F6087" s="286">
        <v>0</v>
      </c>
    </row>
    <row r="6088" spans="1:6">
      <c r="A6088">
        <v>6421</v>
      </c>
      <c r="B6088" t="s">
        <v>6654</v>
      </c>
      <c r="C6088" t="s">
        <v>565</v>
      </c>
      <c r="D6088" s="285">
        <v>0</v>
      </c>
      <c r="E6088" s="286">
        <v>25.75</v>
      </c>
      <c r="F6088" s="286">
        <v>0</v>
      </c>
    </row>
    <row r="6089" spans="1:6">
      <c r="A6089">
        <v>6422</v>
      </c>
      <c r="B6089" t="s">
        <v>6655</v>
      </c>
      <c r="C6089" t="s">
        <v>565</v>
      </c>
      <c r="D6089" s="285">
        <v>0</v>
      </c>
      <c r="E6089" s="286">
        <v>223.25</v>
      </c>
      <c r="F6089" s="286">
        <v>0</v>
      </c>
    </row>
    <row r="6090" spans="1:6">
      <c r="A6090">
        <v>6423</v>
      </c>
      <c r="B6090" t="s">
        <v>6656</v>
      </c>
      <c r="C6090" t="s">
        <v>565</v>
      </c>
      <c r="D6090" s="285">
        <v>0</v>
      </c>
      <c r="E6090" s="286">
        <v>9.27</v>
      </c>
      <c r="F6090" s="286">
        <v>0</v>
      </c>
    </row>
    <row r="6091" spans="1:6">
      <c r="A6091">
        <v>6424</v>
      </c>
      <c r="B6091" t="s">
        <v>6657</v>
      </c>
      <c r="C6091" t="s">
        <v>565</v>
      </c>
      <c r="D6091" s="285">
        <v>6</v>
      </c>
      <c r="E6091" s="286">
        <v>3.24</v>
      </c>
      <c r="F6091" s="286">
        <v>19.440000000000001</v>
      </c>
    </row>
    <row r="6092" spans="1:6">
      <c r="A6092">
        <v>6425</v>
      </c>
      <c r="B6092" t="s">
        <v>6658</v>
      </c>
      <c r="C6092" t="s">
        <v>565</v>
      </c>
      <c r="D6092" s="285">
        <v>0</v>
      </c>
      <c r="E6092" s="286">
        <v>13.9</v>
      </c>
      <c r="F6092" s="286">
        <v>0</v>
      </c>
    </row>
    <row r="6093" spans="1:6">
      <c r="A6093">
        <v>6426</v>
      </c>
      <c r="B6093" t="s">
        <v>6659</v>
      </c>
      <c r="C6093" t="s">
        <v>565</v>
      </c>
      <c r="D6093" s="285">
        <v>0</v>
      </c>
      <c r="E6093" s="286">
        <v>13.84</v>
      </c>
      <c r="F6093" s="286">
        <v>0</v>
      </c>
    </row>
    <row r="6094" spans="1:6">
      <c r="A6094">
        <v>6427</v>
      </c>
      <c r="B6094" t="s">
        <v>6660</v>
      </c>
      <c r="C6094" t="s">
        <v>565</v>
      </c>
      <c r="D6094" s="285">
        <v>0</v>
      </c>
      <c r="E6094" s="286">
        <v>14.94</v>
      </c>
      <c r="F6094" s="286">
        <v>0</v>
      </c>
    </row>
    <row r="6095" spans="1:6">
      <c r="A6095">
        <v>6428</v>
      </c>
      <c r="B6095" t="s">
        <v>6661</v>
      </c>
      <c r="C6095" t="s">
        <v>565</v>
      </c>
      <c r="D6095" s="285">
        <v>0</v>
      </c>
      <c r="E6095" s="286">
        <v>16.149999999999999</v>
      </c>
      <c r="F6095" s="286">
        <v>0</v>
      </c>
    </row>
    <row r="6096" spans="1:6">
      <c r="A6096">
        <v>6429</v>
      </c>
      <c r="B6096" t="s">
        <v>6662</v>
      </c>
      <c r="C6096" t="s">
        <v>565</v>
      </c>
      <c r="D6096" s="285">
        <v>0</v>
      </c>
      <c r="E6096" s="286">
        <v>30.69</v>
      </c>
      <c r="F6096" s="286">
        <v>0</v>
      </c>
    </row>
    <row r="6097" spans="1:6">
      <c r="A6097">
        <v>6430</v>
      </c>
      <c r="B6097" t="s">
        <v>6663</v>
      </c>
      <c r="C6097" t="s">
        <v>565</v>
      </c>
      <c r="D6097" s="285">
        <v>0</v>
      </c>
      <c r="E6097" s="286">
        <v>75</v>
      </c>
      <c r="F6097" s="286">
        <v>0</v>
      </c>
    </row>
    <row r="6098" spans="1:6">
      <c r="A6098">
        <v>6431</v>
      </c>
      <c r="B6098" t="s">
        <v>6664</v>
      </c>
      <c r="C6098" t="s">
        <v>565</v>
      </c>
      <c r="D6098" s="285">
        <v>0</v>
      </c>
      <c r="E6098" s="286">
        <v>39.5</v>
      </c>
      <c r="F6098" s="286">
        <v>0</v>
      </c>
    </row>
    <row r="6099" spans="1:6">
      <c r="A6099">
        <v>6432</v>
      </c>
      <c r="B6099" t="s">
        <v>6665</v>
      </c>
      <c r="C6099" t="s">
        <v>565</v>
      </c>
      <c r="D6099" s="285">
        <v>0</v>
      </c>
      <c r="E6099" s="286">
        <v>72.75</v>
      </c>
      <c r="F6099" s="286">
        <v>0</v>
      </c>
    </row>
    <row r="6100" spans="1:6">
      <c r="A6100">
        <v>6433</v>
      </c>
      <c r="B6100" t="s">
        <v>6666</v>
      </c>
      <c r="C6100" t="s">
        <v>565</v>
      </c>
      <c r="D6100" s="285">
        <v>36</v>
      </c>
      <c r="E6100" s="286">
        <v>9.23</v>
      </c>
      <c r="F6100" s="286">
        <v>332.28</v>
      </c>
    </row>
    <row r="6101" spans="1:6">
      <c r="A6101">
        <v>6434</v>
      </c>
      <c r="B6101" t="s">
        <v>6667</v>
      </c>
      <c r="C6101" t="s">
        <v>565</v>
      </c>
      <c r="D6101" s="285">
        <v>18</v>
      </c>
      <c r="E6101" s="286">
        <v>13.8</v>
      </c>
      <c r="F6101" s="286">
        <v>248.4</v>
      </c>
    </row>
    <row r="6102" spans="1:6">
      <c r="A6102">
        <v>6435</v>
      </c>
      <c r="B6102" t="s">
        <v>6668</v>
      </c>
      <c r="C6102" t="s">
        <v>565</v>
      </c>
      <c r="D6102" s="285">
        <v>0</v>
      </c>
      <c r="E6102" s="286">
        <v>13.92</v>
      </c>
      <c r="F6102" s="286">
        <v>0</v>
      </c>
    </row>
    <row r="6103" spans="1:6">
      <c r="A6103">
        <v>6436</v>
      </c>
      <c r="B6103" t="s">
        <v>6669</v>
      </c>
      <c r="C6103" t="s">
        <v>565</v>
      </c>
      <c r="D6103" s="285">
        <v>36</v>
      </c>
      <c r="E6103" s="286">
        <v>12.3</v>
      </c>
      <c r="F6103" s="286">
        <v>442.8</v>
      </c>
    </row>
    <row r="6104" spans="1:6">
      <c r="A6104">
        <v>6437</v>
      </c>
      <c r="B6104" t="s">
        <v>6670</v>
      </c>
      <c r="C6104" t="s">
        <v>565</v>
      </c>
      <c r="D6104" s="285">
        <v>0</v>
      </c>
      <c r="E6104" s="286">
        <v>3.9</v>
      </c>
      <c r="F6104" s="286">
        <v>0</v>
      </c>
    </row>
    <row r="6105" spans="1:6">
      <c r="A6105">
        <v>6438</v>
      </c>
      <c r="B6105" t="s">
        <v>6671</v>
      </c>
      <c r="C6105" t="s">
        <v>565</v>
      </c>
      <c r="D6105" s="285">
        <v>36</v>
      </c>
      <c r="E6105" s="286">
        <v>3</v>
      </c>
      <c r="F6105" s="286">
        <v>108</v>
      </c>
    </row>
    <row r="6106" spans="1:6">
      <c r="A6106">
        <v>6439</v>
      </c>
      <c r="B6106" t="s">
        <v>6672</v>
      </c>
      <c r="C6106" t="s">
        <v>565</v>
      </c>
      <c r="D6106" s="285">
        <v>0</v>
      </c>
      <c r="E6106" s="286">
        <v>2.4950000000000001</v>
      </c>
      <c r="F6106" s="286">
        <v>0</v>
      </c>
    </row>
    <row r="6107" spans="1:6">
      <c r="A6107">
        <v>6440</v>
      </c>
      <c r="B6107" t="s">
        <v>6673</v>
      </c>
      <c r="C6107" t="s">
        <v>565</v>
      </c>
      <c r="D6107" s="285">
        <v>0</v>
      </c>
      <c r="E6107" s="286">
        <v>10.119999999999999</v>
      </c>
      <c r="F6107" s="286">
        <v>0</v>
      </c>
    </row>
    <row r="6108" spans="1:6">
      <c r="A6108">
        <v>6441</v>
      </c>
      <c r="B6108" t="s">
        <v>6674</v>
      </c>
      <c r="C6108" t="s">
        <v>565</v>
      </c>
      <c r="D6108" s="285">
        <v>0</v>
      </c>
      <c r="E6108" s="286">
        <v>21.8</v>
      </c>
      <c r="F6108" s="286">
        <v>0</v>
      </c>
    </row>
    <row r="6109" spans="1:6">
      <c r="A6109">
        <v>6442</v>
      </c>
      <c r="B6109" t="s">
        <v>6675</v>
      </c>
      <c r="C6109" t="s">
        <v>565</v>
      </c>
      <c r="D6109" s="285">
        <v>0</v>
      </c>
      <c r="E6109" s="286">
        <v>24.75</v>
      </c>
      <c r="F6109" s="286">
        <v>0</v>
      </c>
    </row>
    <row r="6110" spans="1:6">
      <c r="A6110">
        <v>6443</v>
      </c>
      <c r="B6110" t="s">
        <v>6676</v>
      </c>
      <c r="C6110" t="s">
        <v>565</v>
      </c>
      <c r="D6110" s="285">
        <v>0</v>
      </c>
      <c r="E6110" s="286">
        <v>29.83</v>
      </c>
      <c r="F6110" s="286">
        <v>0</v>
      </c>
    </row>
    <row r="6111" spans="1:6">
      <c r="A6111">
        <v>6444</v>
      </c>
      <c r="B6111" t="s">
        <v>6677</v>
      </c>
      <c r="C6111" t="s">
        <v>565</v>
      </c>
      <c r="D6111" s="285">
        <v>0</v>
      </c>
      <c r="E6111" s="286">
        <v>22.1</v>
      </c>
      <c r="F6111" s="286">
        <v>0</v>
      </c>
    </row>
    <row r="6112" spans="1:6">
      <c r="A6112">
        <v>6445</v>
      </c>
      <c r="B6112" t="s">
        <v>6678</v>
      </c>
      <c r="C6112" t="s">
        <v>565</v>
      </c>
      <c r="D6112" s="285">
        <v>0</v>
      </c>
      <c r="E6112" s="286">
        <v>22.1</v>
      </c>
      <c r="F6112" s="286">
        <v>0</v>
      </c>
    </row>
    <row r="6113" spans="1:6">
      <c r="A6113">
        <v>6446</v>
      </c>
      <c r="B6113" t="s">
        <v>6679</v>
      </c>
      <c r="C6113" t="s">
        <v>565</v>
      </c>
      <c r="D6113" s="285">
        <v>0</v>
      </c>
      <c r="E6113" s="286">
        <v>24.65</v>
      </c>
      <c r="F6113" s="286">
        <v>0</v>
      </c>
    </row>
    <row r="6114" spans="1:6">
      <c r="A6114">
        <v>6447</v>
      </c>
      <c r="B6114" t="s">
        <v>6680</v>
      </c>
      <c r="C6114" t="s">
        <v>565</v>
      </c>
      <c r="D6114" s="285">
        <v>0</v>
      </c>
      <c r="E6114" s="286">
        <v>19.97</v>
      </c>
      <c r="F6114" s="286">
        <v>0</v>
      </c>
    </row>
    <row r="6115" spans="1:6">
      <c r="A6115">
        <v>6448</v>
      </c>
      <c r="B6115" t="s">
        <v>6681</v>
      </c>
      <c r="C6115" t="s">
        <v>565</v>
      </c>
      <c r="D6115" s="285">
        <v>0</v>
      </c>
      <c r="E6115" s="286">
        <v>11.81</v>
      </c>
      <c r="F6115" s="286">
        <v>0</v>
      </c>
    </row>
    <row r="6116" spans="1:6">
      <c r="A6116">
        <v>6449</v>
      </c>
      <c r="B6116" t="s">
        <v>6682</v>
      </c>
      <c r="C6116" t="s">
        <v>565</v>
      </c>
      <c r="D6116" s="285">
        <v>0</v>
      </c>
      <c r="E6116" s="286">
        <v>11.9</v>
      </c>
      <c r="F6116" s="286">
        <v>0</v>
      </c>
    </row>
    <row r="6117" spans="1:6">
      <c r="A6117">
        <v>6450</v>
      </c>
      <c r="B6117" t="s">
        <v>6683</v>
      </c>
      <c r="C6117" t="s">
        <v>565</v>
      </c>
      <c r="D6117" s="285">
        <v>0</v>
      </c>
      <c r="E6117" s="286">
        <v>94</v>
      </c>
      <c r="F6117" s="286">
        <v>0</v>
      </c>
    </row>
    <row r="6118" spans="1:6">
      <c r="A6118">
        <v>6451</v>
      </c>
      <c r="B6118" t="s">
        <v>6684</v>
      </c>
      <c r="C6118" t="s">
        <v>565</v>
      </c>
      <c r="D6118" s="285">
        <v>0</v>
      </c>
      <c r="E6118" s="286">
        <v>28.9</v>
      </c>
      <c r="F6118" s="286">
        <v>0</v>
      </c>
    </row>
    <row r="6119" spans="1:6">
      <c r="A6119">
        <v>6452</v>
      </c>
      <c r="B6119" t="s">
        <v>6685</v>
      </c>
      <c r="C6119" t="s">
        <v>565</v>
      </c>
      <c r="D6119" s="285">
        <v>0</v>
      </c>
      <c r="E6119" s="286">
        <v>13.5</v>
      </c>
      <c r="F6119" s="286">
        <v>0</v>
      </c>
    </row>
    <row r="6120" spans="1:6">
      <c r="A6120">
        <v>6453</v>
      </c>
      <c r="B6120" t="s">
        <v>6686</v>
      </c>
      <c r="C6120" t="s">
        <v>565</v>
      </c>
      <c r="D6120" s="285">
        <v>0</v>
      </c>
      <c r="E6120" s="286">
        <v>11.05</v>
      </c>
      <c r="F6120" s="286">
        <v>0</v>
      </c>
    </row>
    <row r="6121" spans="1:6">
      <c r="A6121">
        <v>6454</v>
      </c>
      <c r="B6121" t="s">
        <v>6687</v>
      </c>
      <c r="C6121" t="s">
        <v>565</v>
      </c>
      <c r="D6121" s="285">
        <v>0</v>
      </c>
      <c r="E6121" s="286">
        <v>7.5</v>
      </c>
      <c r="F6121" s="286">
        <v>0</v>
      </c>
    </row>
    <row r="6122" spans="1:6">
      <c r="A6122">
        <v>6455</v>
      </c>
      <c r="B6122" t="s">
        <v>6688</v>
      </c>
      <c r="C6122" t="s">
        <v>565</v>
      </c>
      <c r="D6122" s="285">
        <v>0</v>
      </c>
      <c r="E6122" s="286">
        <v>22.373000000000001</v>
      </c>
      <c r="F6122" s="286">
        <v>0</v>
      </c>
    </row>
    <row r="6123" spans="1:6">
      <c r="A6123">
        <v>6456</v>
      </c>
      <c r="B6123" t="s">
        <v>6689</v>
      </c>
      <c r="C6123" t="s">
        <v>565</v>
      </c>
      <c r="D6123" s="285">
        <v>0</v>
      </c>
      <c r="E6123" s="286">
        <v>9.6999999999999993</v>
      </c>
      <c r="F6123" s="286">
        <v>0</v>
      </c>
    </row>
    <row r="6124" spans="1:6">
      <c r="A6124">
        <v>6457</v>
      </c>
      <c r="B6124" t="s">
        <v>6690</v>
      </c>
      <c r="C6124" t="s">
        <v>565</v>
      </c>
      <c r="D6124" s="285">
        <v>0</v>
      </c>
      <c r="E6124" s="286">
        <v>6.12</v>
      </c>
      <c r="F6124" s="286">
        <v>0</v>
      </c>
    </row>
    <row r="6125" spans="1:6">
      <c r="A6125">
        <v>6458</v>
      </c>
      <c r="B6125" t="s">
        <v>6691</v>
      </c>
      <c r="C6125" t="s">
        <v>565</v>
      </c>
      <c r="D6125" s="285">
        <v>0</v>
      </c>
      <c r="E6125" s="286">
        <v>11.31</v>
      </c>
      <c r="F6125" s="286">
        <v>0</v>
      </c>
    </row>
    <row r="6126" spans="1:6">
      <c r="A6126">
        <v>6459</v>
      </c>
      <c r="B6126" t="s">
        <v>6692</v>
      </c>
      <c r="C6126" t="s">
        <v>565</v>
      </c>
      <c r="D6126" s="285">
        <v>0</v>
      </c>
      <c r="E6126" s="286">
        <v>8.65</v>
      </c>
      <c r="F6126" s="286">
        <v>0</v>
      </c>
    </row>
    <row r="6127" spans="1:6">
      <c r="A6127">
        <v>6460</v>
      </c>
      <c r="B6127" t="s">
        <v>6693</v>
      </c>
      <c r="C6127" t="s">
        <v>565</v>
      </c>
      <c r="D6127" s="285">
        <v>12</v>
      </c>
      <c r="E6127" s="286">
        <v>8.17</v>
      </c>
      <c r="F6127" s="286">
        <v>98.04</v>
      </c>
    </row>
    <row r="6128" spans="1:6">
      <c r="A6128">
        <v>6461</v>
      </c>
      <c r="B6128" t="s">
        <v>6694</v>
      </c>
      <c r="C6128" t="s">
        <v>565</v>
      </c>
      <c r="D6128" s="285">
        <v>12</v>
      </c>
      <c r="E6128" s="286">
        <v>13.21</v>
      </c>
      <c r="F6128" s="286">
        <v>158.52000000000001</v>
      </c>
    </row>
    <row r="6129" spans="1:6">
      <c r="A6129">
        <v>6462</v>
      </c>
      <c r="B6129" t="s">
        <v>6695</v>
      </c>
      <c r="C6129" t="s">
        <v>565</v>
      </c>
      <c r="D6129" s="285">
        <v>0</v>
      </c>
      <c r="E6129" s="286">
        <v>7.8</v>
      </c>
      <c r="F6129" s="286">
        <v>0</v>
      </c>
    </row>
    <row r="6130" spans="1:6">
      <c r="A6130">
        <v>6463</v>
      </c>
      <c r="B6130" t="s">
        <v>6696</v>
      </c>
      <c r="C6130" t="s">
        <v>565</v>
      </c>
      <c r="D6130" s="285">
        <v>24</v>
      </c>
      <c r="E6130" s="286">
        <v>6.2</v>
      </c>
      <c r="F6130" s="286">
        <v>148.80000000000001</v>
      </c>
    </row>
    <row r="6131" spans="1:6">
      <c r="A6131">
        <v>6464</v>
      </c>
      <c r="B6131" t="s">
        <v>6697</v>
      </c>
      <c r="C6131" t="s">
        <v>565</v>
      </c>
      <c r="D6131" s="285">
        <v>6</v>
      </c>
      <c r="E6131" s="286">
        <v>10.74</v>
      </c>
      <c r="F6131" s="286">
        <v>64.44</v>
      </c>
    </row>
    <row r="6132" spans="1:6">
      <c r="A6132">
        <v>6465</v>
      </c>
      <c r="B6132" t="s">
        <v>6698</v>
      </c>
      <c r="C6132" t="s">
        <v>565</v>
      </c>
      <c r="D6132" s="285">
        <v>12</v>
      </c>
      <c r="E6132" s="286">
        <v>23.655000000000001</v>
      </c>
      <c r="F6132" s="286">
        <v>283.86</v>
      </c>
    </row>
    <row r="6133" spans="1:6">
      <c r="A6133">
        <v>6466</v>
      </c>
      <c r="B6133" t="s">
        <v>6699</v>
      </c>
      <c r="C6133" t="s">
        <v>565</v>
      </c>
      <c r="D6133" s="285">
        <v>0</v>
      </c>
      <c r="E6133" s="286">
        <v>52.25</v>
      </c>
      <c r="F6133" s="286">
        <v>0</v>
      </c>
    </row>
    <row r="6134" spans="1:6">
      <c r="A6134">
        <v>6467</v>
      </c>
      <c r="B6134" t="s">
        <v>6700</v>
      </c>
      <c r="C6134" t="s">
        <v>565</v>
      </c>
      <c r="D6134" s="285">
        <v>0</v>
      </c>
      <c r="E6134" s="286">
        <v>33.787999999999997</v>
      </c>
      <c r="F6134" s="286">
        <v>0</v>
      </c>
    </row>
    <row r="6135" spans="1:6">
      <c r="A6135">
        <v>6468</v>
      </c>
      <c r="B6135" t="s">
        <v>6701</v>
      </c>
      <c r="C6135" t="s">
        <v>565</v>
      </c>
      <c r="D6135" s="285">
        <v>0</v>
      </c>
      <c r="E6135" s="286">
        <v>12.64</v>
      </c>
      <c r="F6135" s="286">
        <v>0</v>
      </c>
    </row>
    <row r="6136" spans="1:6">
      <c r="A6136">
        <v>6469</v>
      </c>
      <c r="B6136" t="s">
        <v>6702</v>
      </c>
      <c r="C6136" t="s">
        <v>565</v>
      </c>
      <c r="D6136" s="285">
        <v>3</v>
      </c>
      <c r="E6136" s="286">
        <v>36.479999999999997</v>
      </c>
      <c r="F6136" s="286">
        <v>109.44</v>
      </c>
    </row>
    <row r="6137" spans="1:6">
      <c r="A6137">
        <v>6470</v>
      </c>
      <c r="B6137" t="s">
        <v>6703</v>
      </c>
      <c r="C6137" t="s">
        <v>565</v>
      </c>
      <c r="D6137" s="285">
        <v>0</v>
      </c>
      <c r="E6137" s="286">
        <v>17.2</v>
      </c>
      <c r="F6137" s="286">
        <v>0</v>
      </c>
    </row>
    <row r="6138" spans="1:6">
      <c r="A6138">
        <v>6471</v>
      </c>
      <c r="B6138" t="s">
        <v>6704</v>
      </c>
      <c r="C6138" t="s">
        <v>565</v>
      </c>
      <c r="D6138" s="285">
        <v>0</v>
      </c>
      <c r="E6138" s="286">
        <v>26.69</v>
      </c>
      <c r="F6138" s="286">
        <v>0</v>
      </c>
    </row>
    <row r="6139" spans="1:6">
      <c r="A6139">
        <v>6472</v>
      </c>
      <c r="B6139" t="s">
        <v>6705</v>
      </c>
      <c r="C6139" t="s">
        <v>565</v>
      </c>
      <c r="D6139" s="285">
        <v>6</v>
      </c>
      <c r="E6139" s="286">
        <v>23.4</v>
      </c>
      <c r="F6139" s="286">
        <v>140.4</v>
      </c>
    </row>
    <row r="6140" spans="1:6">
      <c r="A6140">
        <v>6473</v>
      </c>
      <c r="B6140" t="s">
        <v>6706</v>
      </c>
      <c r="C6140" t="s">
        <v>565</v>
      </c>
      <c r="D6140" s="285">
        <v>0</v>
      </c>
      <c r="E6140" s="286">
        <v>22.3</v>
      </c>
      <c r="F6140" s="286">
        <v>0</v>
      </c>
    </row>
    <row r="6141" spans="1:6">
      <c r="A6141">
        <v>6474</v>
      </c>
      <c r="B6141" t="s">
        <v>6707</v>
      </c>
      <c r="C6141" t="s">
        <v>565</v>
      </c>
      <c r="D6141" s="285">
        <v>0</v>
      </c>
      <c r="E6141" s="286">
        <v>12.324999999999999</v>
      </c>
      <c r="F6141" s="286">
        <v>0</v>
      </c>
    </row>
    <row r="6142" spans="1:6">
      <c r="A6142">
        <v>6475</v>
      </c>
      <c r="B6142" t="s">
        <v>6708</v>
      </c>
      <c r="C6142" t="s">
        <v>565</v>
      </c>
      <c r="D6142" s="285">
        <v>0</v>
      </c>
      <c r="E6142" s="286">
        <v>8.0890000000000004</v>
      </c>
      <c r="F6142" s="286">
        <v>0</v>
      </c>
    </row>
    <row r="6143" spans="1:6">
      <c r="A6143">
        <v>6476</v>
      </c>
      <c r="B6143" t="s">
        <v>6709</v>
      </c>
      <c r="C6143" t="s">
        <v>565</v>
      </c>
      <c r="D6143" s="285">
        <v>6</v>
      </c>
      <c r="E6143" s="286">
        <v>4.5599999999999996</v>
      </c>
      <c r="F6143" s="286">
        <v>27.36</v>
      </c>
    </row>
    <row r="6144" spans="1:6">
      <c r="A6144">
        <v>6477</v>
      </c>
      <c r="B6144" t="s">
        <v>6710</v>
      </c>
      <c r="C6144" t="s">
        <v>565</v>
      </c>
      <c r="D6144" s="285">
        <v>0</v>
      </c>
      <c r="E6144" s="286">
        <v>3.73</v>
      </c>
      <c r="F6144" s="286">
        <v>0</v>
      </c>
    </row>
    <row r="6145" spans="1:6">
      <c r="A6145">
        <v>6478</v>
      </c>
      <c r="B6145" t="s">
        <v>6711</v>
      </c>
      <c r="C6145" t="s">
        <v>565</v>
      </c>
      <c r="D6145" s="285">
        <v>6</v>
      </c>
      <c r="E6145" s="286">
        <v>6.65</v>
      </c>
      <c r="F6145" s="286">
        <v>39.9</v>
      </c>
    </row>
    <row r="6146" spans="1:6">
      <c r="A6146">
        <v>6479</v>
      </c>
      <c r="B6146" t="s">
        <v>6712</v>
      </c>
      <c r="C6146" t="s">
        <v>565</v>
      </c>
      <c r="D6146" s="285">
        <v>6</v>
      </c>
      <c r="E6146" s="286">
        <v>5.0659999999999998</v>
      </c>
      <c r="F6146" s="286">
        <v>30.4</v>
      </c>
    </row>
    <row r="6147" spans="1:6">
      <c r="A6147">
        <v>6480</v>
      </c>
      <c r="B6147" t="s">
        <v>6713</v>
      </c>
      <c r="C6147" t="s">
        <v>565</v>
      </c>
      <c r="D6147" s="285">
        <v>6</v>
      </c>
      <c r="E6147" s="286">
        <v>4.4790000000000001</v>
      </c>
      <c r="F6147" s="286">
        <v>26.87</v>
      </c>
    </row>
    <row r="6148" spans="1:6">
      <c r="A6148">
        <v>6481</v>
      </c>
      <c r="B6148" t="s">
        <v>6714</v>
      </c>
      <c r="C6148" t="s">
        <v>565</v>
      </c>
      <c r="D6148" s="285">
        <v>0</v>
      </c>
      <c r="E6148" s="286">
        <v>0</v>
      </c>
      <c r="F6148" s="286">
        <v>0</v>
      </c>
    </row>
    <row r="6149" spans="1:6">
      <c r="A6149">
        <v>6482</v>
      </c>
      <c r="B6149" t="s">
        <v>6715</v>
      </c>
      <c r="C6149" t="s">
        <v>565</v>
      </c>
      <c r="D6149" s="285">
        <v>6</v>
      </c>
      <c r="E6149" s="286">
        <v>11.79</v>
      </c>
      <c r="F6149" s="286">
        <v>70.739999999999995</v>
      </c>
    </row>
    <row r="6150" spans="1:6">
      <c r="A6150">
        <v>6483</v>
      </c>
      <c r="B6150" t="s">
        <v>6716</v>
      </c>
      <c r="C6150" t="s">
        <v>565</v>
      </c>
      <c r="D6150" s="285">
        <v>6</v>
      </c>
      <c r="E6150" s="286">
        <v>38.78</v>
      </c>
      <c r="F6150" s="286">
        <v>232.68</v>
      </c>
    </row>
    <row r="6151" spans="1:6">
      <c r="A6151">
        <v>6484</v>
      </c>
      <c r="B6151" t="s">
        <v>6717</v>
      </c>
      <c r="C6151" t="s">
        <v>565</v>
      </c>
      <c r="D6151" s="285">
        <v>0</v>
      </c>
      <c r="E6151" s="286">
        <v>27.91</v>
      </c>
      <c r="F6151" s="286">
        <v>0</v>
      </c>
    </row>
    <row r="6152" spans="1:6">
      <c r="A6152">
        <v>6485</v>
      </c>
      <c r="B6152" t="s">
        <v>6718</v>
      </c>
      <c r="C6152" t="s">
        <v>565</v>
      </c>
      <c r="D6152" s="285">
        <v>0</v>
      </c>
      <c r="E6152" s="286">
        <v>8.31</v>
      </c>
      <c r="F6152" s="286">
        <v>0</v>
      </c>
    </row>
    <row r="6153" spans="1:6">
      <c r="A6153">
        <v>6486</v>
      </c>
      <c r="B6153" t="s">
        <v>6719</v>
      </c>
      <c r="C6153" t="s">
        <v>565</v>
      </c>
      <c r="D6153" s="285">
        <v>0</v>
      </c>
      <c r="E6153" s="286">
        <v>6.23</v>
      </c>
      <c r="F6153" s="286">
        <v>0</v>
      </c>
    </row>
    <row r="6154" spans="1:6">
      <c r="A6154">
        <v>6487</v>
      </c>
      <c r="B6154" t="s">
        <v>6720</v>
      </c>
      <c r="C6154" t="s">
        <v>565</v>
      </c>
      <c r="D6154" s="285">
        <v>6</v>
      </c>
      <c r="E6154" s="286">
        <v>6.25</v>
      </c>
      <c r="F6154" s="286">
        <v>37.5</v>
      </c>
    </row>
    <row r="6155" spans="1:6">
      <c r="A6155">
        <v>6488</v>
      </c>
      <c r="B6155" t="s">
        <v>6721</v>
      </c>
      <c r="C6155" t="s">
        <v>565</v>
      </c>
      <c r="D6155" s="285">
        <v>0</v>
      </c>
      <c r="E6155" s="286">
        <v>14.14</v>
      </c>
      <c r="F6155" s="286">
        <v>0</v>
      </c>
    </row>
    <row r="6156" spans="1:6">
      <c r="A6156">
        <v>6489</v>
      </c>
      <c r="B6156" t="s">
        <v>6722</v>
      </c>
      <c r="C6156" t="s">
        <v>565</v>
      </c>
      <c r="D6156" s="285">
        <v>0</v>
      </c>
      <c r="E6156" s="286">
        <v>0</v>
      </c>
      <c r="F6156" s="286">
        <v>0</v>
      </c>
    </row>
    <row r="6157" spans="1:6">
      <c r="A6157">
        <v>6490</v>
      </c>
      <c r="B6157" t="s">
        <v>6723</v>
      </c>
      <c r="C6157" t="s">
        <v>565</v>
      </c>
      <c r="D6157" s="285">
        <v>24</v>
      </c>
      <c r="E6157" s="286">
        <v>5.93</v>
      </c>
      <c r="F6157" s="286">
        <v>142.32</v>
      </c>
    </row>
    <row r="6158" spans="1:6">
      <c r="A6158">
        <v>6491</v>
      </c>
      <c r="B6158" t="s">
        <v>6724</v>
      </c>
      <c r="C6158" t="s">
        <v>565</v>
      </c>
      <c r="D6158" s="285">
        <v>0</v>
      </c>
      <c r="E6158" s="286">
        <v>43.44</v>
      </c>
      <c r="F6158" s="286">
        <v>0</v>
      </c>
    </row>
    <row r="6159" spans="1:6">
      <c r="A6159">
        <v>6492</v>
      </c>
      <c r="B6159" t="s">
        <v>6725</v>
      </c>
      <c r="C6159" t="s">
        <v>565</v>
      </c>
      <c r="D6159" s="285">
        <v>42</v>
      </c>
      <c r="E6159" s="286">
        <v>4.75</v>
      </c>
      <c r="F6159" s="286">
        <v>199.5</v>
      </c>
    </row>
    <row r="6160" spans="1:6">
      <c r="A6160">
        <v>6493</v>
      </c>
      <c r="B6160" t="s">
        <v>6726</v>
      </c>
      <c r="C6160" t="s">
        <v>565</v>
      </c>
      <c r="D6160" s="285">
        <v>0</v>
      </c>
      <c r="E6160" s="286">
        <v>5.9379999999999997</v>
      </c>
      <c r="F6160" s="286">
        <v>0</v>
      </c>
    </row>
    <row r="6161" spans="1:6">
      <c r="A6161">
        <v>6494</v>
      </c>
      <c r="B6161" t="s">
        <v>6727</v>
      </c>
      <c r="C6161" t="s">
        <v>565</v>
      </c>
      <c r="D6161" s="285">
        <v>0</v>
      </c>
      <c r="E6161" s="286">
        <v>32.448</v>
      </c>
      <c r="F6161" s="286">
        <v>0</v>
      </c>
    </row>
    <row r="6162" spans="1:6">
      <c r="A6162">
        <v>6495</v>
      </c>
      <c r="B6162" t="s">
        <v>6728</v>
      </c>
      <c r="C6162" t="s">
        <v>565</v>
      </c>
      <c r="D6162" s="285">
        <v>0</v>
      </c>
      <c r="E6162" s="286">
        <v>38.4</v>
      </c>
      <c r="F6162" s="286">
        <v>0</v>
      </c>
    </row>
    <row r="6163" spans="1:6">
      <c r="A6163">
        <v>6496</v>
      </c>
      <c r="B6163" t="s">
        <v>6729</v>
      </c>
      <c r="C6163" t="s">
        <v>565</v>
      </c>
      <c r="D6163" s="285">
        <v>0</v>
      </c>
      <c r="E6163" s="286">
        <v>27.84</v>
      </c>
      <c r="F6163" s="286">
        <v>0</v>
      </c>
    </row>
    <row r="6164" spans="1:6">
      <c r="A6164">
        <v>6497</v>
      </c>
      <c r="B6164" t="s">
        <v>6730</v>
      </c>
      <c r="C6164" t="s">
        <v>565</v>
      </c>
      <c r="D6164" s="285">
        <v>0</v>
      </c>
      <c r="E6164" s="286">
        <v>29.76</v>
      </c>
      <c r="F6164" s="286">
        <v>0</v>
      </c>
    </row>
    <row r="6165" spans="1:6">
      <c r="A6165">
        <v>6498</v>
      </c>
      <c r="B6165" t="s">
        <v>6731</v>
      </c>
      <c r="C6165" t="s">
        <v>565</v>
      </c>
      <c r="D6165" s="285">
        <v>0</v>
      </c>
      <c r="E6165" s="286">
        <v>32.06</v>
      </c>
      <c r="F6165" s="286">
        <v>0</v>
      </c>
    </row>
    <row r="6166" spans="1:6">
      <c r="A6166">
        <v>6499</v>
      </c>
      <c r="B6166" t="s">
        <v>6732</v>
      </c>
      <c r="C6166" t="s">
        <v>565</v>
      </c>
      <c r="D6166" s="285">
        <v>0</v>
      </c>
      <c r="E6166" s="286">
        <v>30.029</v>
      </c>
      <c r="F6166" s="286">
        <v>0</v>
      </c>
    </row>
    <row r="6167" spans="1:6">
      <c r="A6167">
        <v>6500</v>
      </c>
      <c r="B6167" t="s">
        <v>6733</v>
      </c>
      <c r="C6167" t="s">
        <v>565</v>
      </c>
      <c r="D6167" s="285">
        <v>0</v>
      </c>
      <c r="E6167" s="286">
        <v>34.090000000000003</v>
      </c>
      <c r="F6167" s="286">
        <v>0</v>
      </c>
    </row>
    <row r="6168" spans="1:6">
      <c r="A6168">
        <v>6501</v>
      </c>
      <c r="B6168" t="s">
        <v>6734</v>
      </c>
      <c r="C6168" t="s">
        <v>565</v>
      </c>
      <c r="D6168" s="285">
        <v>0</v>
      </c>
      <c r="E6168" s="286">
        <v>20.754999999999999</v>
      </c>
      <c r="F6168" s="286">
        <v>0</v>
      </c>
    </row>
    <row r="6169" spans="1:6">
      <c r="A6169">
        <v>6502</v>
      </c>
      <c r="B6169" t="s">
        <v>6735</v>
      </c>
      <c r="C6169" t="s">
        <v>565</v>
      </c>
      <c r="D6169" s="285">
        <v>0</v>
      </c>
      <c r="E6169" s="286">
        <v>17.239999999999998</v>
      </c>
      <c r="F6169" s="286">
        <v>0</v>
      </c>
    </row>
    <row r="6170" spans="1:6">
      <c r="A6170">
        <v>6503</v>
      </c>
      <c r="B6170" t="s">
        <v>6736</v>
      </c>
      <c r="C6170" t="s">
        <v>565</v>
      </c>
      <c r="D6170" s="285">
        <v>3</v>
      </c>
      <c r="E6170" s="286">
        <v>8.7989999999999995</v>
      </c>
      <c r="F6170" s="286">
        <v>26.39</v>
      </c>
    </row>
    <row r="6171" spans="1:6">
      <c r="A6171">
        <v>6504</v>
      </c>
      <c r="B6171" t="s">
        <v>6737</v>
      </c>
      <c r="C6171" t="s">
        <v>565</v>
      </c>
      <c r="D6171" s="285">
        <v>0</v>
      </c>
      <c r="E6171" s="286">
        <v>33.299999999999997</v>
      </c>
      <c r="F6171" s="286">
        <v>0</v>
      </c>
    </row>
    <row r="6172" spans="1:6">
      <c r="A6172">
        <v>6505</v>
      </c>
      <c r="B6172" t="s">
        <v>6738</v>
      </c>
      <c r="C6172" t="s">
        <v>565</v>
      </c>
      <c r="D6172" s="285">
        <v>0</v>
      </c>
      <c r="E6172" s="286">
        <v>3.93</v>
      </c>
      <c r="F6172" s="286">
        <v>0</v>
      </c>
    </row>
    <row r="6173" spans="1:6">
      <c r="A6173">
        <v>6506</v>
      </c>
      <c r="B6173" t="s">
        <v>6739</v>
      </c>
      <c r="C6173" t="s">
        <v>565</v>
      </c>
      <c r="D6173" s="285">
        <v>0</v>
      </c>
      <c r="E6173" s="286">
        <v>51.95</v>
      </c>
      <c r="F6173" s="286">
        <v>0</v>
      </c>
    </row>
    <row r="6174" spans="1:6">
      <c r="A6174">
        <v>6507</v>
      </c>
      <c r="B6174" t="s">
        <v>6740</v>
      </c>
      <c r="C6174" t="s">
        <v>565</v>
      </c>
      <c r="D6174" s="285">
        <v>0</v>
      </c>
      <c r="E6174" s="286">
        <v>55.024999999999999</v>
      </c>
      <c r="F6174" s="286">
        <v>0</v>
      </c>
    </row>
    <row r="6175" spans="1:6">
      <c r="A6175">
        <v>6508</v>
      </c>
      <c r="B6175" t="s">
        <v>6741</v>
      </c>
      <c r="C6175" t="s">
        <v>565</v>
      </c>
      <c r="D6175" s="285">
        <v>12</v>
      </c>
      <c r="E6175" s="286">
        <v>24.44</v>
      </c>
      <c r="F6175" s="286">
        <v>293.27999999999997</v>
      </c>
    </row>
    <row r="6176" spans="1:6">
      <c r="A6176">
        <v>6509</v>
      </c>
      <c r="B6176" t="s">
        <v>6742</v>
      </c>
      <c r="C6176" t="s">
        <v>565</v>
      </c>
      <c r="D6176" s="285">
        <v>6</v>
      </c>
      <c r="E6176" s="286">
        <v>28.087</v>
      </c>
      <c r="F6176" s="286">
        <v>168.52</v>
      </c>
    </row>
    <row r="6177" spans="1:6">
      <c r="A6177">
        <v>6510</v>
      </c>
      <c r="B6177" t="s">
        <v>6743</v>
      </c>
      <c r="C6177" t="s">
        <v>565</v>
      </c>
      <c r="D6177" s="285">
        <v>0</v>
      </c>
      <c r="E6177" s="286">
        <v>2.08</v>
      </c>
      <c r="F6177" s="286">
        <v>0</v>
      </c>
    </row>
    <row r="6178" spans="1:6">
      <c r="A6178">
        <v>6511</v>
      </c>
      <c r="B6178" t="s">
        <v>6744</v>
      </c>
      <c r="C6178" t="s">
        <v>565</v>
      </c>
      <c r="D6178" s="285">
        <v>0</v>
      </c>
      <c r="E6178" s="286">
        <v>15.791</v>
      </c>
      <c r="F6178" s="286">
        <v>0</v>
      </c>
    </row>
    <row r="6179" spans="1:6">
      <c r="A6179">
        <v>6512</v>
      </c>
      <c r="B6179" t="s">
        <v>6745</v>
      </c>
      <c r="C6179" t="s">
        <v>565</v>
      </c>
      <c r="D6179" s="285">
        <v>0</v>
      </c>
      <c r="E6179" s="286">
        <v>69.91</v>
      </c>
      <c r="F6179" s="286">
        <v>0</v>
      </c>
    </row>
    <row r="6180" spans="1:6">
      <c r="A6180">
        <v>6513</v>
      </c>
      <c r="B6180" t="s">
        <v>6746</v>
      </c>
      <c r="C6180" t="s">
        <v>565</v>
      </c>
      <c r="D6180" s="285">
        <v>0</v>
      </c>
      <c r="E6180" s="286">
        <v>69.91</v>
      </c>
      <c r="F6180" s="286">
        <v>0</v>
      </c>
    </row>
    <row r="6181" spans="1:6">
      <c r="A6181">
        <v>6514</v>
      </c>
      <c r="B6181" t="s">
        <v>6747</v>
      </c>
      <c r="C6181" t="s">
        <v>565</v>
      </c>
      <c r="D6181" s="285">
        <v>0</v>
      </c>
      <c r="E6181" s="286">
        <v>45.625999999999998</v>
      </c>
      <c r="F6181" s="286">
        <v>0</v>
      </c>
    </row>
    <row r="6182" spans="1:6">
      <c r="A6182">
        <v>6515</v>
      </c>
      <c r="B6182" t="s">
        <v>6748</v>
      </c>
      <c r="C6182" t="s">
        <v>565</v>
      </c>
      <c r="D6182" s="285">
        <v>0</v>
      </c>
      <c r="E6182" s="286">
        <v>33.76</v>
      </c>
      <c r="F6182" s="286">
        <v>0</v>
      </c>
    </row>
    <row r="6183" spans="1:6">
      <c r="A6183">
        <v>6516</v>
      </c>
      <c r="B6183" t="s">
        <v>6749</v>
      </c>
      <c r="C6183" t="s">
        <v>565</v>
      </c>
      <c r="D6183" s="285">
        <v>0</v>
      </c>
      <c r="E6183" s="286">
        <v>29.74</v>
      </c>
      <c r="F6183" s="286">
        <v>0</v>
      </c>
    </row>
    <row r="6184" spans="1:6">
      <c r="A6184">
        <v>6517</v>
      </c>
      <c r="B6184" t="s">
        <v>6750</v>
      </c>
      <c r="C6184" t="s">
        <v>565</v>
      </c>
      <c r="D6184" s="285">
        <v>0</v>
      </c>
      <c r="E6184" s="286">
        <v>71.31</v>
      </c>
      <c r="F6184" s="286">
        <v>0</v>
      </c>
    </row>
    <row r="6185" spans="1:6">
      <c r="A6185">
        <v>6518</v>
      </c>
      <c r="B6185" t="s">
        <v>6751</v>
      </c>
      <c r="C6185" t="s">
        <v>565</v>
      </c>
      <c r="D6185" s="285">
        <v>6</v>
      </c>
      <c r="E6185" s="286">
        <v>10.57</v>
      </c>
      <c r="F6185" s="286">
        <v>63.42</v>
      </c>
    </row>
    <row r="6186" spans="1:6">
      <c r="A6186">
        <v>6519</v>
      </c>
      <c r="B6186" t="s">
        <v>6752</v>
      </c>
      <c r="C6186" t="s">
        <v>565</v>
      </c>
      <c r="D6186" s="285">
        <v>0</v>
      </c>
      <c r="E6186" s="286">
        <v>504</v>
      </c>
      <c r="F6186" s="286">
        <v>0</v>
      </c>
    </row>
    <row r="6187" spans="1:6">
      <c r="A6187">
        <v>6520</v>
      </c>
      <c r="B6187" t="s">
        <v>6753</v>
      </c>
      <c r="C6187" t="s">
        <v>565</v>
      </c>
      <c r="D6187" s="285">
        <v>0</v>
      </c>
      <c r="E6187" s="286">
        <v>27.38</v>
      </c>
      <c r="F6187" s="286">
        <v>0</v>
      </c>
    </row>
    <row r="6188" spans="1:6">
      <c r="A6188">
        <v>6521</v>
      </c>
      <c r="B6188" t="s">
        <v>6754</v>
      </c>
      <c r="C6188" t="s">
        <v>565</v>
      </c>
      <c r="D6188" s="285">
        <v>6</v>
      </c>
      <c r="E6188" s="286">
        <v>10.92</v>
      </c>
      <c r="F6188" s="286">
        <v>65.52</v>
      </c>
    </row>
    <row r="6189" spans="1:6">
      <c r="A6189">
        <v>6522</v>
      </c>
      <c r="B6189" t="s">
        <v>6755</v>
      </c>
      <c r="C6189" t="s">
        <v>565</v>
      </c>
      <c r="D6189" s="285">
        <v>0</v>
      </c>
      <c r="E6189" s="286">
        <v>28.53</v>
      </c>
      <c r="F6189" s="286">
        <v>0</v>
      </c>
    </row>
    <row r="6190" spans="1:6">
      <c r="A6190">
        <v>6523</v>
      </c>
      <c r="B6190" t="s">
        <v>6756</v>
      </c>
      <c r="C6190" t="s">
        <v>565</v>
      </c>
      <c r="D6190" s="285">
        <v>0</v>
      </c>
      <c r="E6190" s="286">
        <v>243.16</v>
      </c>
      <c r="F6190" s="286">
        <v>0</v>
      </c>
    </row>
    <row r="6191" spans="1:6">
      <c r="A6191">
        <v>6524</v>
      </c>
      <c r="B6191" t="s">
        <v>6757</v>
      </c>
      <c r="C6191" t="s">
        <v>565</v>
      </c>
      <c r="D6191" s="285">
        <v>0</v>
      </c>
      <c r="E6191" s="286">
        <v>13.76</v>
      </c>
      <c r="F6191" s="286">
        <v>0</v>
      </c>
    </row>
    <row r="6192" spans="1:6">
      <c r="A6192">
        <v>6525</v>
      </c>
      <c r="B6192" t="s">
        <v>6758</v>
      </c>
      <c r="C6192" t="s">
        <v>565</v>
      </c>
      <c r="D6192" s="285">
        <v>63</v>
      </c>
      <c r="E6192" s="286">
        <v>5.0629999999999997</v>
      </c>
      <c r="F6192" s="286">
        <v>318.95999999999998</v>
      </c>
    </row>
    <row r="6193" spans="1:6">
      <c r="A6193">
        <v>6526</v>
      </c>
      <c r="B6193" t="s">
        <v>6759</v>
      </c>
      <c r="C6193" t="s">
        <v>565</v>
      </c>
      <c r="D6193" s="285">
        <v>0</v>
      </c>
      <c r="E6193" s="286">
        <v>10.28</v>
      </c>
      <c r="F6193" s="286">
        <v>0</v>
      </c>
    </row>
    <row r="6194" spans="1:6">
      <c r="A6194">
        <v>6527</v>
      </c>
      <c r="B6194" t="s">
        <v>6760</v>
      </c>
      <c r="C6194" t="s">
        <v>565</v>
      </c>
      <c r="D6194" s="285">
        <v>72</v>
      </c>
      <c r="E6194" s="286">
        <v>5.3959999999999999</v>
      </c>
      <c r="F6194" s="286">
        <v>388.51</v>
      </c>
    </row>
    <row r="6195" spans="1:6">
      <c r="A6195">
        <v>6528</v>
      </c>
      <c r="B6195" t="s">
        <v>6761</v>
      </c>
      <c r="C6195" t="s">
        <v>565</v>
      </c>
      <c r="D6195" s="285">
        <v>0</v>
      </c>
      <c r="E6195" s="286">
        <v>68.959999999999994</v>
      </c>
      <c r="F6195" s="286">
        <v>0</v>
      </c>
    </row>
    <row r="6196" spans="1:6">
      <c r="A6196">
        <v>6529</v>
      </c>
      <c r="B6196" t="s">
        <v>6762</v>
      </c>
      <c r="C6196" t="s">
        <v>565</v>
      </c>
      <c r="D6196" s="285">
        <v>0</v>
      </c>
      <c r="E6196" s="286">
        <v>64.11</v>
      </c>
      <c r="F6196" s="286">
        <v>0</v>
      </c>
    </row>
    <row r="6197" spans="1:6">
      <c r="A6197">
        <v>6530</v>
      </c>
      <c r="B6197" t="s">
        <v>6763</v>
      </c>
      <c r="C6197" t="s">
        <v>565</v>
      </c>
      <c r="D6197" s="285">
        <v>0</v>
      </c>
      <c r="E6197" s="286">
        <v>78.260000000000005</v>
      </c>
      <c r="F6197" s="286">
        <v>0</v>
      </c>
    </row>
    <row r="6198" spans="1:6">
      <c r="A6198">
        <v>6531</v>
      </c>
      <c r="B6198" t="s">
        <v>6764</v>
      </c>
      <c r="C6198" t="s">
        <v>565</v>
      </c>
      <c r="D6198" s="285">
        <v>6</v>
      </c>
      <c r="E6198" s="286">
        <v>19.864999999999998</v>
      </c>
      <c r="F6198" s="286">
        <v>119.19</v>
      </c>
    </row>
    <row r="6199" spans="1:6">
      <c r="A6199">
        <v>6532</v>
      </c>
      <c r="B6199" t="s">
        <v>6765</v>
      </c>
      <c r="C6199" t="s">
        <v>565</v>
      </c>
      <c r="D6199" s="285">
        <v>0</v>
      </c>
      <c r="E6199" s="286">
        <v>17.100000000000001</v>
      </c>
      <c r="F6199" s="286">
        <v>0</v>
      </c>
    </row>
    <row r="6200" spans="1:6">
      <c r="A6200">
        <v>6533</v>
      </c>
      <c r="B6200" t="s">
        <v>6766</v>
      </c>
      <c r="C6200" t="s">
        <v>565</v>
      </c>
      <c r="D6200" s="285">
        <v>0</v>
      </c>
      <c r="E6200" s="286">
        <v>45</v>
      </c>
      <c r="F6200" s="286">
        <v>0</v>
      </c>
    </row>
    <row r="6201" spans="1:6">
      <c r="A6201">
        <v>6534</v>
      </c>
      <c r="B6201" t="s">
        <v>6767</v>
      </c>
      <c r="C6201" t="s">
        <v>565</v>
      </c>
      <c r="D6201" s="285">
        <v>0</v>
      </c>
      <c r="E6201" s="286">
        <v>9.9</v>
      </c>
      <c r="F6201" s="286">
        <v>0</v>
      </c>
    </row>
    <row r="6202" spans="1:6">
      <c r="A6202">
        <v>6535</v>
      </c>
      <c r="B6202" t="s">
        <v>6768</v>
      </c>
      <c r="C6202" t="s">
        <v>565</v>
      </c>
      <c r="D6202" s="285">
        <v>0</v>
      </c>
      <c r="E6202" s="286">
        <v>12.78</v>
      </c>
      <c r="F6202" s="286">
        <v>0</v>
      </c>
    </row>
    <row r="6203" spans="1:6">
      <c r="A6203">
        <v>6536</v>
      </c>
      <c r="B6203" t="s">
        <v>6769</v>
      </c>
      <c r="C6203" t="s">
        <v>565</v>
      </c>
      <c r="D6203" s="285">
        <v>0</v>
      </c>
      <c r="E6203" s="286">
        <v>60.45</v>
      </c>
      <c r="F6203" s="286">
        <v>0</v>
      </c>
    </row>
    <row r="6204" spans="1:6">
      <c r="A6204">
        <v>6537</v>
      </c>
      <c r="B6204" t="s">
        <v>6770</v>
      </c>
      <c r="C6204" t="s">
        <v>565</v>
      </c>
      <c r="D6204" s="285">
        <v>0</v>
      </c>
      <c r="E6204" s="286">
        <v>17.57</v>
      </c>
      <c r="F6204" s="286">
        <v>0</v>
      </c>
    </row>
    <row r="6205" spans="1:6">
      <c r="A6205">
        <v>6538</v>
      </c>
      <c r="B6205" t="s">
        <v>6771</v>
      </c>
      <c r="C6205" t="s">
        <v>565</v>
      </c>
      <c r="D6205" s="285">
        <v>0</v>
      </c>
      <c r="E6205" s="286">
        <v>24.78</v>
      </c>
      <c r="F6205" s="286">
        <v>0</v>
      </c>
    </row>
    <row r="6206" spans="1:6">
      <c r="A6206">
        <v>6539</v>
      </c>
      <c r="B6206" t="s">
        <v>6772</v>
      </c>
      <c r="C6206" t="s">
        <v>565</v>
      </c>
      <c r="D6206" s="285">
        <v>0</v>
      </c>
      <c r="E6206" s="286">
        <v>13.45</v>
      </c>
      <c r="F6206" s="286">
        <v>0</v>
      </c>
    </row>
    <row r="6207" spans="1:6">
      <c r="A6207">
        <v>6540</v>
      </c>
      <c r="B6207" t="s">
        <v>6773</v>
      </c>
      <c r="C6207" t="s">
        <v>565</v>
      </c>
      <c r="D6207" s="285">
        <v>0</v>
      </c>
      <c r="E6207" s="286">
        <v>32.5</v>
      </c>
      <c r="F6207" s="286">
        <v>0</v>
      </c>
    </row>
    <row r="6208" spans="1:6">
      <c r="A6208">
        <v>6541</v>
      </c>
      <c r="B6208" t="s">
        <v>6774</v>
      </c>
      <c r="C6208" t="s">
        <v>565</v>
      </c>
      <c r="D6208" s="285">
        <v>0</v>
      </c>
      <c r="E6208" s="286">
        <v>45</v>
      </c>
      <c r="F6208" s="286">
        <v>0</v>
      </c>
    </row>
    <row r="6209" spans="1:6">
      <c r="A6209">
        <v>6542</v>
      </c>
      <c r="B6209" t="s">
        <v>6775</v>
      </c>
      <c r="C6209" t="s">
        <v>565</v>
      </c>
      <c r="D6209" s="285">
        <v>0</v>
      </c>
      <c r="E6209" s="286">
        <v>32.5</v>
      </c>
      <c r="F6209" s="286">
        <v>0</v>
      </c>
    </row>
    <row r="6210" spans="1:6">
      <c r="A6210">
        <v>6543</v>
      </c>
      <c r="B6210" t="s">
        <v>6776</v>
      </c>
      <c r="C6210" t="s">
        <v>565</v>
      </c>
      <c r="D6210" s="285">
        <v>6</v>
      </c>
      <c r="E6210" s="286">
        <v>13.95</v>
      </c>
      <c r="F6210" s="286">
        <v>83.7</v>
      </c>
    </row>
    <row r="6211" spans="1:6">
      <c r="A6211">
        <v>6544</v>
      </c>
      <c r="B6211" t="s">
        <v>6777</v>
      </c>
      <c r="C6211" t="s">
        <v>565</v>
      </c>
      <c r="D6211" s="285">
        <v>0</v>
      </c>
      <c r="E6211" s="286">
        <v>24.85</v>
      </c>
      <c r="F6211" s="286">
        <v>0</v>
      </c>
    </row>
    <row r="6212" spans="1:6">
      <c r="A6212">
        <v>6545</v>
      </c>
      <c r="B6212" t="s">
        <v>6778</v>
      </c>
      <c r="C6212" t="s">
        <v>565</v>
      </c>
      <c r="D6212" s="285">
        <v>0</v>
      </c>
      <c r="E6212" s="286">
        <v>33</v>
      </c>
      <c r="F6212" s="286">
        <v>0</v>
      </c>
    </row>
    <row r="6213" spans="1:6">
      <c r="A6213">
        <v>6546</v>
      </c>
      <c r="B6213" t="s">
        <v>6779</v>
      </c>
      <c r="C6213" t="s">
        <v>565</v>
      </c>
      <c r="D6213" s="285">
        <v>0</v>
      </c>
      <c r="E6213" s="286">
        <v>24.731000000000002</v>
      </c>
      <c r="F6213" s="286">
        <v>0</v>
      </c>
    </row>
    <row r="6214" spans="1:6">
      <c r="A6214">
        <v>6547</v>
      </c>
      <c r="B6214" t="s">
        <v>6780</v>
      </c>
      <c r="C6214" t="s">
        <v>565</v>
      </c>
      <c r="D6214" s="285">
        <v>0</v>
      </c>
      <c r="E6214" s="286">
        <v>27.13</v>
      </c>
      <c r="F6214" s="286">
        <v>0</v>
      </c>
    </row>
    <row r="6215" spans="1:6">
      <c r="A6215">
        <v>6548</v>
      </c>
      <c r="B6215" t="s">
        <v>6781</v>
      </c>
      <c r="C6215" t="s">
        <v>565</v>
      </c>
      <c r="D6215" s="285">
        <v>0</v>
      </c>
      <c r="E6215" s="286">
        <v>17.45</v>
      </c>
      <c r="F6215" s="286">
        <v>0</v>
      </c>
    </row>
    <row r="6216" spans="1:6">
      <c r="A6216">
        <v>6549</v>
      </c>
      <c r="B6216" t="s">
        <v>6782</v>
      </c>
      <c r="C6216" t="s">
        <v>565</v>
      </c>
      <c r="D6216" s="285">
        <v>0</v>
      </c>
      <c r="E6216" s="286">
        <v>12.45</v>
      </c>
      <c r="F6216" s="286">
        <v>0</v>
      </c>
    </row>
    <row r="6217" spans="1:6">
      <c r="A6217">
        <v>6550</v>
      </c>
      <c r="B6217" t="s">
        <v>6783</v>
      </c>
      <c r="C6217" t="s">
        <v>565</v>
      </c>
      <c r="D6217" s="285">
        <v>0</v>
      </c>
      <c r="E6217" s="286">
        <v>30.45</v>
      </c>
      <c r="F6217" s="286">
        <v>0</v>
      </c>
    </row>
    <row r="6218" spans="1:6">
      <c r="A6218">
        <v>6551</v>
      </c>
      <c r="B6218" t="s">
        <v>6784</v>
      </c>
      <c r="C6218" t="s">
        <v>565</v>
      </c>
      <c r="D6218" s="285">
        <v>0</v>
      </c>
      <c r="E6218" s="286">
        <v>28.405000000000001</v>
      </c>
      <c r="F6218" s="286">
        <v>0</v>
      </c>
    </row>
    <row r="6219" spans="1:6">
      <c r="A6219">
        <v>6552</v>
      </c>
      <c r="B6219" t="s">
        <v>6785</v>
      </c>
      <c r="C6219" t="s">
        <v>565</v>
      </c>
      <c r="D6219" s="285">
        <v>0</v>
      </c>
      <c r="E6219" s="286">
        <v>46.56</v>
      </c>
      <c r="F6219" s="286">
        <v>0</v>
      </c>
    </row>
    <row r="6220" spans="1:6">
      <c r="A6220">
        <v>6553</v>
      </c>
      <c r="B6220" t="s">
        <v>6786</v>
      </c>
      <c r="C6220" t="s">
        <v>565</v>
      </c>
      <c r="D6220" s="285">
        <v>6</v>
      </c>
      <c r="E6220" s="286">
        <v>4.0599999999999996</v>
      </c>
      <c r="F6220" s="286">
        <v>24.36</v>
      </c>
    </row>
    <row r="6221" spans="1:6">
      <c r="A6221">
        <v>6554</v>
      </c>
      <c r="B6221" t="s">
        <v>6787</v>
      </c>
      <c r="C6221" t="s">
        <v>565</v>
      </c>
      <c r="D6221" s="285">
        <v>0</v>
      </c>
      <c r="E6221" s="286">
        <v>24.57</v>
      </c>
      <c r="F6221" s="286">
        <v>0</v>
      </c>
    </row>
    <row r="6222" spans="1:6">
      <c r="A6222">
        <v>6555</v>
      </c>
      <c r="B6222" t="s">
        <v>6788</v>
      </c>
      <c r="C6222" t="s">
        <v>565</v>
      </c>
      <c r="D6222" s="285">
        <v>6</v>
      </c>
      <c r="E6222" s="286">
        <v>13</v>
      </c>
      <c r="F6222" s="286">
        <v>78</v>
      </c>
    </row>
    <row r="6223" spans="1:6">
      <c r="A6223">
        <v>6556</v>
      </c>
      <c r="B6223" t="s">
        <v>6789</v>
      </c>
      <c r="C6223" t="s">
        <v>565</v>
      </c>
      <c r="D6223" s="285">
        <v>0</v>
      </c>
      <c r="E6223" s="286">
        <v>12.91</v>
      </c>
      <c r="F6223" s="286">
        <v>0</v>
      </c>
    </row>
    <row r="6224" spans="1:6">
      <c r="A6224">
        <v>6557</v>
      </c>
      <c r="B6224" t="s">
        <v>6790</v>
      </c>
      <c r="C6224" t="s">
        <v>565</v>
      </c>
      <c r="D6224" s="285">
        <v>0</v>
      </c>
      <c r="E6224" s="286">
        <v>18.98</v>
      </c>
      <c r="F6224" s="286">
        <v>0</v>
      </c>
    </row>
    <row r="6225" spans="1:6">
      <c r="A6225">
        <v>6558</v>
      </c>
      <c r="B6225" t="s">
        <v>6791</v>
      </c>
      <c r="C6225" t="s">
        <v>565</v>
      </c>
      <c r="D6225" s="285">
        <v>0</v>
      </c>
      <c r="E6225" s="286">
        <v>22.57</v>
      </c>
      <c r="F6225" s="286">
        <v>0</v>
      </c>
    </row>
    <row r="6226" spans="1:6">
      <c r="A6226">
        <v>6559</v>
      </c>
      <c r="B6226" t="s">
        <v>6792</v>
      </c>
      <c r="C6226" t="s">
        <v>565</v>
      </c>
      <c r="D6226" s="285">
        <v>0</v>
      </c>
      <c r="E6226" s="286">
        <v>6.47</v>
      </c>
      <c r="F6226" s="286">
        <v>0</v>
      </c>
    </row>
    <row r="6227" spans="1:6">
      <c r="A6227">
        <v>6560</v>
      </c>
      <c r="B6227" t="s">
        <v>6793</v>
      </c>
      <c r="C6227" t="s">
        <v>565</v>
      </c>
      <c r="D6227" s="285">
        <v>0</v>
      </c>
      <c r="E6227" s="286">
        <v>9.85</v>
      </c>
      <c r="F6227" s="286">
        <v>0</v>
      </c>
    </row>
    <row r="6228" spans="1:6">
      <c r="A6228">
        <v>6561</v>
      </c>
      <c r="B6228" t="s">
        <v>6794</v>
      </c>
      <c r="C6228" t="s">
        <v>565</v>
      </c>
      <c r="D6228" s="285">
        <v>0</v>
      </c>
      <c r="E6228" s="286">
        <v>51.41</v>
      </c>
      <c r="F6228" s="286">
        <v>0</v>
      </c>
    </row>
    <row r="6229" spans="1:6">
      <c r="A6229">
        <v>6562</v>
      </c>
      <c r="B6229" t="s">
        <v>6795</v>
      </c>
      <c r="C6229" t="s">
        <v>565</v>
      </c>
      <c r="D6229" s="285">
        <v>0</v>
      </c>
      <c r="E6229" s="286">
        <v>52.38</v>
      </c>
      <c r="F6229" s="286">
        <v>0</v>
      </c>
    </row>
    <row r="6230" spans="1:6">
      <c r="A6230">
        <v>6563</v>
      </c>
      <c r="B6230" t="s">
        <v>6796</v>
      </c>
      <c r="C6230" t="s">
        <v>565</v>
      </c>
      <c r="D6230" s="285">
        <v>0</v>
      </c>
      <c r="E6230" s="286">
        <v>30.07</v>
      </c>
      <c r="F6230" s="286">
        <v>0</v>
      </c>
    </row>
    <row r="6231" spans="1:6">
      <c r="A6231">
        <v>6564</v>
      </c>
      <c r="B6231" t="s">
        <v>6797</v>
      </c>
      <c r="C6231" t="s">
        <v>565</v>
      </c>
      <c r="D6231" s="285">
        <v>0</v>
      </c>
      <c r="E6231" s="286">
        <v>56.26</v>
      </c>
      <c r="F6231" s="286">
        <v>0</v>
      </c>
    </row>
    <row r="6232" spans="1:6">
      <c r="A6232">
        <v>6565</v>
      </c>
      <c r="B6232" t="s">
        <v>6798</v>
      </c>
      <c r="C6232" t="s">
        <v>565</v>
      </c>
      <c r="D6232" s="285">
        <v>0</v>
      </c>
      <c r="E6232" s="286">
        <v>11</v>
      </c>
      <c r="F6232" s="286">
        <v>0</v>
      </c>
    </row>
    <row r="6233" spans="1:6">
      <c r="A6233">
        <v>6566</v>
      </c>
      <c r="B6233" t="s">
        <v>6799</v>
      </c>
      <c r="C6233" t="s">
        <v>565</v>
      </c>
      <c r="D6233" s="285">
        <v>0</v>
      </c>
      <c r="E6233" s="286">
        <v>12.945</v>
      </c>
      <c r="F6233" s="286">
        <v>0</v>
      </c>
    </row>
    <row r="6234" spans="1:6">
      <c r="A6234">
        <v>6567</v>
      </c>
      <c r="B6234" t="s">
        <v>6800</v>
      </c>
      <c r="C6234" t="s">
        <v>565</v>
      </c>
      <c r="D6234" s="285">
        <v>0</v>
      </c>
      <c r="E6234" s="286">
        <v>41.71</v>
      </c>
      <c r="F6234" s="286">
        <v>0</v>
      </c>
    </row>
    <row r="6235" spans="1:6">
      <c r="A6235">
        <v>6568</v>
      </c>
      <c r="B6235" t="s">
        <v>6801</v>
      </c>
      <c r="C6235" t="s">
        <v>565</v>
      </c>
      <c r="D6235" s="285">
        <v>0</v>
      </c>
      <c r="E6235" s="286">
        <v>145.5</v>
      </c>
      <c r="F6235" s="286">
        <v>0</v>
      </c>
    </row>
    <row r="6236" spans="1:6">
      <c r="A6236">
        <v>6569</v>
      </c>
      <c r="B6236" t="s">
        <v>6802</v>
      </c>
      <c r="C6236" t="s">
        <v>565</v>
      </c>
      <c r="D6236" s="285">
        <v>0</v>
      </c>
      <c r="E6236" s="286">
        <v>640.20000000000005</v>
      </c>
      <c r="F6236" s="286">
        <v>0</v>
      </c>
    </row>
    <row r="6237" spans="1:6">
      <c r="A6237">
        <v>6570</v>
      </c>
      <c r="B6237" t="s">
        <v>6803</v>
      </c>
      <c r="C6237" t="s">
        <v>565</v>
      </c>
      <c r="D6237" s="285">
        <v>0</v>
      </c>
      <c r="E6237" s="286">
        <v>649.9</v>
      </c>
      <c r="F6237" s="286">
        <v>0</v>
      </c>
    </row>
    <row r="6238" spans="1:6">
      <c r="A6238">
        <v>6571</v>
      </c>
      <c r="B6238" t="s">
        <v>6804</v>
      </c>
      <c r="C6238" t="s">
        <v>565</v>
      </c>
      <c r="D6238" s="285">
        <v>0</v>
      </c>
      <c r="E6238" s="286">
        <v>34.04</v>
      </c>
      <c r="F6238" s="286">
        <v>0</v>
      </c>
    </row>
    <row r="6239" spans="1:6">
      <c r="A6239">
        <v>6572</v>
      </c>
      <c r="B6239" t="s">
        <v>6805</v>
      </c>
      <c r="C6239" t="s">
        <v>565</v>
      </c>
      <c r="D6239" s="285">
        <v>0</v>
      </c>
      <c r="E6239" s="286">
        <v>32.659999999999997</v>
      </c>
      <c r="F6239" s="286">
        <v>0</v>
      </c>
    </row>
    <row r="6240" spans="1:6">
      <c r="A6240">
        <v>6573</v>
      </c>
      <c r="B6240" t="s">
        <v>6806</v>
      </c>
      <c r="C6240" t="s">
        <v>565</v>
      </c>
      <c r="D6240" s="285">
        <v>0</v>
      </c>
      <c r="E6240" s="286">
        <v>10.35</v>
      </c>
      <c r="F6240" s="286">
        <v>0</v>
      </c>
    </row>
    <row r="6241" spans="1:6">
      <c r="A6241">
        <v>6574</v>
      </c>
      <c r="B6241" t="s">
        <v>6807</v>
      </c>
      <c r="C6241" t="s">
        <v>565</v>
      </c>
      <c r="D6241" s="285">
        <v>0</v>
      </c>
      <c r="E6241" s="286">
        <v>11.65</v>
      </c>
      <c r="F6241" s="286">
        <v>0</v>
      </c>
    </row>
    <row r="6242" spans="1:6">
      <c r="A6242">
        <v>6575</v>
      </c>
      <c r="B6242" t="s">
        <v>6808</v>
      </c>
      <c r="C6242" t="s">
        <v>565</v>
      </c>
      <c r="D6242" s="285">
        <v>0</v>
      </c>
      <c r="E6242" s="286">
        <v>43.22</v>
      </c>
      <c r="F6242" s="286">
        <v>0</v>
      </c>
    </row>
    <row r="6243" spans="1:6">
      <c r="A6243">
        <v>6576</v>
      </c>
      <c r="B6243" t="s">
        <v>6809</v>
      </c>
      <c r="C6243" t="s">
        <v>565</v>
      </c>
      <c r="D6243" s="285">
        <v>0</v>
      </c>
      <c r="E6243" s="286">
        <v>26.3</v>
      </c>
      <c r="F6243" s="286">
        <v>0</v>
      </c>
    </row>
    <row r="6244" spans="1:6">
      <c r="A6244">
        <v>6577</v>
      </c>
      <c r="B6244" t="s">
        <v>6810</v>
      </c>
      <c r="C6244" t="s">
        <v>565</v>
      </c>
      <c r="D6244" s="285">
        <v>0</v>
      </c>
      <c r="E6244" s="286">
        <v>12.8</v>
      </c>
      <c r="F6244" s="286">
        <v>0</v>
      </c>
    </row>
    <row r="6245" spans="1:6">
      <c r="A6245">
        <v>6578</v>
      </c>
      <c r="B6245" t="s">
        <v>6811</v>
      </c>
      <c r="C6245" t="s">
        <v>565</v>
      </c>
      <c r="D6245" s="285">
        <v>0</v>
      </c>
      <c r="E6245" s="286">
        <v>6.85</v>
      </c>
      <c r="F6245" s="286">
        <v>0</v>
      </c>
    </row>
    <row r="6246" spans="1:6">
      <c r="A6246">
        <v>6579</v>
      </c>
      <c r="B6246" t="s">
        <v>6812</v>
      </c>
      <c r="C6246" t="s">
        <v>565</v>
      </c>
      <c r="D6246" s="285">
        <v>0</v>
      </c>
      <c r="E6246" s="286">
        <v>24.81</v>
      </c>
      <c r="F6246" s="286">
        <v>0</v>
      </c>
    </row>
    <row r="6247" spans="1:6">
      <c r="A6247">
        <v>6580</v>
      </c>
      <c r="B6247" t="s">
        <v>6813</v>
      </c>
      <c r="C6247" t="s">
        <v>565</v>
      </c>
      <c r="D6247" s="285">
        <v>0</v>
      </c>
      <c r="E6247" s="286">
        <v>16.66</v>
      </c>
      <c r="F6247" s="286">
        <v>0</v>
      </c>
    </row>
    <row r="6248" spans="1:6">
      <c r="A6248">
        <v>6581</v>
      </c>
      <c r="B6248" t="s">
        <v>6814</v>
      </c>
      <c r="C6248" t="s">
        <v>565</v>
      </c>
      <c r="D6248" s="285">
        <v>0</v>
      </c>
      <c r="E6248" s="286">
        <v>10.73</v>
      </c>
      <c r="F6248" s="286">
        <v>0</v>
      </c>
    </row>
    <row r="6249" spans="1:6">
      <c r="A6249">
        <v>6582</v>
      </c>
      <c r="B6249" t="s">
        <v>6815</v>
      </c>
      <c r="C6249" t="s">
        <v>565</v>
      </c>
      <c r="D6249" s="285">
        <v>0</v>
      </c>
      <c r="E6249" s="286">
        <v>32.450000000000003</v>
      </c>
      <c r="F6249" s="286">
        <v>0</v>
      </c>
    </row>
    <row r="6250" spans="1:6">
      <c r="A6250">
        <v>6583</v>
      </c>
      <c r="B6250" t="s">
        <v>6816</v>
      </c>
      <c r="C6250" t="s">
        <v>565</v>
      </c>
      <c r="D6250" s="285">
        <v>0</v>
      </c>
      <c r="E6250" s="286">
        <v>8.15</v>
      </c>
      <c r="F6250" s="286">
        <v>0</v>
      </c>
    </row>
    <row r="6251" spans="1:6">
      <c r="A6251">
        <v>6584</v>
      </c>
      <c r="B6251" t="s">
        <v>6817</v>
      </c>
      <c r="C6251" t="s">
        <v>565</v>
      </c>
      <c r="D6251" s="285">
        <v>0</v>
      </c>
      <c r="E6251" s="286">
        <v>19.39</v>
      </c>
      <c r="F6251" s="286">
        <v>0</v>
      </c>
    </row>
    <row r="6252" spans="1:6">
      <c r="A6252">
        <v>6585</v>
      </c>
      <c r="B6252" t="s">
        <v>6818</v>
      </c>
      <c r="C6252" t="s">
        <v>565</v>
      </c>
      <c r="D6252" s="285">
        <v>0</v>
      </c>
      <c r="E6252" s="286">
        <v>40.880000000000003</v>
      </c>
      <c r="F6252" s="286">
        <v>0</v>
      </c>
    </row>
    <row r="6253" spans="1:6">
      <c r="A6253">
        <v>6586</v>
      </c>
      <c r="B6253" t="s">
        <v>6819</v>
      </c>
      <c r="C6253" t="s">
        <v>565</v>
      </c>
      <c r="D6253" s="285">
        <v>0</v>
      </c>
      <c r="E6253" s="286">
        <v>27.46</v>
      </c>
      <c r="F6253" s="286">
        <v>0</v>
      </c>
    </row>
    <row r="6254" spans="1:6">
      <c r="A6254">
        <v>6587</v>
      </c>
      <c r="B6254" t="s">
        <v>6820</v>
      </c>
      <c r="C6254" t="s">
        <v>565</v>
      </c>
      <c r="D6254" s="285">
        <v>0</v>
      </c>
      <c r="E6254" s="286">
        <v>40.630000000000003</v>
      </c>
      <c r="F6254" s="286">
        <v>0</v>
      </c>
    </row>
    <row r="6255" spans="1:6">
      <c r="A6255">
        <v>6588</v>
      </c>
      <c r="B6255" t="s">
        <v>6821</v>
      </c>
      <c r="C6255" t="s">
        <v>565</v>
      </c>
      <c r="D6255" s="285">
        <v>0</v>
      </c>
      <c r="E6255" s="286">
        <v>27.66</v>
      </c>
      <c r="F6255" s="286">
        <v>0</v>
      </c>
    </row>
    <row r="6256" spans="1:6">
      <c r="A6256">
        <v>6589</v>
      </c>
      <c r="B6256" t="s">
        <v>6822</v>
      </c>
      <c r="C6256" t="s">
        <v>565</v>
      </c>
      <c r="D6256" s="285">
        <v>0</v>
      </c>
      <c r="E6256" s="286">
        <v>27.78</v>
      </c>
      <c r="F6256" s="286">
        <v>0</v>
      </c>
    </row>
    <row r="6257" spans="1:6">
      <c r="A6257">
        <v>6590</v>
      </c>
      <c r="B6257" t="s">
        <v>6823</v>
      </c>
      <c r="C6257" t="s">
        <v>565</v>
      </c>
      <c r="D6257" s="285">
        <v>0</v>
      </c>
      <c r="E6257" s="286">
        <v>27.94</v>
      </c>
      <c r="F6257" s="286">
        <v>0</v>
      </c>
    </row>
    <row r="6258" spans="1:6">
      <c r="A6258">
        <v>6591</v>
      </c>
      <c r="B6258" t="s">
        <v>6824</v>
      </c>
      <c r="C6258" t="s">
        <v>565</v>
      </c>
      <c r="D6258" s="285">
        <v>0</v>
      </c>
      <c r="E6258" s="286">
        <v>16.32</v>
      </c>
      <c r="F6258" s="286">
        <v>0</v>
      </c>
    </row>
    <row r="6259" spans="1:6">
      <c r="A6259">
        <v>6592</v>
      </c>
      <c r="B6259" t="s">
        <v>6825</v>
      </c>
      <c r="C6259" t="s">
        <v>565</v>
      </c>
      <c r="D6259" s="285">
        <v>0</v>
      </c>
      <c r="E6259" s="286">
        <v>36.520000000000003</v>
      </c>
      <c r="F6259" s="286">
        <v>0</v>
      </c>
    </row>
    <row r="6260" spans="1:6">
      <c r="A6260">
        <v>6593</v>
      </c>
      <c r="B6260" t="s">
        <v>6826</v>
      </c>
      <c r="C6260" t="s">
        <v>565</v>
      </c>
      <c r="D6260" s="285">
        <v>18</v>
      </c>
      <c r="E6260" s="286">
        <v>6.87</v>
      </c>
      <c r="F6260" s="286">
        <v>123.66</v>
      </c>
    </row>
    <row r="6261" spans="1:6">
      <c r="A6261">
        <v>6594</v>
      </c>
      <c r="B6261" t="s">
        <v>6827</v>
      </c>
      <c r="C6261" t="s">
        <v>565</v>
      </c>
      <c r="D6261" s="285">
        <v>0</v>
      </c>
      <c r="E6261" s="286">
        <v>10.19</v>
      </c>
      <c r="F6261" s="286">
        <v>0</v>
      </c>
    </row>
    <row r="6262" spans="1:6">
      <c r="A6262">
        <v>6595</v>
      </c>
      <c r="B6262" t="s">
        <v>6828</v>
      </c>
      <c r="C6262" t="s">
        <v>565</v>
      </c>
      <c r="D6262" s="285">
        <v>0</v>
      </c>
      <c r="E6262" s="286">
        <v>10.61</v>
      </c>
      <c r="F6262" s="286">
        <v>0</v>
      </c>
    </row>
    <row r="6263" spans="1:6">
      <c r="A6263">
        <v>6596</v>
      </c>
      <c r="B6263" t="s">
        <v>6829</v>
      </c>
      <c r="C6263" t="s">
        <v>565</v>
      </c>
      <c r="D6263" s="285">
        <v>0</v>
      </c>
      <c r="E6263" s="286">
        <v>9.51</v>
      </c>
      <c r="F6263" s="286">
        <v>0</v>
      </c>
    </row>
    <row r="6264" spans="1:6">
      <c r="A6264">
        <v>6597</v>
      </c>
      <c r="B6264" t="s">
        <v>6830</v>
      </c>
      <c r="C6264" t="s">
        <v>565</v>
      </c>
      <c r="D6264" s="285">
        <v>0</v>
      </c>
      <c r="E6264" s="286">
        <v>36.92</v>
      </c>
      <c r="F6264" s="286">
        <v>0</v>
      </c>
    </row>
    <row r="6265" spans="1:6">
      <c r="A6265">
        <v>6598</v>
      </c>
      <c r="B6265" t="s">
        <v>6831</v>
      </c>
      <c r="C6265" t="s">
        <v>565</v>
      </c>
      <c r="D6265" s="285">
        <v>0</v>
      </c>
      <c r="E6265" s="286">
        <v>28.65</v>
      </c>
      <c r="F6265" s="286">
        <v>0</v>
      </c>
    </row>
    <row r="6266" spans="1:6">
      <c r="A6266">
        <v>6599</v>
      </c>
      <c r="B6266" t="s">
        <v>6832</v>
      </c>
      <c r="C6266" t="s">
        <v>565</v>
      </c>
      <c r="D6266" s="285">
        <v>0</v>
      </c>
      <c r="E6266" s="286">
        <v>37.85</v>
      </c>
      <c r="F6266" s="286">
        <v>0</v>
      </c>
    </row>
    <row r="6267" spans="1:6">
      <c r="A6267">
        <v>6600</v>
      </c>
      <c r="B6267" t="s">
        <v>6833</v>
      </c>
      <c r="C6267" t="s">
        <v>565</v>
      </c>
      <c r="D6267" s="285">
        <v>12</v>
      </c>
      <c r="E6267" s="286">
        <v>9.9</v>
      </c>
      <c r="F6267" s="286">
        <v>118.8</v>
      </c>
    </row>
    <row r="6268" spans="1:6">
      <c r="A6268">
        <v>6601</v>
      </c>
      <c r="B6268" t="s">
        <v>6834</v>
      </c>
      <c r="C6268" t="s">
        <v>565</v>
      </c>
      <c r="D6268" s="285">
        <v>0</v>
      </c>
      <c r="E6268" s="286">
        <v>28.56</v>
      </c>
      <c r="F6268" s="286">
        <v>0</v>
      </c>
    </row>
    <row r="6269" spans="1:6">
      <c r="A6269">
        <v>6602</v>
      </c>
      <c r="B6269" t="s">
        <v>6835</v>
      </c>
      <c r="C6269" t="s">
        <v>565</v>
      </c>
      <c r="D6269" s="285">
        <v>0</v>
      </c>
      <c r="E6269" s="286">
        <v>13.6</v>
      </c>
      <c r="F6269" s="286">
        <v>0</v>
      </c>
    </row>
    <row r="6270" spans="1:6">
      <c r="A6270">
        <v>6603</v>
      </c>
      <c r="B6270" t="s">
        <v>6836</v>
      </c>
      <c r="C6270" t="s">
        <v>565</v>
      </c>
      <c r="D6270" s="285">
        <v>0</v>
      </c>
      <c r="E6270" s="286">
        <v>16.149999999999999</v>
      </c>
      <c r="F6270" s="286">
        <v>0</v>
      </c>
    </row>
    <row r="6271" spans="1:6">
      <c r="A6271">
        <v>6604</v>
      </c>
      <c r="B6271" t="s">
        <v>6837</v>
      </c>
      <c r="C6271" t="s">
        <v>565</v>
      </c>
      <c r="D6271" s="285">
        <v>0</v>
      </c>
      <c r="E6271" s="286">
        <v>51</v>
      </c>
      <c r="F6271" s="286">
        <v>0</v>
      </c>
    </row>
    <row r="6272" spans="1:6">
      <c r="A6272">
        <v>6605</v>
      </c>
      <c r="B6272" t="s">
        <v>6838</v>
      </c>
      <c r="C6272" t="s">
        <v>565</v>
      </c>
      <c r="D6272" s="285">
        <v>0</v>
      </c>
      <c r="E6272" s="286">
        <v>20.7</v>
      </c>
      <c r="F6272" s="286">
        <v>0</v>
      </c>
    </row>
    <row r="6273" spans="1:6">
      <c r="A6273">
        <v>6606</v>
      </c>
      <c r="B6273" t="s">
        <v>6839</v>
      </c>
      <c r="C6273" t="s">
        <v>565</v>
      </c>
      <c r="D6273" s="285">
        <v>0</v>
      </c>
      <c r="E6273" s="286">
        <v>78</v>
      </c>
      <c r="F6273" s="286">
        <v>0</v>
      </c>
    </row>
    <row r="6274" spans="1:6">
      <c r="A6274">
        <v>6607</v>
      </c>
      <c r="B6274" t="s">
        <v>6840</v>
      </c>
      <c r="C6274" t="s">
        <v>565</v>
      </c>
      <c r="D6274" s="285">
        <v>0</v>
      </c>
      <c r="E6274" s="286">
        <v>65.28</v>
      </c>
      <c r="F6274" s="286">
        <v>0</v>
      </c>
    </row>
    <row r="6275" spans="1:6">
      <c r="A6275">
        <v>6609</v>
      </c>
      <c r="B6275" t="s">
        <v>6841</v>
      </c>
      <c r="C6275" t="s">
        <v>565</v>
      </c>
      <c r="D6275" s="285">
        <v>0</v>
      </c>
      <c r="E6275" s="286">
        <v>53.68</v>
      </c>
      <c r="F6275" s="286">
        <v>0</v>
      </c>
    </row>
    <row r="6276" spans="1:6">
      <c r="A6276">
        <v>6610</v>
      </c>
      <c r="B6276" t="s">
        <v>6842</v>
      </c>
      <c r="C6276" t="s">
        <v>565</v>
      </c>
      <c r="D6276" s="285">
        <v>0</v>
      </c>
      <c r="E6276" s="286">
        <v>134.34</v>
      </c>
      <c r="F6276" s="286">
        <v>0</v>
      </c>
    </row>
    <row r="6277" spans="1:6">
      <c r="A6277">
        <v>6611</v>
      </c>
      <c r="B6277" t="s">
        <v>6843</v>
      </c>
      <c r="C6277" t="s">
        <v>565</v>
      </c>
      <c r="D6277" s="285">
        <v>0</v>
      </c>
      <c r="E6277" s="286">
        <v>531.15</v>
      </c>
      <c r="F6277" s="286">
        <v>0</v>
      </c>
    </row>
    <row r="6278" spans="1:6">
      <c r="A6278">
        <v>6612</v>
      </c>
      <c r="B6278" t="s">
        <v>6844</v>
      </c>
      <c r="C6278" t="s">
        <v>565</v>
      </c>
      <c r="D6278" s="285">
        <v>0</v>
      </c>
      <c r="E6278" s="286">
        <v>436.04</v>
      </c>
      <c r="F6278" s="286">
        <v>0</v>
      </c>
    </row>
    <row r="6279" spans="1:6">
      <c r="A6279">
        <v>6613</v>
      </c>
      <c r="B6279" t="s">
        <v>6845</v>
      </c>
      <c r="C6279" t="s">
        <v>565</v>
      </c>
      <c r="D6279" s="285">
        <v>0</v>
      </c>
      <c r="E6279" s="286">
        <v>51.064999999999998</v>
      </c>
      <c r="F6279" s="286">
        <v>0</v>
      </c>
    </row>
    <row r="6280" spans="1:6">
      <c r="A6280">
        <v>6614</v>
      </c>
      <c r="B6280" t="s">
        <v>6846</v>
      </c>
      <c r="C6280" t="s">
        <v>565</v>
      </c>
      <c r="D6280" s="285">
        <v>0</v>
      </c>
      <c r="E6280" s="286">
        <v>73.902000000000001</v>
      </c>
      <c r="F6280" s="286">
        <v>0</v>
      </c>
    </row>
    <row r="6281" spans="1:6">
      <c r="A6281">
        <v>6615</v>
      </c>
      <c r="B6281" t="s">
        <v>6847</v>
      </c>
      <c r="C6281" t="s">
        <v>565</v>
      </c>
      <c r="D6281" s="285">
        <v>0</v>
      </c>
      <c r="E6281" s="286">
        <v>100.11</v>
      </c>
      <c r="F6281" s="286">
        <v>0</v>
      </c>
    </row>
    <row r="6282" spans="1:6">
      <c r="A6282">
        <v>6616</v>
      </c>
      <c r="B6282" t="s">
        <v>6848</v>
      </c>
      <c r="C6282" t="s">
        <v>565</v>
      </c>
      <c r="D6282" s="285">
        <v>0</v>
      </c>
      <c r="E6282" s="286">
        <v>66.516000000000005</v>
      </c>
      <c r="F6282" s="286">
        <v>0</v>
      </c>
    </row>
    <row r="6283" spans="1:6">
      <c r="A6283">
        <v>6617</v>
      </c>
      <c r="B6283" t="s">
        <v>6849</v>
      </c>
      <c r="C6283" t="s">
        <v>565</v>
      </c>
      <c r="D6283" s="285">
        <v>0</v>
      </c>
      <c r="E6283" s="286">
        <v>73.835999999999999</v>
      </c>
      <c r="F6283" s="286">
        <v>0</v>
      </c>
    </row>
    <row r="6284" spans="1:6">
      <c r="A6284">
        <v>6618</v>
      </c>
      <c r="B6284" t="s">
        <v>6850</v>
      </c>
      <c r="C6284" t="s">
        <v>565</v>
      </c>
      <c r="D6284" s="285">
        <v>0</v>
      </c>
      <c r="E6284" s="286">
        <v>80.625</v>
      </c>
      <c r="F6284" s="286">
        <v>0</v>
      </c>
    </row>
    <row r="6285" spans="1:6">
      <c r="A6285">
        <v>6619</v>
      </c>
      <c r="B6285" t="s">
        <v>6851</v>
      </c>
      <c r="C6285" t="s">
        <v>565</v>
      </c>
      <c r="D6285" s="285">
        <v>0</v>
      </c>
      <c r="E6285" s="286">
        <v>231.79</v>
      </c>
      <c r="F6285" s="286">
        <v>0</v>
      </c>
    </row>
    <row r="6286" spans="1:6">
      <c r="A6286">
        <v>6620</v>
      </c>
      <c r="B6286" t="s">
        <v>6852</v>
      </c>
      <c r="C6286" t="s">
        <v>565</v>
      </c>
      <c r="D6286" s="285">
        <v>0</v>
      </c>
      <c r="E6286" s="286">
        <v>126.98</v>
      </c>
      <c r="F6286" s="286">
        <v>0</v>
      </c>
    </row>
    <row r="6287" spans="1:6">
      <c r="A6287">
        <v>6621</v>
      </c>
      <c r="B6287" t="s">
        <v>6853</v>
      </c>
      <c r="C6287" t="s">
        <v>565</v>
      </c>
      <c r="D6287" s="285">
        <v>0</v>
      </c>
      <c r="E6287" s="286">
        <v>27.5</v>
      </c>
      <c r="F6287" s="286">
        <v>0</v>
      </c>
    </row>
    <row r="6288" spans="1:6">
      <c r="A6288">
        <v>6622</v>
      </c>
      <c r="B6288" t="s">
        <v>6854</v>
      </c>
      <c r="C6288" t="s">
        <v>565</v>
      </c>
      <c r="D6288" s="285">
        <v>3</v>
      </c>
      <c r="E6288" s="286">
        <v>16.73</v>
      </c>
      <c r="F6288" s="286">
        <v>50.19</v>
      </c>
    </row>
    <row r="6289" spans="1:6">
      <c r="A6289">
        <v>6623</v>
      </c>
      <c r="B6289" t="s">
        <v>6855</v>
      </c>
      <c r="C6289" t="s">
        <v>565</v>
      </c>
      <c r="D6289" s="285">
        <v>3</v>
      </c>
      <c r="E6289" s="286">
        <v>15.8</v>
      </c>
      <c r="F6289" s="286">
        <v>47.4</v>
      </c>
    </row>
    <row r="6290" spans="1:6">
      <c r="A6290">
        <v>6624</v>
      </c>
      <c r="B6290" t="s">
        <v>6856</v>
      </c>
      <c r="C6290" t="s">
        <v>565</v>
      </c>
      <c r="D6290" s="285">
        <v>9</v>
      </c>
      <c r="E6290" s="286">
        <v>24.98</v>
      </c>
      <c r="F6290" s="286">
        <v>224.82</v>
      </c>
    </row>
    <row r="6291" spans="1:6">
      <c r="A6291">
        <v>6625</v>
      </c>
      <c r="B6291" t="s">
        <v>6857</v>
      </c>
      <c r="C6291" t="s">
        <v>565</v>
      </c>
      <c r="D6291" s="285">
        <v>0</v>
      </c>
      <c r="E6291" s="286">
        <v>22.12</v>
      </c>
      <c r="F6291" s="286">
        <v>0</v>
      </c>
    </row>
    <row r="6292" spans="1:6">
      <c r="A6292">
        <v>6626</v>
      </c>
      <c r="B6292" t="s">
        <v>6858</v>
      </c>
      <c r="C6292" t="s">
        <v>565</v>
      </c>
      <c r="D6292" s="285">
        <v>0</v>
      </c>
      <c r="E6292" s="286">
        <v>10.199999999999999</v>
      </c>
      <c r="F6292" s="286">
        <v>0</v>
      </c>
    </row>
    <row r="6293" spans="1:6">
      <c r="A6293">
        <v>6627</v>
      </c>
      <c r="B6293" t="s">
        <v>6859</v>
      </c>
      <c r="C6293" t="s">
        <v>565</v>
      </c>
      <c r="D6293" s="285">
        <v>0</v>
      </c>
      <c r="E6293" s="286">
        <v>26.45</v>
      </c>
      <c r="F6293" s="286">
        <v>0</v>
      </c>
    </row>
    <row r="6294" spans="1:6">
      <c r="A6294">
        <v>6628</v>
      </c>
      <c r="B6294" t="s">
        <v>6860</v>
      </c>
      <c r="C6294" t="s">
        <v>565</v>
      </c>
      <c r="D6294" s="285">
        <v>0</v>
      </c>
      <c r="E6294" s="286">
        <v>3.59</v>
      </c>
      <c r="F6294" s="286">
        <v>0</v>
      </c>
    </row>
    <row r="6295" spans="1:6">
      <c r="A6295">
        <v>6629</v>
      </c>
      <c r="B6295" t="s">
        <v>6861</v>
      </c>
      <c r="C6295" t="s">
        <v>565</v>
      </c>
      <c r="D6295" s="285">
        <v>0</v>
      </c>
      <c r="E6295" s="286">
        <v>5.77</v>
      </c>
      <c r="F6295" s="286">
        <v>0</v>
      </c>
    </row>
    <row r="6296" spans="1:6">
      <c r="A6296">
        <v>6630</v>
      </c>
      <c r="B6296" t="s">
        <v>6862</v>
      </c>
      <c r="C6296" t="s">
        <v>565</v>
      </c>
      <c r="D6296" s="285">
        <v>6</v>
      </c>
      <c r="E6296" s="286">
        <v>4.18</v>
      </c>
      <c r="F6296" s="286">
        <v>25.08</v>
      </c>
    </row>
    <row r="6297" spans="1:6">
      <c r="A6297">
        <v>6631</v>
      </c>
      <c r="B6297" t="s">
        <v>6863</v>
      </c>
      <c r="C6297" t="s">
        <v>565</v>
      </c>
      <c r="D6297" s="285">
        <v>0</v>
      </c>
      <c r="E6297" s="286">
        <v>4.18</v>
      </c>
      <c r="F6297" s="286">
        <v>0</v>
      </c>
    </row>
    <row r="6298" spans="1:6">
      <c r="A6298">
        <v>6632</v>
      </c>
      <c r="B6298" t="s">
        <v>6864</v>
      </c>
      <c r="C6298" t="s">
        <v>565</v>
      </c>
      <c r="D6298" s="285">
        <v>0</v>
      </c>
      <c r="E6298" s="286">
        <v>1.97</v>
      </c>
      <c r="F6298" s="286">
        <v>0</v>
      </c>
    </row>
    <row r="6299" spans="1:6">
      <c r="A6299">
        <v>6633</v>
      </c>
      <c r="B6299" t="s">
        <v>6865</v>
      </c>
      <c r="C6299" t="s">
        <v>565</v>
      </c>
      <c r="D6299" s="285">
        <v>0</v>
      </c>
      <c r="E6299" s="286">
        <v>26.82</v>
      </c>
      <c r="F6299" s="286">
        <v>0</v>
      </c>
    </row>
    <row r="6300" spans="1:6">
      <c r="A6300">
        <v>6634</v>
      </c>
      <c r="B6300" t="s">
        <v>6866</v>
      </c>
      <c r="C6300" t="s">
        <v>565</v>
      </c>
      <c r="D6300" s="285">
        <v>0</v>
      </c>
      <c r="E6300" s="286">
        <v>10.523999999999999</v>
      </c>
      <c r="F6300" s="286">
        <v>0</v>
      </c>
    </row>
    <row r="6301" spans="1:6">
      <c r="A6301">
        <v>6635</v>
      </c>
      <c r="B6301" t="s">
        <v>6867</v>
      </c>
      <c r="C6301" t="s">
        <v>565</v>
      </c>
      <c r="D6301" s="285">
        <v>0</v>
      </c>
      <c r="E6301" s="286">
        <v>221.89</v>
      </c>
      <c r="F6301" s="286">
        <v>0</v>
      </c>
    </row>
    <row r="6302" spans="1:6">
      <c r="A6302">
        <v>6636</v>
      </c>
      <c r="B6302" t="s">
        <v>6868</v>
      </c>
      <c r="C6302" t="s">
        <v>565</v>
      </c>
      <c r="D6302" s="285">
        <v>0</v>
      </c>
      <c r="E6302" s="286">
        <v>97.13</v>
      </c>
      <c r="F6302" s="286">
        <v>0</v>
      </c>
    </row>
    <row r="6303" spans="1:6">
      <c r="A6303">
        <v>6637</v>
      </c>
      <c r="B6303" t="s">
        <v>6869</v>
      </c>
      <c r="C6303" t="s">
        <v>565</v>
      </c>
      <c r="D6303" s="285">
        <v>0</v>
      </c>
      <c r="E6303" s="286">
        <v>93.36</v>
      </c>
      <c r="F6303" s="286">
        <v>0</v>
      </c>
    </row>
    <row r="6304" spans="1:6">
      <c r="A6304">
        <v>6638</v>
      </c>
      <c r="B6304" t="s">
        <v>6870</v>
      </c>
      <c r="C6304" t="s">
        <v>565</v>
      </c>
      <c r="D6304" s="285">
        <v>90</v>
      </c>
      <c r="E6304" s="286">
        <v>46</v>
      </c>
      <c r="F6304" s="286">
        <v>4140</v>
      </c>
    </row>
    <row r="6305" spans="1:6">
      <c r="A6305">
        <v>6639</v>
      </c>
      <c r="B6305" t="s">
        <v>6871</v>
      </c>
      <c r="C6305" t="s">
        <v>565</v>
      </c>
      <c r="D6305" s="285">
        <v>0</v>
      </c>
      <c r="E6305" s="286">
        <v>3750</v>
      </c>
      <c r="F6305" s="286">
        <v>0</v>
      </c>
    </row>
    <row r="6306" spans="1:6">
      <c r="A6306">
        <v>6640</v>
      </c>
      <c r="B6306" t="s">
        <v>6872</v>
      </c>
      <c r="C6306" t="s">
        <v>565</v>
      </c>
      <c r="D6306" s="285">
        <v>0</v>
      </c>
      <c r="E6306" s="286">
        <v>19</v>
      </c>
      <c r="F6306" s="286">
        <v>0</v>
      </c>
    </row>
    <row r="6307" spans="1:6">
      <c r="A6307">
        <v>6641</v>
      </c>
      <c r="B6307" t="s">
        <v>6873</v>
      </c>
      <c r="C6307" t="s">
        <v>565</v>
      </c>
      <c r="D6307" s="285">
        <v>0</v>
      </c>
      <c r="E6307" s="286">
        <v>3.99</v>
      </c>
      <c r="F6307" s="286">
        <v>0</v>
      </c>
    </row>
    <row r="6308" spans="1:6">
      <c r="A6308">
        <v>6642</v>
      </c>
      <c r="B6308" t="s">
        <v>6874</v>
      </c>
      <c r="C6308" t="s">
        <v>565</v>
      </c>
      <c r="D6308" s="285">
        <v>0</v>
      </c>
      <c r="E6308" s="286">
        <v>3.99</v>
      </c>
      <c r="F6308" s="286">
        <v>0</v>
      </c>
    </row>
    <row r="6309" spans="1:6">
      <c r="A6309">
        <v>6643</v>
      </c>
      <c r="B6309" t="s">
        <v>6875</v>
      </c>
      <c r="C6309" t="s">
        <v>565</v>
      </c>
      <c r="D6309" s="285">
        <v>0</v>
      </c>
      <c r="E6309" s="286">
        <v>3.16</v>
      </c>
      <c r="F6309" s="286">
        <v>0</v>
      </c>
    </row>
    <row r="6310" spans="1:6">
      <c r="A6310">
        <v>6644</v>
      </c>
      <c r="B6310" t="s">
        <v>6876</v>
      </c>
      <c r="C6310" t="s">
        <v>565</v>
      </c>
      <c r="D6310" s="285">
        <v>0</v>
      </c>
      <c r="E6310" s="286">
        <v>12</v>
      </c>
      <c r="F6310" s="286">
        <v>0</v>
      </c>
    </row>
    <row r="6311" spans="1:6">
      <c r="A6311">
        <v>6645</v>
      </c>
      <c r="B6311" t="s">
        <v>6877</v>
      </c>
      <c r="C6311" t="s">
        <v>565</v>
      </c>
      <c r="D6311" s="285">
        <v>0</v>
      </c>
      <c r="E6311" s="286">
        <v>40</v>
      </c>
      <c r="F6311" s="286">
        <v>0</v>
      </c>
    </row>
    <row r="6312" spans="1:6">
      <c r="A6312">
        <v>6646</v>
      </c>
      <c r="B6312" t="s">
        <v>6878</v>
      </c>
      <c r="C6312" t="s">
        <v>565</v>
      </c>
      <c r="D6312" s="285">
        <v>0</v>
      </c>
      <c r="E6312" s="286">
        <v>28.5</v>
      </c>
      <c r="F6312" s="286">
        <v>0</v>
      </c>
    </row>
    <row r="6313" spans="1:6">
      <c r="A6313">
        <v>6647</v>
      </c>
      <c r="B6313" t="s">
        <v>6879</v>
      </c>
      <c r="C6313" t="s">
        <v>565</v>
      </c>
      <c r="D6313" s="285">
        <v>0</v>
      </c>
      <c r="E6313" s="286">
        <v>56.393000000000001</v>
      </c>
      <c r="F6313" s="286">
        <v>0</v>
      </c>
    </row>
    <row r="6314" spans="1:6">
      <c r="A6314">
        <v>6648</v>
      </c>
      <c r="B6314" t="s">
        <v>6880</v>
      </c>
      <c r="C6314" t="s">
        <v>565</v>
      </c>
      <c r="D6314" s="285">
        <v>0</v>
      </c>
      <c r="E6314" s="286">
        <v>295</v>
      </c>
      <c r="F6314" s="286">
        <v>0</v>
      </c>
    </row>
    <row r="6315" spans="1:6">
      <c r="A6315">
        <v>6649</v>
      </c>
      <c r="B6315" t="s">
        <v>6881</v>
      </c>
      <c r="C6315" t="s">
        <v>565</v>
      </c>
      <c r="D6315" s="285">
        <v>0</v>
      </c>
      <c r="E6315" s="286">
        <v>22.3</v>
      </c>
      <c r="F6315" s="286">
        <v>0</v>
      </c>
    </row>
    <row r="6316" spans="1:6">
      <c r="A6316">
        <v>6650</v>
      </c>
      <c r="B6316" t="s">
        <v>6882</v>
      </c>
      <c r="C6316" t="s">
        <v>565</v>
      </c>
      <c r="D6316" s="285">
        <v>0</v>
      </c>
      <c r="E6316" s="286">
        <v>345</v>
      </c>
      <c r="F6316" s="286">
        <v>0</v>
      </c>
    </row>
    <row r="6317" spans="1:6">
      <c r="A6317">
        <v>6651</v>
      </c>
      <c r="B6317" t="s">
        <v>6883</v>
      </c>
      <c r="C6317" t="s">
        <v>565</v>
      </c>
      <c r="D6317" s="285">
        <v>0</v>
      </c>
      <c r="E6317" s="286">
        <v>30</v>
      </c>
      <c r="F6317" s="286">
        <v>0</v>
      </c>
    </row>
    <row r="6318" spans="1:6">
      <c r="A6318">
        <v>6652</v>
      </c>
      <c r="B6318" t="s">
        <v>6884</v>
      </c>
      <c r="C6318" t="s">
        <v>565</v>
      </c>
      <c r="D6318" s="285">
        <v>0</v>
      </c>
      <c r="E6318" s="286">
        <v>3.2</v>
      </c>
      <c r="F6318" s="286">
        <v>0</v>
      </c>
    </row>
    <row r="6319" spans="1:6">
      <c r="A6319">
        <v>6653</v>
      </c>
      <c r="B6319" t="s">
        <v>6885</v>
      </c>
      <c r="C6319" t="s">
        <v>565</v>
      </c>
      <c r="D6319" s="285">
        <v>0</v>
      </c>
      <c r="E6319" s="286">
        <v>3.2</v>
      </c>
      <c r="F6319" s="286">
        <v>0</v>
      </c>
    </row>
    <row r="6320" spans="1:6">
      <c r="A6320">
        <v>6654</v>
      </c>
      <c r="B6320" t="s">
        <v>6886</v>
      </c>
      <c r="C6320" t="s">
        <v>565</v>
      </c>
      <c r="D6320" s="285">
        <v>0</v>
      </c>
      <c r="E6320" s="286">
        <v>3.2</v>
      </c>
      <c r="F6320" s="286">
        <v>0</v>
      </c>
    </row>
    <row r="6321" spans="1:6">
      <c r="A6321">
        <v>6655</v>
      </c>
      <c r="B6321" t="s">
        <v>6887</v>
      </c>
      <c r="C6321" t="s">
        <v>565</v>
      </c>
      <c r="D6321" s="285">
        <v>0</v>
      </c>
      <c r="E6321" s="286">
        <v>3.1</v>
      </c>
      <c r="F6321" s="286">
        <v>0</v>
      </c>
    </row>
    <row r="6322" spans="1:6">
      <c r="A6322">
        <v>6656</v>
      </c>
      <c r="B6322" t="s">
        <v>6888</v>
      </c>
      <c r="C6322" t="s">
        <v>565</v>
      </c>
      <c r="D6322" s="285">
        <v>0</v>
      </c>
      <c r="E6322" s="286">
        <v>2</v>
      </c>
      <c r="F6322" s="286">
        <v>0</v>
      </c>
    </row>
    <row r="6323" spans="1:6">
      <c r="A6323">
        <v>6657</v>
      </c>
      <c r="B6323" t="s">
        <v>6889</v>
      </c>
      <c r="C6323" t="s">
        <v>565</v>
      </c>
      <c r="D6323" s="285">
        <v>0</v>
      </c>
      <c r="E6323" s="286">
        <v>2</v>
      </c>
      <c r="F6323" s="286">
        <v>0</v>
      </c>
    </row>
    <row r="6324" spans="1:6">
      <c r="A6324">
        <v>6658</v>
      </c>
      <c r="B6324" t="s">
        <v>6890</v>
      </c>
      <c r="C6324" t="s">
        <v>565</v>
      </c>
      <c r="D6324" s="285">
        <v>0</v>
      </c>
      <c r="E6324" s="286">
        <v>57.38</v>
      </c>
      <c r="F6324" s="286">
        <v>0</v>
      </c>
    </row>
    <row r="6325" spans="1:6">
      <c r="A6325">
        <v>6659</v>
      </c>
      <c r="B6325" t="s">
        <v>6891</v>
      </c>
      <c r="C6325" t="s">
        <v>565</v>
      </c>
      <c r="D6325" s="285">
        <v>0</v>
      </c>
      <c r="E6325" s="286">
        <v>7.41</v>
      </c>
      <c r="F6325" s="286">
        <v>0</v>
      </c>
    </row>
    <row r="6326" spans="1:6">
      <c r="A6326">
        <v>6660</v>
      </c>
      <c r="B6326" t="s">
        <v>6892</v>
      </c>
      <c r="C6326" t="s">
        <v>565</v>
      </c>
      <c r="D6326" s="285">
        <v>0</v>
      </c>
      <c r="E6326" s="286">
        <v>33</v>
      </c>
      <c r="F6326" s="286">
        <v>0</v>
      </c>
    </row>
    <row r="6327" spans="1:6">
      <c r="A6327">
        <v>6661</v>
      </c>
      <c r="B6327" t="s">
        <v>6893</v>
      </c>
      <c r="C6327" t="s">
        <v>565</v>
      </c>
      <c r="D6327" s="285">
        <v>0</v>
      </c>
      <c r="E6327" s="286">
        <v>34.200000000000003</v>
      </c>
      <c r="F6327" s="286">
        <v>0</v>
      </c>
    </row>
    <row r="6328" spans="1:6">
      <c r="A6328">
        <v>6662</v>
      </c>
      <c r="B6328" t="s">
        <v>6894</v>
      </c>
      <c r="C6328" t="s">
        <v>565</v>
      </c>
      <c r="D6328" s="285">
        <v>0</v>
      </c>
      <c r="E6328" s="286">
        <v>43.2</v>
      </c>
      <c r="F6328" s="286">
        <v>0</v>
      </c>
    </row>
    <row r="6329" spans="1:6">
      <c r="A6329">
        <v>6663</v>
      </c>
      <c r="B6329" t="s">
        <v>6895</v>
      </c>
      <c r="C6329" t="s">
        <v>565</v>
      </c>
      <c r="D6329" s="285">
        <v>0</v>
      </c>
      <c r="E6329" s="286">
        <v>42.9</v>
      </c>
      <c r="F6329" s="286">
        <v>0</v>
      </c>
    </row>
    <row r="6330" spans="1:6">
      <c r="A6330">
        <v>6664</v>
      </c>
      <c r="B6330" t="s">
        <v>6896</v>
      </c>
      <c r="C6330" t="s">
        <v>565</v>
      </c>
      <c r="D6330" s="285">
        <v>0</v>
      </c>
      <c r="E6330" s="286">
        <v>65.45</v>
      </c>
      <c r="F6330" s="286">
        <v>0</v>
      </c>
    </row>
    <row r="6331" spans="1:6">
      <c r="A6331">
        <v>6665</v>
      </c>
      <c r="B6331" t="s">
        <v>6897</v>
      </c>
      <c r="C6331" t="s">
        <v>565</v>
      </c>
      <c r="D6331" s="285">
        <v>0</v>
      </c>
      <c r="E6331" s="286">
        <v>18.02</v>
      </c>
      <c r="F6331" s="286">
        <v>0</v>
      </c>
    </row>
    <row r="6332" spans="1:6">
      <c r="A6332">
        <v>6666</v>
      </c>
      <c r="B6332" t="s">
        <v>6898</v>
      </c>
      <c r="C6332" t="s">
        <v>565</v>
      </c>
      <c r="D6332" s="285">
        <v>0</v>
      </c>
      <c r="E6332" s="286">
        <v>21.11</v>
      </c>
      <c r="F6332" s="286">
        <v>0</v>
      </c>
    </row>
    <row r="6333" spans="1:6">
      <c r="A6333">
        <v>6667</v>
      </c>
      <c r="B6333" t="s">
        <v>6899</v>
      </c>
      <c r="C6333" t="s">
        <v>565</v>
      </c>
      <c r="D6333" s="285">
        <v>0</v>
      </c>
      <c r="E6333" s="286">
        <v>13.66</v>
      </c>
      <c r="F6333" s="286">
        <v>0</v>
      </c>
    </row>
    <row r="6334" spans="1:6">
      <c r="A6334">
        <v>6668</v>
      </c>
      <c r="B6334" t="s">
        <v>6900</v>
      </c>
      <c r="C6334" t="s">
        <v>565</v>
      </c>
      <c r="D6334" s="285">
        <v>0</v>
      </c>
      <c r="E6334" s="286">
        <v>16.247</v>
      </c>
      <c r="F6334" s="286">
        <v>0</v>
      </c>
    </row>
    <row r="6335" spans="1:6">
      <c r="A6335">
        <v>6669</v>
      </c>
      <c r="B6335" t="s">
        <v>6901</v>
      </c>
      <c r="C6335" t="s">
        <v>565</v>
      </c>
      <c r="D6335" s="285">
        <v>0</v>
      </c>
      <c r="E6335" s="286">
        <v>34.774000000000001</v>
      </c>
      <c r="F6335" s="286">
        <v>0</v>
      </c>
    </row>
    <row r="6336" spans="1:6">
      <c r="A6336">
        <v>6670</v>
      </c>
      <c r="B6336" t="s">
        <v>6902</v>
      </c>
      <c r="C6336" t="s">
        <v>565</v>
      </c>
      <c r="D6336" s="285">
        <v>0</v>
      </c>
      <c r="E6336" s="286">
        <v>7.032</v>
      </c>
      <c r="F6336" s="286">
        <v>0</v>
      </c>
    </row>
    <row r="6337" spans="1:6">
      <c r="A6337">
        <v>6671</v>
      </c>
      <c r="B6337" t="s">
        <v>6903</v>
      </c>
      <c r="C6337" t="s">
        <v>565</v>
      </c>
      <c r="D6337" s="285">
        <v>0</v>
      </c>
      <c r="E6337" s="286">
        <v>37.683999999999997</v>
      </c>
      <c r="F6337" s="286">
        <v>0</v>
      </c>
    </row>
    <row r="6338" spans="1:6">
      <c r="A6338">
        <v>6672</v>
      </c>
      <c r="B6338" t="s">
        <v>6904</v>
      </c>
      <c r="C6338" t="s">
        <v>565</v>
      </c>
      <c r="D6338" s="285">
        <v>18</v>
      </c>
      <c r="E6338" s="286">
        <v>5.1829999999999998</v>
      </c>
      <c r="F6338" s="286">
        <v>93.3</v>
      </c>
    </row>
    <row r="6339" spans="1:6">
      <c r="A6339">
        <v>6673</v>
      </c>
      <c r="B6339" t="s">
        <v>6905</v>
      </c>
      <c r="C6339" t="s">
        <v>565</v>
      </c>
      <c r="D6339" s="285">
        <v>0</v>
      </c>
      <c r="E6339" s="286">
        <v>20.350000000000001</v>
      </c>
      <c r="F6339" s="286">
        <v>0</v>
      </c>
    </row>
    <row r="6340" spans="1:6">
      <c r="A6340">
        <v>6674</v>
      </c>
      <c r="B6340" t="s">
        <v>6906</v>
      </c>
      <c r="C6340" t="s">
        <v>565</v>
      </c>
      <c r="D6340" s="285">
        <v>0</v>
      </c>
      <c r="E6340" s="286">
        <v>13.25</v>
      </c>
      <c r="F6340" s="286">
        <v>0</v>
      </c>
    </row>
    <row r="6341" spans="1:6">
      <c r="A6341">
        <v>6675</v>
      </c>
      <c r="B6341" t="s">
        <v>6907</v>
      </c>
      <c r="C6341" t="s">
        <v>565</v>
      </c>
      <c r="D6341" s="285">
        <v>0</v>
      </c>
      <c r="E6341" s="286">
        <v>24.7</v>
      </c>
      <c r="F6341" s="286">
        <v>0</v>
      </c>
    </row>
    <row r="6342" spans="1:6">
      <c r="A6342">
        <v>6676</v>
      </c>
      <c r="B6342" t="s">
        <v>6908</v>
      </c>
      <c r="C6342" t="s">
        <v>565</v>
      </c>
      <c r="D6342" s="285">
        <v>0</v>
      </c>
      <c r="E6342" s="286">
        <v>0</v>
      </c>
      <c r="F6342" s="286">
        <v>0</v>
      </c>
    </row>
    <row r="6343" spans="1:6">
      <c r="A6343">
        <v>6677</v>
      </c>
      <c r="B6343" t="s">
        <v>6909</v>
      </c>
      <c r="C6343" t="s">
        <v>565</v>
      </c>
      <c r="D6343" s="285">
        <v>12</v>
      </c>
      <c r="E6343" s="286">
        <v>17.100000000000001</v>
      </c>
      <c r="F6343" s="286">
        <v>205.2</v>
      </c>
    </row>
    <row r="6344" spans="1:6">
      <c r="A6344">
        <v>6678</v>
      </c>
      <c r="B6344" t="s">
        <v>6910</v>
      </c>
      <c r="C6344" t="s">
        <v>565</v>
      </c>
      <c r="D6344" s="285">
        <v>12</v>
      </c>
      <c r="E6344" s="286">
        <v>9.0299999999999994</v>
      </c>
      <c r="F6344" s="286">
        <v>108.36</v>
      </c>
    </row>
    <row r="6345" spans="1:6">
      <c r="A6345">
        <v>6679</v>
      </c>
      <c r="B6345" t="s">
        <v>6911</v>
      </c>
      <c r="C6345" t="s">
        <v>565</v>
      </c>
      <c r="D6345" s="285">
        <v>0</v>
      </c>
      <c r="E6345" s="286">
        <v>15.676</v>
      </c>
      <c r="F6345" s="286">
        <v>0</v>
      </c>
    </row>
    <row r="6346" spans="1:6">
      <c r="A6346">
        <v>6680</v>
      </c>
      <c r="B6346" t="s">
        <v>6912</v>
      </c>
      <c r="C6346" t="s">
        <v>565</v>
      </c>
      <c r="D6346" s="285">
        <v>6</v>
      </c>
      <c r="E6346" s="286">
        <v>9.0299999999999994</v>
      </c>
      <c r="F6346" s="286">
        <v>54.18</v>
      </c>
    </row>
    <row r="6347" spans="1:6">
      <c r="A6347">
        <v>6681</v>
      </c>
      <c r="B6347" t="s">
        <v>6913</v>
      </c>
      <c r="C6347" t="s">
        <v>565</v>
      </c>
      <c r="D6347" s="285">
        <v>6</v>
      </c>
      <c r="E6347" s="286">
        <v>24.7</v>
      </c>
      <c r="F6347" s="286">
        <v>148.19999999999999</v>
      </c>
    </row>
    <row r="6348" spans="1:6">
      <c r="A6348">
        <v>6682</v>
      </c>
      <c r="B6348" t="s">
        <v>6914</v>
      </c>
      <c r="C6348" t="s">
        <v>565</v>
      </c>
      <c r="D6348" s="285">
        <v>12</v>
      </c>
      <c r="E6348" s="286">
        <v>7.6</v>
      </c>
      <c r="F6348" s="286">
        <v>91.2</v>
      </c>
    </row>
    <row r="6349" spans="1:6">
      <c r="A6349">
        <v>6683</v>
      </c>
      <c r="B6349" t="s">
        <v>6915</v>
      </c>
      <c r="C6349" t="s">
        <v>565</v>
      </c>
      <c r="D6349" s="285">
        <v>0</v>
      </c>
      <c r="E6349" s="286">
        <v>39.36</v>
      </c>
      <c r="F6349" s="286">
        <v>0</v>
      </c>
    </row>
    <row r="6350" spans="1:6">
      <c r="A6350">
        <v>6684</v>
      </c>
      <c r="B6350" t="s">
        <v>6916</v>
      </c>
      <c r="C6350" t="s">
        <v>565</v>
      </c>
      <c r="D6350" s="285">
        <v>0</v>
      </c>
      <c r="E6350" s="286">
        <v>17.721</v>
      </c>
      <c r="F6350" s="286">
        <v>0</v>
      </c>
    </row>
    <row r="6351" spans="1:6">
      <c r="A6351">
        <v>6685</v>
      </c>
      <c r="B6351" t="s">
        <v>6917</v>
      </c>
      <c r="C6351" t="s">
        <v>565</v>
      </c>
      <c r="D6351" s="285">
        <v>0</v>
      </c>
      <c r="E6351" s="286">
        <v>9.07</v>
      </c>
      <c r="F6351" s="286">
        <v>0</v>
      </c>
    </row>
    <row r="6352" spans="1:6">
      <c r="A6352">
        <v>6686</v>
      </c>
      <c r="B6352" t="s">
        <v>6918</v>
      </c>
      <c r="C6352" t="s">
        <v>565</v>
      </c>
      <c r="D6352" s="285">
        <v>0</v>
      </c>
      <c r="E6352" s="286">
        <v>6.82</v>
      </c>
      <c r="F6352" s="286">
        <v>0</v>
      </c>
    </row>
    <row r="6353" spans="1:6">
      <c r="A6353">
        <v>6687</v>
      </c>
      <c r="B6353" t="s">
        <v>6919</v>
      </c>
      <c r="C6353" t="s">
        <v>565</v>
      </c>
      <c r="D6353" s="285">
        <v>0</v>
      </c>
      <c r="E6353" s="286">
        <v>5.53</v>
      </c>
      <c r="F6353" s="286">
        <v>0</v>
      </c>
    </row>
    <row r="6354" spans="1:6">
      <c r="A6354">
        <v>6688</v>
      </c>
      <c r="B6354" t="s">
        <v>6920</v>
      </c>
      <c r="C6354" t="s">
        <v>565</v>
      </c>
      <c r="D6354" s="285">
        <v>6</v>
      </c>
      <c r="E6354" s="286">
        <v>17.29</v>
      </c>
      <c r="F6354" s="286">
        <v>103.74</v>
      </c>
    </row>
    <row r="6355" spans="1:6">
      <c r="A6355">
        <v>6689</v>
      </c>
      <c r="B6355" t="s">
        <v>6921</v>
      </c>
      <c r="C6355" t="s">
        <v>565</v>
      </c>
      <c r="D6355" s="285">
        <v>12</v>
      </c>
      <c r="E6355" s="286">
        <v>8.2100000000000009</v>
      </c>
      <c r="F6355" s="286">
        <v>98.52</v>
      </c>
    </row>
    <row r="6356" spans="1:6">
      <c r="A6356">
        <v>6690</v>
      </c>
      <c r="B6356" t="s">
        <v>6922</v>
      </c>
      <c r="C6356" t="s">
        <v>565</v>
      </c>
      <c r="D6356" s="285">
        <v>0</v>
      </c>
      <c r="E6356" s="286">
        <v>142.5</v>
      </c>
      <c r="F6356" s="286">
        <v>0</v>
      </c>
    </row>
    <row r="6357" spans="1:6">
      <c r="A6357">
        <v>6691</v>
      </c>
      <c r="B6357" t="s">
        <v>6923</v>
      </c>
      <c r="C6357" t="s">
        <v>565</v>
      </c>
      <c r="D6357" s="285">
        <v>6</v>
      </c>
      <c r="E6357" s="286">
        <v>8.6300000000000008</v>
      </c>
      <c r="F6357" s="286">
        <v>51.78</v>
      </c>
    </row>
    <row r="6358" spans="1:6">
      <c r="A6358">
        <v>6692</v>
      </c>
      <c r="B6358" t="s">
        <v>6924</v>
      </c>
      <c r="C6358" t="s">
        <v>565</v>
      </c>
      <c r="D6358" s="285">
        <v>0</v>
      </c>
      <c r="E6358" s="286">
        <v>12.58</v>
      </c>
      <c r="F6358" s="286">
        <v>0</v>
      </c>
    </row>
    <row r="6359" spans="1:6">
      <c r="A6359">
        <v>6693</v>
      </c>
      <c r="B6359" t="s">
        <v>6925</v>
      </c>
      <c r="C6359" t="s">
        <v>565</v>
      </c>
      <c r="D6359" s="285">
        <v>0</v>
      </c>
      <c r="E6359" s="286">
        <v>8.02</v>
      </c>
      <c r="F6359" s="286">
        <v>0</v>
      </c>
    </row>
    <row r="6360" spans="1:6">
      <c r="A6360">
        <v>6694</v>
      </c>
      <c r="B6360" t="s">
        <v>6926</v>
      </c>
      <c r="C6360" t="s">
        <v>565</v>
      </c>
      <c r="D6360" s="285">
        <v>6</v>
      </c>
      <c r="E6360" s="286">
        <v>12.24</v>
      </c>
      <c r="F6360" s="286">
        <v>73.44</v>
      </c>
    </row>
    <row r="6361" spans="1:6">
      <c r="A6361">
        <v>6695</v>
      </c>
      <c r="B6361" t="s">
        <v>6927</v>
      </c>
      <c r="C6361" t="s">
        <v>565</v>
      </c>
      <c r="D6361" s="285">
        <v>0</v>
      </c>
      <c r="E6361" s="286">
        <v>0</v>
      </c>
      <c r="F6361" s="286">
        <v>0</v>
      </c>
    </row>
    <row r="6362" spans="1:6">
      <c r="A6362">
        <v>6696</v>
      </c>
      <c r="B6362" t="s">
        <v>6928</v>
      </c>
      <c r="C6362" t="s">
        <v>565</v>
      </c>
      <c r="D6362" s="285">
        <v>0</v>
      </c>
      <c r="E6362" s="286">
        <v>15.576000000000001</v>
      </c>
      <c r="F6362" s="286">
        <v>0</v>
      </c>
    </row>
    <row r="6363" spans="1:6">
      <c r="A6363">
        <v>6697</v>
      </c>
      <c r="B6363" t="s">
        <v>6929</v>
      </c>
      <c r="C6363" t="s">
        <v>565</v>
      </c>
      <c r="D6363" s="285">
        <v>0</v>
      </c>
      <c r="E6363" s="286">
        <v>40.200000000000003</v>
      </c>
      <c r="F6363" s="286">
        <v>0</v>
      </c>
    </row>
    <row r="6364" spans="1:6">
      <c r="A6364">
        <v>6698</v>
      </c>
      <c r="B6364" t="s">
        <v>6930</v>
      </c>
      <c r="C6364" t="s">
        <v>565</v>
      </c>
      <c r="D6364" s="285">
        <v>12</v>
      </c>
      <c r="E6364" s="286">
        <v>9.31</v>
      </c>
      <c r="F6364" s="286">
        <v>111.72</v>
      </c>
    </row>
    <row r="6365" spans="1:6">
      <c r="A6365">
        <v>6699</v>
      </c>
      <c r="B6365" t="s">
        <v>6931</v>
      </c>
      <c r="C6365" t="s">
        <v>565</v>
      </c>
      <c r="D6365" s="285">
        <v>6</v>
      </c>
      <c r="E6365" s="286">
        <v>10.38</v>
      </c>
      <c r="F6365" s="286">
        <v>62.28</v>
      </c>
    </row>
    <row r="6366" spans="1:6">
      <c r="A6366">
        <v>6700</v>
      </c>
      <c r="B6366" t="s">
        <v>6932</v>
      </c>
      <c r="C6366" t="s">
        <v>565</v>
      </c>
      <c r="D6366" s="285">
        <v>6</v>
      </c>
      <c r="E6366" s="286">
        <v>14.25</v>
      </c>
      <c r="F6366" s="286">
        <v>85.5</v>
      </c>
    </row>
    <row r="6367" spans="1:6">
      <c r="A6367">
        <v>6701</v>
      </c>
      <c r="B6367" t="s">
        <v>6933</v>
      </c>
      <c r="C6367" t="s">
        <v>565</v>
      </c>
      <c r="D6367" s="285">
        <v>12</v>
      </c>
      <c r="E6367" s="286">
        <v>4.9870000000000001</v>
      </c>
      <c r="F6367" s="286">
        <v>59.84</v>
      </c>
    </row>
    <row r="6368" spans="1:6">
      <c r="A6368">
        <v>6702</v>
      </c>
      <c r="B6368" t="s">
        <v>6934</v>
      </c>
      <c r="C6368" t="s">
        <v>565</v>
      </c>
      <c r="D6368" s="285">
        <v>12</v>
      </c>
      <c r="E6368" s="286">
        <v>14.89</v>
      </c>
      <c r="F6368" s="286">
        <v>178.68</v>
      </c>
    </row>
    <row r="6369" spans="1:6">
      <c r="A6369">
        <v>6703</v>
      </c>
      <c r="B6369" t="s">
        <v>6935</v>
      </c>
      <c r="C6369" t="s">
        <v>565</v>
      </c>
      <c r="D6369" s="285">
        <v>0</v>
      </c>
      <c r="E6369" s="286">
        <v>29.69</v>
      </c>
      <c r="F6369" s="286">
        <v>0</v>
      </c>
    </row>
    <row r="6370" spans="1:6">
      <c r="A6370">
        <v>6704</v>
      </c>
      <c r="B6370" t="s">
        <v>6936</v>
      </c>
      <c r="C6370" t="s">
        <v>565</v>
      </c>
      <c r="D6370" s="285">
        <v>0</v>
      </c>
      <c r="E6370" s="286">
        <v>23.86</v>
      </c>
      <c r="F6370" s="286">
        <v>0</v>
      </c>
    </row>
    <row r="6371" spans="1:6">
      <c r="A6371">
        <v>6705</v>
      </c>
      <c r="B6371" t="s">
        <v>6937</v>
      </c>
      <c r="C6371" t="s">
        <v>565</v>
      </c>
      <c r="D6371" s="285">
        <v>0</v>
      </c>
      <c r="E6371" s="286">
        <v>10.64</v>
      </c>
      <c r="F6371" s="286">
        <v>0</v>
      </c>
    </row>
    <row r="6372" spans="1:6">
      <c r="A6372">
        <v>6706</v>
      </c>
      <c r="B6372" t="s">
        <v>6938</v>
      </c>
      <c r="C6372" t="s">
        <v>565</v>
      </c>
      <c r="D6372" s="285">
        <v>6</v>
      </c>
      <c r="E6372" s="286">
        <v>3.3250000000000002</v>
      </c>
      <c r="F6372" s="286">
        <v>19.95</v>
      </c>
    </row>
    <row r="6373" spans="1:6">
      <c r="A6373">
        <v>6707</v>
      </c>
      <c r="B6373" t="s">
        <v>6939</v>
      </c>
      <c r="C6373" t="s">
        <v>565</v>
      </c>
      <c r="D6373" s="285">
        <v>0</v>
      </c>
      <c r="E6373" s="286">
        <v>28.42</v>
      </c>
      <c r="F6373" s="286">
        <v>0</v>
      </c>
    </row>
    <row r="6374" spans="1:6">
      <c r="A6374">
        <v>6708</v>
      </c>
      <c r="B6374" t="s">
        <v>6940</v>
      </c>
      <c r="C6374" t="s">
        <v>565</v>
      </c>
      <c r="D6374" s="285">
        <v>0</v>
      </c>
      <c r="E6374" s="286">
        <v>27.81</v>
      </c>
      <c r="F6374" s="286">
        <v>0</v>
      </c>
    </row>
    <row r="6375" spans="1:6">
      <c r="A6375">
        <v>6709</v>
      </c>
      <c r="B6375" t="s">
        <v>6941</v>
      </c>
      <c r="C6375" t="s">
        <v>565</v>
      </c>
      <c r="D6375" s="285">
        <v>0</v>
      </c>
      <c r="E6375" s="286">
        <v>14.42</v>
      </c>
      <c r="F6375" s="286">
        <v>0</v>
      </c>
    </row>
    <row r="6376" spans="1:6">
      <c r="A6376">
        <v>6710</v>
      </c>
      <c r="B6376" t="s">
        <v>6942</v>
      </c>
      <c r="C6376" t="s">
        <v>565</v>
      </c>
      <c r="D6376" s="285">
        <v>0</v>
      </c>
      <c r="E6376" s="286">
        <v>7.78</v>
      </c>
      <c r="F6376" s="286">
        <v>0</v>
      </c>
    </row>
    <row r="6377" spans="1:6">
      <c r="A6377">
        <v>6711</v>
      </c>
      <c r="B6377" t="s">
        <v>6943</v>
      </c>
      <c r="C6377" t="s">
        <v>565</v>
      </c>
      <c r="D6377" s="285">
        <v>12</v>
      </c>
      <c r="E6377" s="286">
        <v>5.68</v>
      </c>
      <c r="F6377" s="286">
        <v>68.16</v>
      </c>
    </row>
    <row r="6378" spans="1:6">
      <c r="A6378">
        <v>6712</v>
      </c>
      <c r="B6378" t="s">
        <v>6944</v>
      </c>
      <c r="C6378" t="s">
        <v>565</v>
      </c>
      <c r="D6378" s="285">
        <v>9</v>
      </c>
      <c r="E6378" s="286">
        <v>16.626999999999999</v>
      </c>
      <c r="F6378" s="286">
        <v>149.63999999999999</v>
      </c>
    </row>
    <row r="6379" spans="1:6">
      <c r="A6379">
        <v>6713</v>
      </c>
      <c r="B6379" t="s">
        <v>6945</v>
      </c>
      <c r="C6379" t="s">
        <v>565</v>
      </c>
      <c r="D6379" s="285">
        <v>9</v>
      </c>
      <c r="E6379" s="286">
        <v>16.809999999999999</v>
      </c>
      <c r="F6379" s="286">
        <v>151.29</v>
      </c>
    </row>
    <row r="6380" spans="1:6">
      <c r="A6380">
        <v>6714</v>
      </c>
      <c r="B6380" t="s">
        <v>6946</v>
      </c>
      <c r="C6380" t="s">
        <v>565</v>
      </c>
      <c r="D6380" s="285">
        <v>0</v>
      </c>
      <c r="E6380" s="286">
        <v>58.27</v>
      </c>
      <c r="F6380" s="286">
        <v>0</v>
      </c>
    </row>
    <row r="6381" spans="1:6">
      <c r="A6381">
        <v>6715</v>
      </c>
      <c r="B6381" t="s">
        <v>6947</v>
      </c>
      <c r="C6381" t="s">
        <v>565</v>
      </c>
      <c r="D6381" s="285">
        <v>0</v>
      </c>
      <c r="E6381" s="286">
        <v>8.4</v>
      </c>
      <c r="F6381" s="286">
        <v>0</v>
      </c>
    </row>
    <row r="6382" spans="1:6">
      <c r="A6382">
        <v>6716</v>
      </c>
      <c r="B6382" t="s">
        <v>6948</v>
      </c>
      <c r="C6382" t="s">
        <v>565</v>
      </c>
      <c r="D6382" s="285">
        <v>0</v>
      </c>
      <c r="E6382" s="286">
        <v>12.9</v>
      </c>
      <c r="F6382" s="286">
        <v>0</v>
      </c>
    </row>
    <row r="6383" spans="1:6">
      <c r="A6383">
        <v>6717</v>
      </c>
      <c r="B6383" t="s">
        <v>6949</v>
      </c>
      <c r="C6383" t="s">
        <v>565</v>
      </c>
      <c r="D6383" s="285">
        <v>0</v>
      </c>
      <c r="E6383" s="286">
        <v>61.9</v>
      </c>
      <c r="F6383" s="286">
        <v>0</v>
      </c>
    </row>
    <row r="6384" spans="1:6">
      <c r="A6384">
        <v>6718</v>
      </c>
      <c r="B6384" t="s">
        <v>6950</v>
      </c>
      <c r="C6384" t="s">
        <v>565</v>
      </c>
      <c r="D6384" s="285">
        <v>0</v>
      </c>
      <c r="E6384" s="286">
        <v>139</v>
      </c>
      <c r="F6384" s="286">
        <v>0</v>
      </c>
    </row>
    <row r="6385" spans="1:6">
      <c r="A6385">
        <v>6719</v>
      </c>
      <c r="B6385" t="s">
        <v>6951</v>
      </c>
      <c r="C6385" t="s">
        <v>565</v>
      </c>
      <c r="D6385" s="285">
        <v>24</v>
      </c>
      <c r="E6385" s="286">
        <v>9.0169999999999995</v>
      </c>
      <c r="F6385" s="286">
        <v>216.4</v>
      </c>
    </row>
    <row r="6386" spans="1:6">
      <c r="A6386">
        <v>6720</v>
      </c>
      <c r="B6386" t="s">
        <v>6952</v>
      </c>
      <c r="C6386" t="s">
        <v>565</v>
      </c>
      <c r="D6386" s="285">
        <v>0</v>
      </c>
      <c r="E6386" s="286">
        <v>14</v>
      </c>
      <c r="F6386" s="286">
        <v>0</v>
      </c>
    </row>
    <row r="6387" spans="1:6">
      <c r="A6387">
        <v>6721</v>
      </c>
      <c r="B6387" t="s">
        <v>6953</v>
      </c>
      <c r="C6387" t="s">
        <v>565</v>
      </c>
      <c r="D6387" s="285">
        <v>0</v>
      </c>
      <c r="E6387" s="286">
        <v>19.5</v>
      </c>
      <c r="F6387" s="286">
        <v>0</v>
      </c>
    </row>
    <row r="6388" spans="1:6">
      <c r="A6388">
        <v>6722</v>
      </c>
      <c r="B6388" t="s">
        <v>6954</v>
      </c>
      <c r="C6388" t="s">
        <v>565</v>
      </c>
      <c r="D6388" s="285">
        <v>12</v>
      </c>
      <c r="E6388" s="286">
        <v>16.5</v>
      </c>
      <c r="F6388" s="286">
        <v>198</v>
      </c>
    </row>
    <row r="6389" spans="1:6">
      <c r="A6389">
        <v>6723</v>
      </c>
      <c r="B6389" t="s">
        <v>6955</v>
      </c>
      <c r="C6389" t="s">
        <v>565</v>
      </c>
      <c r="D6389" s="285">
        <v>0</v>
      </c>
      <c r="E6389" s="286">
        <v>36</v>
      </c>
      <c r="F6389" s="286">
        <v>0</v>
      </c>
    </row>
    <row r="6390" spans="1:6">
      <c r="A6390">
        <v>6724</v>
      </c>
      <c r="B6390" t="s">
        <v>6956</v>
      </c>
      <c r="C6390" t="s">
        <v>565</v>
      </c>
      <c r="D6390" s="285">
        <v>0</v>
      </c>
      <c r="E6390" s="286">
        <v>40</v>
      </c>
      <c r="F6390" s="286">
        <v>0</v>
      </c>
    </row>
    <row r="6391" spans="1:6">
      <c r="A6391">
        <v>6725</v>
      </c>
      <c r="B6391" t="s">
        <v>6957</v>
      </c>
      <c r="C6391" t="s">
        <v>565</v>
      </c>
      <c r="D6391" s="285">
        <v>0</v>
      </c>
      <c r="E6391" s="286">
        <v>45.515999999999998</v>
      </c>
      <c r="F6391" s="286">
        <v>0</v>
      </c>
    </row>
    <row r="6392" spans="1:6">
      <c r="A6392">
        <v>6726</v>
      </c>
      <c r="B6392" t="s">
        <v>6958</v>
      </c>
      <c r="C6392" t="s">
        <v>565</v>
      </c>
      <c r="D6392" s="285">
        <v>0</v>
      </c>
      <c r="E6392" s="286">
        <v>72.876000000000005</v>
      </c>
      <c r="F6392" s="286">
        <v>0</v>
      </c>
    </row>
    <row r="6393" spans="1:6">
      <c r="A6393">
        <v>6727</v>
      </c>
      <c r="B6393" t="s">
        <v>6959</v>
      </c>
      <c r="C6393" t="s">
        <v>565</v>
      </c>
      <c r="D6393" s="285">
        <v>0</v>
      </c>
      <c r="E6393" s="286">
        <v>21.625</v>
      </c>
      <c r="F6393" s="286">
        <v>0</v>
      </c>
    </row>
    <row r="6394" spans="1:6">
      <c r="A6394">
        <v>6728</v>
      </c>
      <c r="B6394" t="s">
        <v>6960</v>
      </c>
      <c r="C6394" t="s">
        <v>565</v>
      </c>
      <c r="D6394" s="285">
        <v>0</v>
      </c>
      <c r="E6394" s="286">
        <v>16.34</v>
      </c>
      <c r="F6394" s="286">
        <v>0</v>
      </c>
    </row>
    <row r="6395" spans="1:6">
      <c r="A6395">
        <v>6729</v>
      </c>
      <c r="B6395" t="s">
        <v>6961</v>
      </c>
      <c r="C6395" t="s">
        <v>565</v>
      </c>
      <c r="D6395" s="285">
        <v>0</v>
      </c>
      <c r="E6395" s="286">
        <v>19.739999999999998</v>
      </c>
      <c r="F6395" s="286">
        <v>0</v>
      </c>
    </row>
    <row r="6396" spans="1:6">
      <c r="A6396">
        <v>6730</v>
      </c>
      <c r="B6396" t="s">
        <v>6962</v>
      </c>
      <c r="C6396" t="s">
        <v>565</v>
      </c>
      <c r="D6396" s="285">
        <v>0</v>
      </c>
      <c r="E6396" s="286">
        <v>8.07</v>
      </c>
      <c r="F6396" s="286">
        <v>0</v>
      </c>
    </row>
    <row r="6397" spans="1:6">
      <c r="A6397">
        <v>6731</v>
      </c>
      <c r="B6397" t="s">
        <v>6963</v>
      </c>
      <c r="C6397" t="s">
        <v>565</v>
      </c>
      <c r="D6397" s="285">
        <v>0</v>
      </c>
      <c r="E6397" s="286">
        <v>8.07</v>
      </c>
      <c r="F6397" s="286">
        <v>0</v>
      </c>
    </row>
    <row r="6398" spans="1:6">
      <c r="A6398">
        <v>6732</v>
      </c>
      <c r="B6398" t="s">
        <v>6964</v>
      </c>
      <c r="C6398" t="s">
        <v>565</v>
      </c>
      <c r="D6398" s="285">
        <v>0</v>
      </c>
      <c r="E6398" s="286">
        <v>8.07</v>
      </c>
      <c r="F6398" s="286">
        <v>0</v>
      </c>
    </row>
    <row r="6399" spans="1:6">
      <c r="A6399">
        <v>6733</v>
      </c>
      <c r="B6399" t="s">
        <v>6965</v>
      </c>
      <c r="C6399" t="s">
        <v>565</v>
      </c>
      <c r="D6399" s="285">
        <v>0</v>
      </c>
      <c r="E6399" s="286">
        <v>20.995000000000001</v>
      </c>
      <c r="F6399" s="286">
        <v>0</v>
      </c>
    </row>
    <row r="6400" spans="1:6">
      <c r="A6400">
        <v>6734</v>
      </c>
      <c r="B6400" t="s">
        <v>6966</v>
      </c>
      <c r="C6400" t="s">
        <v>565</v>
      </c>
      <c r="D6400" s="285">
        <v>0</v>
      </c>
      <c r="E6400" s="286">
        <v>7.77</v>
      </c>
      <c r="F6400" s="286">
        <v>0</v>
      </c>
    </row>
    <row r="6401" spans="1:6">
      <c r="A6401">
        <v>6735</v>
      </c>
      <c r="B6401" t="s">
        <v>6967</v>
      </c>
      <c r="C6401" t="s">
        <v>565</v>
      </c>
      <c r="D6401" s="285">
        <v>6</v>
      </c>
      <c r="E6401" s="286">
        <v>10</v>
      </c>
      <c r="F6401" s="286">
        <v>60</v>
      </c>
    </row>
    <row r="6402" spans="1:6">
      <c r="A6402">
        <v>6736</v>
      </c>
      <c r="B6402" t="s">
        <v>6968</v>
      </c>
      <c r="C6402" t="s">
        <v>565</v>
      </c>
      <c r="D6402" s="285">
        <v>0</v>
      </c>
      <c r="E6402" s="286">
        <v>16.074000000000002</v>
      </c>
      <c r="F6402" s="286">
        <v>0</v>
      </c>
    </row>
    <row r="6403" spans="1:6">
      <c r="A6403">
        <v>6737</v>
      </c>
      <c r="B6403" t="s">
        <v>6969</v>
      </c>
      <c r="C6403" t="s">
        <v>565</v>
      </c>
      <c r="D6403" s="285">
        <v>0</v>
      </c>
      <c r="E6403" s="286">
        <v>12.9</v>
      </c>
      <c r="F6403" s="286">
        <v>0</v>
      </c>
    </row>
    <row r="6404" spans="1:6">
      <c r="A6404">
        <v>6738</v>
      </c>
      <c r="B6404" t="s">
        <v>6970</v>
      </c>
      <c r="C6404" t="s">
        <v>565</v>
      </c>
      <c r="D6404" s="285">
        <v>0</v>
      </c>
      <c r="E6404" s="286">
        <v>26.79</v>
      </c>
      <c r="F6404" s="286">
        <v>0</v>
      </c>
    </row>
    <row r="6405" spans="1:6">
      <c r="A6405">
        <v>6739</v>
      </c>
      <c r="B6405" t="s">
        <v>6971</v>
      </c>
      <c r="C6405" t="s">
        <v>565</v>
      </c>
      <c r="D6405" s="285">
        <v>0</v>
      </c>
      <c r="E6405" s="286">
        <v>33.950000000000003</v>
      </c>
      <c r="F6405" s="286">
        <v>0</v>
      </c>
    </row>
    <row r="6406" spans="1:6">
      <c r="A6406">
        <v>6740</v>
      </c>
      <c r="B6406" t="s">
        <v>6972</v>
      </c>
      <c r="C6406" t="s">
        <v>565</v>
      </c>
      <c r="D6406" s="285">
        <v>0</v>
      </c>
      <c r="E6406" s="286">
        <v>5.63</v>
      </c>
      <c r="F6406" s="286">
        <v>0</v>
      </c>
    </row>
    <row r="6407" spans="1:6">
      <c r="A6407">
        <v>6741</v>
      </c>
      <c r="B6407" t="s">
        <v>6973</v>
      </c>
      <c r="C6407" t="s">
        <v>565</v>
      </c>
      <c r="D6407" s="285">
        <v>0</v>
      </c>
      <c r="E6407" s="286">
        <v>69</v>
      </c>
      <c r="F6407" s="286">
        <v>0</v>
      </c>
    </row>
    <row r="6408" spans="1:6">
      <c r="A6408">
        <v>6742</v>
      </c>
      <c r="B6408" t="s">
        <v>6974</v>
      </c>
      <c r="C6408" t="s">
        <v>565</v>
      </c>
      <c r="D6408" s="285">
        <v>0</v>
      </c>
      <c r="E6408" s="286">
        <v>65</v>
      </c>
      <c r="F6408" s="286">
        <v>0</v>
      </c>
    </row>
    <row r="6409" spans="1:6">
      <c r="A6409">
        <v>6743</v>
      </c>
      <c r="B6409" t="s">
        <v>6975</v>
      </c>
      <c r="C6409" t="s">
        <v>565</v>
      </c>
      <c r="D6409" s="285">
        <v>0</v>
      </c>
      <c r="E6409" s="286">
        <v>40.835000000000001</v>
      </c>
      <c r="F6409" s="286">
        <v>0</v>
      </c>
    </row>
    <row r="6410" spans="1:6">
      <c r="A6410">
        <v>6744</v>
      </c>
      <c r="B6410" t="s">
        <v>6976</v>
      </c>
      <c r="C6410" t="s">
        <v>565</v>
      </c>
      <c r="D6410" s="285">
        <v>0</v>
      </c>
      <c r="E6410" s="286">
        <v>50</v>
      </c>
      <c r="F6410" s="286">
        <v>0</v>
      </c>
    </row>
    <row r="6411" spans="1:6">
      <c r="A6411">
        <v>6745</v>
      </c>
      <c r="B6411" t="s">
        <v>6977</v>
      </c>
      <c r="C6411" t="s">
        <v>565</v>
      </c>
      <c r="D6411" s="285">
        <v>0</v>
      </c>
      <c r="E6411" s="286">
        <v>13.56</v>
      </c>
      <c r="F6411" s="286">
        <v>0</v>
      </c>
    </row>
    <row r="6412" spans="1:6">
      <c r="A6412">
        <v>6746</v>
      </c>
      <c r="B6412" t="s">
        <v>6978</v>
      </c>
      <c r="C6412" t="s">
        <v>565</v>
      </c>
      <c r="D6412" s="285">
        <v>0</v>
      </c>
      <c r="E6412" s="286">
        <v>43.2</v>
      </c>
      <c r="F6412" s="286">
        <v>0</v>
      </c>
    </row>
    <row r="6413" spans="1:6">
      <c r="A6413">
        <v>6747</v>
      </c>
      <c r="B6413" t="s">
        <v>6979</v>
      </c>
      <c r="C6413" t="s">
        <v>565</v>
      </c>
      <c r="D6413" s="285">
        <v>0</v>
      </c>
      <c r="E6413" s="286">
        <v>6.1369999999999996</v>
      </c>
      <c r="F6413" s="286">
        <v>0</v>
      </c>
    </row>
    <row r="6414" spans="1:6">
      <c r="A6414">
        <v>6748</v>
      </c>
      <c r="B6414" t="s">
        <v>6980</v>
      </c>
      <c r="C6414" t="s">
        <v>565</v>
      </c>
      <c r="D6414" s="285">
        <v>0</v>
      </c>
      <c r="E6414" s="286">
        <v>3.6339999999999999</v>
      </c>
      <c r="F6414" s="286">
        <v>0</v>
      </c>
    </row>
    <row r="6415" spans="1:6">
      <c r="A6415">
        <v>6749</v>
      </c>
      <c r="B6415" t="s">
        <v>6981</v>
      </c>
      <c r="C6415" t="s">
        <v>565</v>
      </c>
      <c r="D6415" s="285">
        <v>0</v>
      </c>
      <c r="E6415" s="286">
        <v>8.8930000000000007</v>
      </c>
      <c r="F6415" s="286">
        <v>0</v>
      </c>
    </row>
    <row r="6416" spans="1:6">
      <c r="A6416">
        <v>6750</v>
      </c>
      <c r="B6416" t="s">
        <v>6982</v>
      </c>
      <c r="C6416" t="s">
        <v>565</v>
      </c>
      <c r="D6416" s="285">
        <v>0</v>
      </c>
      <c r="E6416" s="286">
        <v>23.82</v>
      </c>
      <c r="F6416" s="286">
        <v>0</v>
      </c>
    </row>
    <row r="6417" spans="1:6">
      <c r="A6417">
        <v>6751</v>
      </c>
      <c r="B6417" t="s">
        <v>6983</v>
      </c>
      <c r="C6417" t="s">
        <v>565</v>
      </c>
      <c r="D6417" s="285">
        <v>12</v>
      </c>
      <c r="E6417" s="286">
        <v>23.582000000000001</v>
      </c>
      <c r="F6417" s="286">
        <v>282.98</v>
      </c>
    </row>
    <row r="6418" spans="1:6">
      <c r="A6418">
        <v>6752</v>
      </c>
      <c r="B6418" t="s">
        <v>6984</v>
      </c>
      <c r="C6418" t="s">
        <v>565</v>
      </c>
      <c r="D6418" s="285">
        <v>0</v>
      </c>
      <c r="E6418" s="286">
        <v>11.709</v>
      </c>
      <c r="F6418" s="286">
        <v>0</v>
      </c>
    </row>
    <row r="6419" spans="1:6">
      <c r="A6419">
        <v>6753</v>
      </c>
      <c r="B6419" t="s">
        <v>6985</v>
      </c>
      <c r="C6419" t="s">
        <v>565</v>
      </c>
      <c r="D6419" s="285">
        <v>0</v>
      </c>
      <c r="E6419" s="286">
        <v>47.902999999999999</v>
      </c>
      <c r="F6419" s="286">
        <v>0</v>
      </c>
    </row>
    <row r="6420" spans="1:6">
      <c r="A6420">
        <v>6754</v>
      </c>
      <c r="B6420" t="s">
        <v>6986</v>
      </c>
      <c r="C6420" t="s">
        <v>565</v>
      </c>
      <c r="D6420" s="285">
        <v>6</v>
      </c>
      <c r="E6420" s="286">
        <v>6.8609999999999998</v>
      </c>
      <c r="F6420" s="286">
        <v>41.16</v>
      </c>
    </row>
    <row r="6421" spans="1:6">
      <c r="A6421">
        <v>6755</v>
      </c>
      <c r="B6421" t="s">
        <v>6987</v>
      </c>
      <c r="C6421" t="s">
        <v>565</v>
      </c>
      <c r="D6421" s="285">
        <v>6</v>
      </c>
      <c r="E6421" s="286">
        <v>7.0250000000000004</v>
      </c>
      <c r="F6421" s="286">
        <v>42.15</v>
      </c>
    </row>
    <row r="6422" spans="1:6">
      <c r="A6422">
        <v>6756</v>
      </c>
      <c r="B6422" t="s">
        <v>6988</v>
      </c>
      <c r="C6422" t="s">
        <v>565</v>
      </c>
      <c r="D6422" s="285">
        <v>0</v>
      </c>
      <c r="E6422" s="286">
        <v>6.056</v>
      </c>
      <c r="F6422" s="286">
        <v>0</v>
      </c>
    </row>
    <row r="6423" spans="1:6">
      <c r="A6423">
        <v>6757</v>
      </c>
      <c r="B6423" t="s">
        <v>6989</v>
      </c>
      <c r="C6423" t="s">
        <v>565</v>
      </c>
      <c r="D6423" s="285">
        <v>0</v>
      </c>
      <c r="E6423" s="286">
        <v>7.18</v>
      </c>
      <c r="F6423" s="286">
        <v>0</v>
      </c>
    </row>
    <row r="6424" spans="1:6">
      <c r="A6424">
        <v>6758</v>
      </c>
      <c r="B6424" t="s">
        <v>6990</v>
      </c>
      <c r="C6424" t="s">
        <v>565</v>
      </c>
      <c r="D6424" s="285">
        <v>0</v>
      </c>
      <c r="E6424" s="286">
        <v>0</v>
      </c>
      <c r="F6424" s="286">
        <v>0</v>
      </c>
    </row>
    <row r="6425" spans="1:6">
      <c r="A6425">
        <v>6759</v>
      </c>
      <c r="B6425" t="s">
        <v>6991</v>
      </c>
      <c r="C6425" t="s">
        <v>565</v>
      </c>
      <c r="D6425" s="285">
        <v>0</v>
      </c>
      <c r="E6425" s="286">
        <v>48.45</v>
      </c>
      <c r="F6425" s="286">
        <v>0</v>
      </c>
    </row>
    <row r="6426" spans="1:6">
      <c r="A6426">
        <v>6760</v>
      </c>
      <c r="B6426" t="s">
        <v>6992</v>
      </c>
      <c r="C6426" t="s">
        <v>565</v>
      </c>
      <c r="D6426" s="285">
        <v>0</v>
      </c>
      <c r="E6426" s="286">
        <v>19</v>
      </c>
      <c r="F6426" s="286">
        <v>0</v>
      </c>
    </row>
    <row r="6427" spans="1:6">
      <c r="A6427">
        <v>6761</v>
      </c>
      <c r="B6427" t="s">
        <v>6993</v>
      </c>
      <c r="C6427" t="s">
        <v>565</v>
      </c>
      <c r="D6427" s="285">
        <v>0</v>
      </c>
      <c r="E6427" s="286">
        <v>7.7779999999999996</v>
      </c>
      <c r="F6427" s="286">
        <v>0</v>
      </c>
    </row>
    <row r="6428" spans="1:6">
      <c r="A6428">
        <v>6762</v>
      </c>
      <c r="B6428" t="s">
        <v>6994</v>
      </c>
      <c r="C6428" t="s">
        <v>565</v>
      </c>
      <c r="D6428" s="285">
        <v>0</v>
      </c>
      <c r="E6428" s="286">
        <v>15.2</v>
      </c>
      <c r="F6428" s="286">
        <v>0</v>
      </c>
    </row>
    <row r="6429" spans="1:6">
      <c r="A6429">
        <v>6763</v>
      </c>
      <c r="B6429" t="s">
        <v>6995</v>
      </c>
      <c r="C6429" t="s">
        <v>565</v>
      </c>
      <c r="D6429" s="285">
        <v>0</v>
      </c>
      <c r="E6429" s="286">
        <v>26.6</v>
      </c>
      <c r="F6429" s="286">
        <v>0</v>
      </c>
    </row>
    <row r="6430" spans="1:6">
      <c r="A6430">
        <v>6764</v>
      </c>
      <c r="B6430" t="s">
        <v>6996</v>
      </c>
      <c r="C6430" t="s">
        <v>565</v>
      </c>
      <c r="D6430" s="285">
        <v>0</v>
      </c>
      <c r="E6430" s="286">
        <v>21.59</v>
      </c>
      <c r="F6430" s="286">
        <v>0</v>
      </c>
    </row>
    <row r="6431" spans="1:6">
      <c r="A6431">
        <v>6765</v>
      </c>
      <c r="B6431" t="s">
        <v>6997</v>
      </c>
      <c r="C6431" t="s">
        <v>565</v>
      </c>
      <c r="D6431" s="285">
        <v>0</v>
      </c>
      <c r="E6431" s="286">
        <v>24.995999999999999</v>
      </c>
      <c r="F6431" s="286">
        <v>0</v>
      </c>
    </row>
    <row r="6432" spans="1:6">
      <c r="A6432">
        <v>6766</v>
      </c>
      <c r="B6432" t="s">
        <v>6998</v>
      </c>
      <c r="C6432" t="s">
        <v>565</v>
      </c>
      <c r="D6432" s="285">
        <v>0</v>
      </c>
      <c r="E6432" s="286">
        <v>39</v>
      </c>
      <c r="F6432" s="286">
        <v>0</v>
      </c>
    </row>
    <row r="6433" spans="1:6">
      <c r="A6433">
        <v>6767</v>
      </c>
      <c r="B6433" t="s">
        <v>6999</v>
      </c>
      <c r="C6433" t="s">
        <v>565</v>
      </c>
      <c r="D6433" s="285">
        <v>0</v>
      </c>
      <c r="E6433" s="286">
        <v>79</v>
      </c>
      <c r="F6433" s="286">
        <v>0</v>
      </c>
    </row>
    <row r="6434" spans="1:6">
      <c r="A6434">
        <v>6768</v>
      </c>
      <c r="B6434" t="s">
        <v>7000</v>
      </c>
      <c r="C6434" t="s">
        <v>565</v>
      </c>
      <c r="D6434" s="285">
        <v>0</v>
      </c>
      <c r="E6434" s="286">
        <v>199</v>
      </c>
      <c r="F6434" s="286">
        <v>0</v>
      </c>
    </row>
    <row r="6435" spans="1:6">
      <c r="A6435">
        <v>6769</v>
      </c>
      <c r="B6435" t="s">
        <v>7001</v>
      </c>
      <c r="C6435" t="s">
        <v>565</v>
      </c>
      <c r="D6435" s="285">
        <v>6</v>
      </c>
      <c r="E6435" s="286">
        <v>12.106</v>
      </c>
      <c r="F6435" s="286">
        <v>72.63</v>
      </c>
    </row>
    <row r="6436" spans="1:6">
      <c r="A6436">
        <v>6770</v>
      </c>
      <c r="B6436" t="s">
        <v>7002</v>
      </c>
      <c r="C6436" t="s">
        <v>679</v>
      </c>
      <c r="D6436" s="285">
        <v>0</v>
      </c>
      <c r="E6436" s="286">
        <v>33</v>
      </c>
      <c r="F6436" s="286">
        <v>0</v>
      </c>
    </row>
    <row r="6437" spans="1:6">
      <c r="A6437">
        <v>6771</v>
      </c>
      <c r="B6437" t="s">
        <v>7003</v>
      </c>
      <c r="C6437" t="s">
        <v>565</v>
      </c>
      <c r="D6437" s="285">
        <v>6</v>
      </c>
      <c r="E6437" s="286">
        <v>20.059999999999999</v>
      </c>
      <c r="F6437" s="286">
        <v>120.36</v>
      </c>
    </row>
    <row r="6438" spans="1:6">
      <c r="A6438">
        <v>6772</v>
      </c>
      <c r="B6438" t="s">
        <v>7004</v>
      </c>
      <c r="C6438" t="s">
        <v>565</v>
      </c>
      <c r="D6438" s="285">
        <v>3</v>
      </c>
      <c r="E6438" s="286">
        <v>19.239999999999998</v>
      </c>
      <c r="F6438" s="286">
        <v>57.72</v>
      </c>
    </row>
    <row r="6439" spans="1:6">
      <c r="A6439">
        <v>6773</v>
      </c>
      <c r="B6439" t="s">
        <v>7005</v>
      </c>
      <c r="C6439" t="s">
        <v>565</v>
      </c>
      <c r="D6439" s="285">
        <v>0</v>
      </c>
      <c r="E6439" s="286">
        <v>44.076999999999998</v>
      </c>
      <c r="F6439" s="286">
        <v>0</v>
      </c>
    </row>
    <row r="6440" spans="1:6">
      <c r="A6440">
        <v>6774</v>
      </c>
      <c r="B6440" t="s">
        <v>7006</v>
      </c>
      <c r="C6440" t="s">
        <v>679</v>
      </c>
      <c r="D6440" s="285">
        <v>0</v>
      </c>
      <c r="E6440" s="286">
        <v>37.79</v>
      </c>
      <c r="F6440" s="286">
        <v>0</v>
      </c>
    </row>
    <row r="6441" spans="1:6">
      <c r="A6441">
        <v>6775</v>
      </c>
      <c r="B6441" t="s">
        <v>7007</v>
      </c>
      <c r="C6441" t="s">
        <v>565</v>
      </c>
      <c r="D6441" s="285">
        <v>30</v>
      </c>
      <c r="E6441" s="286">
        <v>4.45</v>
      </c>
      <c r="F6441" s="286">
        <v>133.5</v>
      </c>
    </row>
    <row r="6442" spans="1:6">
      <c r="A6442">
        <v>6776</v>
      </c>
      <c r="B6442" t="s">
        <v>7008</v>
      </c>
      <c r="C6442" t="s">
        <v>565</v>
      </c>
      <c r="D6442" s="285">
        <v>0</v>
      </c>
      <c r="E6442" s="286">
        <v>51.662999999999997</v>
      </c>
      <c r="F6442" s="286">
        <v>0</v>
      </c>
    </row>
    <row r="6443" spans="1:6">
      <c r="A6443">
        <v>6778</v>
      </c>
      <c r="B6443" t="s">
        <v>7009</v>
      </c>
      <c r="C6443" t="s">
        <v>565</v>
      </c>
      <c r="D6443" s="285">
        <v>0</v>
      </c>
      <c r="E6443" s="286">
        <v>27.63</v>
      </c>
      <c r="F6443" s="286">
        <v>0</v>
      </c>
    </row>
    <row r="6444" spans="1:6">
      <c r="A6444">
        <v>6779</v>
      </c>
      <c r="B6444" t="s">
        <v>7010</v>
      </c>
      <c r="C6444" t="s">
        <v>565</v>
      </c>
      <c r="D6444" s="285">
        <v>0</v>
      </c>
      <c r="E6444" s="286">
        <v>19.363</v>
      </c>
      <c r="F6444" s="286">
        <v>0</v>
      </c>
    </row>
    <row r="6445" spans="1:6">
      <c r="A6445">
        <v>6780</v>
      </c>
      <c r="B6445" t="s">
        <v>7011</v>
      </c>
      <c r="C6445" t="s">
        <v>565</v>
      </c>
      <c r="D6445" s="285">
        <v>0</v>
      </c>
      <c r="E6445" s="286">
        <v>13.445</v>
      </c>
      <c r="F6445" s="286">
        <v>0</v>
      </c>
    </row>
    <row r="6446" spans="1:6">
      <c r="A6446">
        <v>6781</v>
      </c>
      <c r="B6446" t="s">
        <v>7012</v>
      </c>
      <c r="C6446" t="s">
        <v>565</v>
      </c>
      <c r="D6446" s="285">
        <v>0</v>
      </c>
      <c r="E6446" s="286">
        <v>25.991</v>
      </c>
      <c r="F6446" s="286">
        <v>0</v>
      </c>
    </row>
    <row r="6447" spans="1:6">
      <c r="A6447">
        <v>6782</v>
      </c>
      <c r="B6447" t="s">
        <v>7013</v>
      </c>
      <c r="C6447" t="s">
        <v>565</v>
      </c>
      <c r="D6447" s="285">
        <v>0</v>
      </c>
      <c r="E6447" s="286">
        <v>24.547999999999998</v>
      </c>
      <c r="F6447" s="286">
        <v>0</v>
      </c>
    </row>
    <row r="6448" spans="1:6">
      <c r="A6448">
        <v>6783</v>
      </c>
      <c r="B6448" t="s">
        <v>7014</v>
      </c>
      <c r="C6448" t="s">
        <v>565</v>
      </c>
      <c r="D6448" s="285">
        <v>0</v>
      </c>
      <c r="E6448" s="286">
        <v>60.893000000000001</v>
      </c>
      <c r="F6448" s="286">
        <v>0</v>
      </c>
    </row>
    <row r="6449" spans="1:6">
      <c r="A6449">
        <v>6784</v>
      </c>
      <c r="B6449" t="s">
        <v>7015</v>
      </c>
      <c r="C6449" t="s">
        <v>565</v>
      </c>
      <c r="D6449" s="285">
        <v>0</v>
      </c>
      <c r="E6449" s="286">
        <v>13.86</v>
      </c>
      <c r="F6449" s="286">
        <v>0</v>
      </c>
    </row>
    <row r="6450" spans="1:6">
      <c r="A6450">
        <v>6785</v>
      </c>
      <c r="B6450" t="s">
        <v>7016</v>
      </c>
      <c r="C6450" t="s">
        <v>565</v>
      </c>
      <c r="D6450" s="285">
        <v>0</v>
      </c>
      <c r="E6450" s="286">
        <v>14.016</v>
      </c>
      <c r="F6450" s="286">
        <v>0</v>
      </c>
    </row>
    <row r="6451" spans="1:6">
      <c r="A6451">
        <v>6786</v>
      </c>
      <c r="B6451" t="s">
        <v>7017</v>
      </c>
      <c r="C6451" t="s">
        <v>565</v>
      </c>
      <c r="D6451" s="285">
        <v>0</v>
      </c>
      <c r="E6451" s="286">
        <v>31</v>
      </c>
      <c r="F6451" s="286">
        <v>0</v>
      </c>
    </row>
    <row r="6452" spans="1:6">
      <c r="A6452">
        <v>6787</v>
      </c>
      <c r="B6452" t="s">
        <v>7018</v>
      </c>
      <c r="C6452" t="s">
        <v>565</v>
      </c>
      <c r="D6452" s="285">
        <v>0</v>
      </c>
      <c r="E6452" s="286">
        <v>35.53</v>
      </c>
      <c r="F6452" s="286">
        <v>0</v>
      </c>
    </row>
    <row r="6453" spans="1:6">
      <c r="A6453">
        <v>6788</v>
      </c>
      <c r="B6453" t="s">
        <v>7019</v>
      </c>
      <c r="C6453" t="s">
        <v>565</v>
      </c>
      <c r="D6453" s="285">
        <v>0</v>
      </c>
      <c r="E6453" s="286">
        <v>10.733000000000001</v>
      </c>
      <c r="F6453" s="286">
        <v>0</v>
      </c>
    </row>
    <row r="6454" spans="1:6">
      <c r="A6454">
        <v>6789</v>
      </c>
      <c r="B6454" t="s">
        <v>7020</v>
      </c>
      <c r="C6454" t="s">
        <v>565</v>
      </c>
      <c r="D6454" s="285">
        <v>0</v>
      </c>
      <c r="E6454" s="286">
        <v>48.22</v>
      </c>
      <c r="F6454" s="286">
        <v>0</v>
      </c>
    </row>
    <row r="6455" spans="1:6">
      <c r="A6455">
        <v>6790</v>
      </c>
      <c r="B6455" t="s">
        <v>7021</v>
      </c>
      <c r="C6455" t="s">
        <v>565</v>
      </c>
      <c r="D6455" s="285">
        <v>0</v>
      </c>
      <c r="E6455" s="286">
        <v>72.760000000000005</v>
      </c>
      <c r="F6455" s="286">
        <v>0</v>
      </c>
    </row>
    <row r="6456" spans="1:6">
      <c r="A6456">
        <v>6791</v>
      </c>
      <c r="B6456" t="s">
        <v>7022</v>
      </c>
      <c r="C6456" t="s">
        <v>565</v>
      </c>
      <c r="D6456" s="285">
        <v>0</v>
      </c>
      <c r="E6456" s="286">
        <v>16.445</v>
      </c>
      <c r="F6456" s="286">
        <v>0</v>
      </c>
    </row>
    <row r="6457" spans="1:6">
      <c r="A6457">
        <v>6792</v>
      </c>
      <c r="B6457" t="s">
        <v>7023</v>
      </c>
      <c r="C6457" t="s">
        <v>565</v>
      </c>
      <c r="D6457" s="285">
        <v>0</v>
      </c>
      <c r="E6457" s="286">
        <v>15.2</v>
      </c>
      <c r="F6457" s="286">
        <v>0</v>
      </c>
    </row>
    <row r="6458" spans="1:6">
      <c r="A6458">
        <v>6793</v>
      </c>
      <c r="B6458" t="s">
        <v>7024</v>
      </c>
      <c r="C6458" t="s">
        <v>679</v>
      </c>
      <c r="D6458" s="285">
        <v>0</v>
      </c>
      <c r="E6458" s="286">
        <v>159.41</v>
      </c>
      <c r="F6458" s="286">
        <v>0</v>
      </c>
    </row>
    <row r="6459" spans="1:6">
      <c r="A6459">
        <v>6794</v>
      </c>
      <c r="B6459" t="s">
        <v>7025</v>
      </c>
      <c r="C6459" t="s">
        <v>679</v>
      </c>
      <c r="D6459" s="285">
        <v>0</v>
      </c>
      <c r="E6459" s="286">
        <v>60.65</v>
      </c>
      <c r="F6459" s="286">
        <v>0</v>
      </c>
    </row>
    <row r="6460" spans="1:6">
      <c r="A6460">
        <v>6795</v>
      </c>
      <c r="B6460" t="s">
        <v>7026</v>
      </c>
      <c r="C6460" t="s">
        <v>679</v>
      </c>
      <c r="D6460" s="285">
        <v>0</v>
      </c>
      <c r="E6460" s="286">
        <v>63.765000000000001</v>
      </c>
      <c r="F6460" s="286">
        <v>0</v>
      </c>
    </row>
    <row r="6461" spans="1:6">
      <c r="A6461">
        <v>6796</v>
      </c>
      <c r="B6461" t="s">
        <v>7027</v>
      </c>
      <c r="C6461" t="s">
        <v>679</v>
      </c>
      <c r="D6461" s="285">
        <v>0</v>
      </c>
      <c r="E6461" s="286">
        <v>24.884</v>
      </c>
      <c r="F6461" s="286">
        <v>0</v>
      </c>
    </row>
    <row r="6462" spans="1:6">
      <c r="A6462">
        <v>6797</v>
      </c>
      <c r="B6462" t="s">
        <v>7028</v>
      </c>
      <c r="C6462" t="s">
        <v>679</v>
      </c>
      <c r="D6462" s="285">
        <v>0</v>
      </c>
      <c r="E6462" s="286">
        <v>20.218</v>
      </c>
      <c r="F6462" s="286">
        <v>0</v>
      </c>
    </row>
    <row r="6463" spans="1:6">
      <c r="A6463">
        <v>6798</v>
      </c>
      <c r="B6463" t="s">
        <v>7029</v>
      </c>
      <c r="C6463" t="s">
        <v>679</v>
      </c>
      <c r="D6463" s="285">
        <v>0</v>
      </c>
      <c r="E6463" s="286">
        <v>36.18</v>
      </c>
      <c r="F6463" s="286">
        <v>0</v>
      </c>
    </row>
    <row r="6464" spans="1:6">
      <c r="A6464">
        <v>6799</v>
      </c>
      <c r="B6464" t="s">
        <v>7030</v>
      </c>
      <c r="C6464" t="s">
        <v>679</v>
      </c>
      <c r="D6464" s="285">
        <v>0</v>
      </c>
      <c r="E6464" s="286">
        <v>88.37</v>
      </c>
      <c r="F6464" s="286">
        <v>0</v>
      </c>
    </row>
    <row r="6465" spans="1:6">
      <c r="A6465">
        <v>6800</v>
      </c>
      <c r="B6465" t="s">
        <v>7031</v>
      </c>
      <c r="C6465" t="s">
        <v>679</v>
      </c>
      <c r="D6465" s="285">
        <v>0</v>
      </c>
      <c r="E6465" s="286">
        <v>34.659999999999997</v>
      </c>
      <c r="F6465" s="286">
        <v>0</v>
      </c>
    </row>
    <row r="6466" spans="1:6">
      <c r="A6466">
        <v>6801</v>
      </c>
      <c r="B6466" t="s">
        <v>7032</v>
      </c>
      <c r="C6466" t="s">
        <v>679</v>
      </c>
      <c r="D6466" s="285">
        <v>0</v>
      </c>
      <c r="E6466" s="286">
        <v>15.35</v>
      </c>
      <c r="F6466" s="286">
        <v>0</v>
      </c>
    </row>
    <row r="6467" spans="1:6">
      <c r="A6467">
        <v>6802</v>
      </c>
      <c r="B6467" t="s">
        <v>7033</v>
      </c>
      <c r="C6467" t="s">
        <v>679</v>
      </c>
      <c r="D6467" s="285">
        <v>0</v>
      </c>
      <c r="E6467" s="286">
        <v>96.29</v>
      </c>
      <c r="F6467" s="286">
        <v>0</v>
      </c>
    </row>
    <row r="6468" spans="1:6">
      <c r="A6468">
        <v>6803</v>
      </c>
      <c r="B6468" t="s">
        <v>7034</v>
      </c>
      <c r="C6468" t="s">
        <v>565</v>
      </c>
      <c r="D6468" s="285">
        <v>0</v>
      </c>
      <c r="E6468" s="286">
        <v>54.43</v>
      </c>
      <c r="F6468" s="286">
        <v>0</v>
      </c>
    </row>
    <row r="6469" spans="1:6">
      <c r="A6469">
        <v>6804</v>
      </c>
      <c r="B6469" t="s">
        <v>7035</v>
      </c>
      <c r="C6469" t="s">
        <v>565</v>
      </c>
      <c r="D6469" s="285">
        <v>0</v>
      </c>
      <c r="E6469" s="286">
        <v>30.844999999999999</v>
      </c>
      <c r="F6469" s="286">
        <v>0</v>
      </c>
    </row>
    <row r="6470" spans="1:6">
      <c r="A6470">
        <v>6805</v>
      </c>
      <c r="B6470" t="s">
        <v>7036</v>
      </c>
      <c r="C6470" t="s">
        <v>679</v>
      </c>
      <c r="D6470" s="285">
        <v>0</v>
      </c>
      <c r="E6470" s="286">
        <v>35.045999999999999</v>
      </c>
      <c r="F6470" s="286">
        <v>0</v>
      </c>
    </row>
    <row r="6471" spans="1:6">
      <c r="A6471">
        <v>6806</v>
      </c>
      <c r="B6471" t="s">
        <v>7037</v>
      </c>
      <c r="C6471" t="s">
        <v>679</v>
      </c>
      <c r="D6471" s="285">
        <v>0</v>
      </c>
      <c r="E6471" s="286">
        <v>20.27</v>
      </c>
      <c r="F6471" s="286">
        <v>0</v>
      </c>
    </row>
    <row r="6472" spans="1:6">
      <c r="A6472">
        <v>6807</v>
      </c>
      <c r="B6472" t="s">
        <v>7038</v>
      </c>
      <c r="C6472" t="s">
        <v>565</v>
      </c>
      <c r="D6472" s="285">
        <v>0</v>
      </c>
      <c r="E6472" s="286">
        <v>57.375</v>
      </c>
      <c r="F6472" s="286">
        <v>0</v>
      </c>
    </row>
    <row r="6473" spans="1:6">
      <c r="A6473">
        <v>6808</v>
      </c>
      <c r="B6473" t="s">
        <v>7039</v>
      </c>
      <c r="C6473" t="s">
        <v>565</v>
      </c>
      <c r="D6473" s="285">
        <v>0</v>
      </c>
      <c r="E6473" s="286">
        <v>115.9</v>
      </c>
      <c r="F6473" s="286">
        <v>0</v>
      </c>
    </row>
    <row r="6474" spans="1:6">
      <c r="A6474">
        <v>6809</v>
      </c>
      <c r="B6474" t="s">
        <v>7040</v>
      </c>
      <c r="C6474" t="s">
        <v>565</v>
      </c>
      <c r="D6474" s="285">
        <v>6</v>
      </c>
      <c r="E6474" s="286">
        <v>23.66</v>
      </c>
      <c r="F6474" s="286">
        <v>141.96</v>
      </c>
    </row>
    <row r="6475" spans="1:6">
      <c r="A6475">
        <v>6810</v>
      </c>
      <c r="B6475" t="s">
        <v>7041</v>
      </c>
      <c r="C6475" t="s">
        <v>565</v>
      </c>
      <c r="D6475" s="285">
        <v>0</v>
      </c>
      <c r="E6475" s="286">
        <v>12.446</v>
      </c>
      <c r="F6475" s="286">
        <v>0</v>
      </c>
    </row>
    <row r="6476" spans="1:6">
      <c r="A6476">
        <v>6811</v>
      </c>
      <c r="B6476" t="s">
        <v>7042</v>
      </c>
      <c r="C6476" t="s">
        <v>679</v>
      </c>
      <c r="D6476" s="285">
        <v>0</v>
      </c>
      <c r="E6476" s="286">
        <v>54.884999999999998</v>
      </c>
      <c r="F6476" s="286">
        <v>0</v>
      </c>
    </row>
    <row r="6477" spans="1:6">
      <c r="A6477">
        <v>6812</v>
      </c>
      <c r="B6477" t="s">
        <v>7043</v>
      </c>
      <c r="C6477" t="s">
        <v>565</v>
      </c>
      <c r="D6477" s="285">
        <v>0</v>
      </c>
      <c r="E6477" s="286">
        <v>18.021999999999998</v>
      </c>
      <c r="F6477" s="286">
        <v>0</v>
      </c>
    </row>
    <row r="6478" spans="1:6">
      <c r="A6478">
        <v>6813</v>
      </c>
      <c r="B6478" t="s">
        <v>7044</v>
      </c>
      <c r="C6478" t="s">
        <v>565</v>
      </c>
      <c r="D6478" s="285">
        <v>396</v>
      </c>
      <c r="E6478" s="286">
        <v>10.324</v>
      </c>
      <c r="F6478" s="286">
        <v>4088.3</v>
      </c>
    </row>
    <row r="6479" spans="1:6">
      <c r="A6479">
        <v>6814</v>
      </c>
      <c r="B6479" t="s">
        <v>7045</v>
      </c>
      <c r="C6479" t="s">
        <v>565</v>
      </c>
      <c r="D6479" s="285">
        <v>0</v>
      </c>
      <c r="E6479" s="286">
        <v>29.878</v>
      </c>
      <c r="F6479" s="286">
        <v>0</v>
      </c>
    </row>
    <row r="6480" spans="1:6">
      <c r="A6480">
        <v>6815</v>
      </c>
      <c r="B6480" t="s">
        <v>7046</v>
      </c>
      <c r="C6480" t="s">
        <v>565</v>
      </c>
      <c r="D6480" s="285">
        <v>0</v>
      </c>
      <c r="E6480" s="286">
        <v>7.95</v>
      </c>
      <c r="F6480" s="286">
        <v>0</v>
      </c>
    </row>
    <row r="6481" spans="1:6">
      <c r="A6481">
        <v>6816</v>
      </c>
      <c r="B6481" t="s">
        <v>7047</v>
      </c>
      <c r="C6481" t="s">
        <v>565</v>
      </c>
      <c r="D6481" s="285">
        <v>0</v>
      </c>
      <c r="E6481" s="286">
        <v>26.89</v>
      </c>
      <c r="F6481" s="286">
        <v>0</v>
      </c>
    </row>
    <row r="6482" spans="1:6">
      <c r="A6482">
        <v>6817</v>
      </c>
      <c r="B6482" t="s">
        <v>7048</v>
      </c>
      <c r="C6482" t="s">
        <v>565</v>
      </c>
      <c r="D6482" s="285">
        <v>0</v>
      </c>
      <c r="E6482" s="286">
        <v>14.244999999999999</v>
      </c>
      <c r="F6482" s="286">
        <v>0</v>
      </c>
    </row>
    <row r="6483" spans="1:6">
      <c r="A6483">
        <v>6818</v>
      </c>
      <c r="B6483" t="s">
        <v>7049</v>
      </c>
      <c r="C6483" t="s">
        <v>565</v>
      </c>
      <c r="D6483" s="285">
        <v>0</v>
      </c>
      <c r="E6483" s="286">
        <v>29.125</v>
      </c>
      <c r="F6483" s="286">
        <v>0</v>
      </c>
    </row>
    <row r="6484" spans="1:6">
      <c r="A6484">
        <v>6819</v>
      </c>
      <c r="B6484" t="s">
        <v>7050</v>
      </c>
      <c r="C6484" t="s">
        <v>565</v>
      </c>
      <c r="D6484" s="285">
        <v>0</v>
      </c>
      <c r="E6484" s="286">
        <v>16.824999999999999</v>
      </c>
      <c r="F6484" s="286">
        <v>0</v>
      </c>
    </row>
    <row r="6485" spans="1:6">
      <c r="A6485">
        <v>6820</v>
      </c>
      <c r="B6485" t="s">
        <v>7051</v>
      </c>
      <c r="C6485" t="s">
        <v>679</v>
      </c>
      <c r="D6485" s="285">
        <v>0</v>
      </c>
      <c r="E6485" s="286">
        <v>33.840000000000003</v>
      </c>
      <c r="F6485" s="286">
        <v>0</v>
      </c>
    </row>
    <row r="6486" spans="1:6">
      <c r="A6486">
        <v>6821</v>
      </c>
      <c r="B6486" t="s">
        <v>7052</v>
      </c>
      <c r="C6486" t="s">
        <v>565</v>
      </c>
      <c r="D6486" s="285">
        <v>0</v>
      </c>
      <c r="E6486" s="286">
        <v>23.4</v>
      </c>
      <c r="F6486" s="286">
        <v>0</v>
      </c>
    </row>
    <row r="6487" spans="1:6">
      <c r="A6487">
        <v>6822</v>
      </c>
      <c r="B6487" t="s">
        <v>7053</v>
      </c>
      <c r="C6487" t="s">
        <v>565</v>
      </c>
      <c r="D6487" s="285">
        <v>0</v>
      </c>
      <c r="E6487" s="286">
        <v>27.51</v>
      </c>
      <c r="F6487" s="286">
        <v>0</v>
      </c>
    </row>
    <row r="6488" spans="1:6">
      <c r="A6488">
        <v>6823</v>
      </c>
      <c r="B6488" t="s">
        <v>7054</v>
      </c>
      <c r="C6488" t="s">
        <v>565</v>
      </c>
      <c r="D6488" s="285">
        <v>0</v>
      </c>
      <c r="E6488" s="286">
        <v>22.54</v>
      </c>
      <c r="F6488" s="286">
        <v>0</v>
      </c>
    </row>
    <row r="6489" spans="1:6">
      <c r="A6489">
        <v>6824</v>
      </c>
      <c r="B6489" t="s">
        <v>7055</v>
      </c>
      <c r="C6489" t="s">
        <v>565</v>
      </c>
      <c r="D6489" s="285">
        <v>0</v>
      </c>
      <c r="E6489" s="286">
        <v>22.54</v>
      </c>
      <c r="F6489" s="286">
        <v>0</v>
      </c>
    </row>
    <row r="6490" spans="1:6">
      <c r="A6490">
        <v>6825</v>
      </c>
      <c r="B6490" t="s">
        <v>7056</v>
      </c>
      <c r="C6490" t="s">
        <v>565</v>
      </c>
      <c r="D6490" s="285">
        <v>6</v>
      </c>
      <c r="E6490" s="286">
        <v>35.700000000000003</v>
      </c>
      <c r="F6490" s="286">
        <v>214.2</v>
      </c>
    </row>
    <row r="6491" spans="1:6">
      <c r="A6491">
        <v>6826</v>
      </c>
      <c r="B6491" t="s">
        <v>7057</v>
      </c>
      <c r="C6491" t="s">
        <v>565</v>
      </c>
      <c r="D6491" s="285">
        <v>0</v>
      </c>
      <c r="E6491" s="286">
        <v>13.37</v>
      </c>
      <c r="F6491" s="286">
        <v>0</v>
      </c>
    </row>
    <row r="6492" spans="1:6">
      <c r="A6492">
        <v>6827</v>
      </c>
      <c r="B6492" t="s">
        <v>7058</v>
      </c>
      <c r="C6492" t="s">
        <v>565</v>
      </c>
      <c r="D6492" s="285">
        <v>0</v>
      </c>
      <c r="E6492" s="286">
        <v>24.19</v>
      </c>
      <c r="F6492" s="286">
        <v>0</v>
      </c>
    </row>
    <row r="6493" spans="1:6">
      <c r="A6493">
        <v>6828</v>
      </c>
      <c r="B6493" t="s">
        <v>7059</v>
      </c>
      <c r="C6493" t="s">
        <v>565</v>
      </c>
      <c r="D6493" s="285">
        <v>0</v>
      </c>
      <c r="E6493" s="286">
        <v>51.08</v>
      </c>
      <c r="F6493" s="286">
        <v>0</v>
      </c>
    </row>
    <row r="6494" spans="1:6">
      <c r="A6494">
        <v>6829</v>
      </c>
      <c r="B6494" t="s">
        <v>7060</v>
      </c>
      <c r="C6494" t="s">
        <v>565</v>
      </c>
      <c r="D6494" s="285">
        <v>0</v>
      </c>
      <c r="E6494" s="286">
        <v>14.86</v>
      </c>
      <c r="F6494" s="286">
        <v>0</v>
      </c>
    </row>
    <row r="6495" spans="1:6">
      <c r="A6495">
        <v>6830</v>
      </c>
      <c r="B6495" t="s">
        <v>4997</v>
      </c>
      <c r="C6495" t="s">
        <v>565</v>
      </c>
      <c r="D6495" s="285">
        <v>0</v>
      </c>
      <c r="E6495" s="286">
        <v>14</v>
      </c>
      <c r="F6495" s="286">
        <v>0</v>
      </c>
    </row>
    <row r="6496" spans="1:6">
      <c r="A6496">
        <v>6831</v>
      </c>
      <c r="B6496" t="s">
        <v>7061</v>
      </c>
      <c r="C6496" t="s">
        <v>565</v>
      </c>
      <c r="D6496" s="285">
        <v>0</v>
      </c>
      <c r="E6496" s="286">
        <v>37.14</v>
      </c>
      <c r="F6496" s="286">
        <v>0</v>
      </c>
    </row>
    <row r="6497" spans="1:6">
      <c r="A6497">
        <v>6832</v>
      </c>
      <c r="B6497" t="s">
        <v>7062</v>
      </c>
      <c r="C6497" t="s">
        <v>565</v>
      </c>
      <c r="D6497" s="285">
        <v>0</v>
      </c>
      <c r="E6497" s="286">
        <v>27.35</v>
      </c>
      <c r="F6497" s="286">
        <v>0</v>
      </c>
    </row>
    <row r="6498" spans="1:6">
      <c r="A6498">
        <v>6833</v>
      </c>
      <c r="B6498" t="s">
        <v>7063</v>
      </c>
      <c r="C6498" t="s">
        <v>565</v>
      </c>
      <c r="D6498" s="285">
        <v>0</v>
      </c>
      <c r="E6498" s="286">
        <v>29.04</v>
      </c>
      <c r="F6498" s="286">
        <v>0</v>
      </c>
    </row>
    <row r="6499" spans="1:6">
      <c r="A6499">
        <v>6834</v>
      </c>
      <c r="B6499" t="s">
        <v>7064</v>
      </c>
      <c r="C6499" t="s">
        <v>565</v>
      </c>
      <c r="D6499" s="285">
        <v>0</v>
      </c>
      <c r="E6499" s="286">
        <v>31.58</v>
      </c>
      <c r="F6499" s="286">
        <v>0</v>
      </c>
    </row>
    <row r="6500" spans="1:6">
      <c r="A6500">
        <v>6835</v>
      </c>
      <c r="B6500" t="s">
        <v>7065</v>
      </c>
      <c r="C6500" t="s">
        <v>565</v>
      </c>
      <c r="D6500" s="285">
        <v>0</v>
      </c>
      <c r="E6500" s="286">
        <v>15.03</v>
      </c>
      <c r="F6500" s="286">
        <v>0</v>
      </c>
    </row>
    <row r="6501" spans="1:6">
      <c r="A6501">
        <v>6836</v>
      </c>
      <c r="B6501" t="s">
        <v>7066</v>
      </c>
      <c r="C6501" t="s">
        <v>565</v>
      </c>
      <c r="D6501" s="285">
        <v>0</v>
      </c>
      <c r="E6501" s="286">
        <v>28.26</v>
      </c>
      <c r="F6501" s="286">
        <v>0</v>
      </c>
    </row>
    <row r="6502" spans="1:6">
      <c r="A6502">
        <v>6837</v>
      </c>
      <c r="B6502" t="s">
        <v>7067</v>
      </c>
      <c r="C6502" t="s">
        <v>565</v>
      </c>
      <c r="D6502" s="285">
        <v>12</v>
      </c>
      <c r="E6502" s="286">
        <v>14.63</v>
      </c>
      <c r="F6502" s="286">
        <v>175.56</v>
      </c>
    </row>
    <row r="6503" spans="1:6">
      <c r="A6503">
        <v>6838</v>
      </c>
      <c r="B6503" t="s">
        <v>7068</v>
      </c>
      <c r="C6503" t="s">
        <v>565</v>
      </c>
      <c r="D6503" s="285">
        <v>0</v>
      </c>
      <c r="E6503" s="286">
        <v>23.07</v>
      </c>
      <c r="F6503" s="286">
        <v>0</v>
      </c>
    </row>
    <row r="6504" spans="1:6">
      <c r="A6504">
        <v>6839</v>
      </c>
      <c r="B6504" t="s">
        <v>7069</v>
      </c>
      <c r="C6504" t="s">
        <v>565</v>
      </c>
      <c r="D6504" s="285">
        <v>0</v>
      </c>
      <c r="E6504" s="286">
        <v>15.19</v>
      </c>
      <c r="F6504" s="286">
        <v>0</v>
      </c>
    </row>
    <row r="6505" spans="1:6">
      <c r="A6505">
        <v>6840</v>
      </c>
      <c r="B6505" t="s">
        <v>7070</v>
      </c>
      <c r="C6505" t="s">
        <v>565</v>
      </c>
      <c r="D6505" s="285">
        <v>0</v>
      </c>
      <c r="E6505" s="286">
        <v>27.69</v>
      </c>
      <c r="F6505" s="286">
        <v>0</v>
      </c>
    </row>
    <row r="6506" spans="1:6">
      <c r="A6506">
        <v>6841</v>
      </c>
      <c r="B6506" t="s">
        <v>7071</v>
      </c>
      <c r="C6506" t="s">
        <v>565</v>
      </c>
      <c r="D6506" s="285">
        <v>0</v>
      </c>
      <c r="E6506" s="286">
        <v>8.91</v>
      </c>
      <c r="F6506" s="286">
        <v>0</v>
      </c>
    </row>
    <row r="6507" spans="1:6">
      <c r="A6507">
        <v>6842</v>
      </c>
      <c r="B6507" t="s">
        <v>7072</v>
      </c>
      <c r="C6507" t="s">
        <v>565</v>
      </c>
      <c r="D6507" s="285">
        <v>0</v>
      </c>
      <c r="E6507" s="286">
        <v>9.41</v>
      </c>
      <c r="F6507" s="286">
        <v>0</v>
      </c>
    </row>
    <row r="6508" spans="1:6">
      <c r="A6508">
        <v>6843</v>
      </c>
      <c r="B6508" t="s">
        <v>7073</v>
      </c>
      <c r="C6508" t="s">
        <v>565</v>
      </c>
      <c r="D6508" s="285">
        <v>1</v>
      </c>
      <c r="E6508" s="286">
        <v>10.91</v>
      </c>
      <c r="F6508" s="286">
        <v>10.91</v>
      </c>
    </row>
    <row r="6509" spans="1:6">
      <c r="A6509">
        <v>6844</v>
      </c>
      <c r="B6509" t="s">
        <v>7074</v>
      </c>
      <c r="C6509" t="s">
        <v>565</v>
      </c>
      <c r="D6509" s="285">
        <v>0</v>
      </c>
      <c r="E6509" s="286">
        <v>8.99</v>
      </c>
      <c r="F6509" s="286">
        <v>0</v>
      </c>
    </row>
    <row r="6510" spans="1:6">
      <c r="A6510">
        <v>6845</v>
      </c>
      <c r="B6510" t="s">
        <v>7075</v>
      </c>
      <c r="C6510" t="s">
        <v>565</v>
      </c>
      <c r="D6510" s="285">
        <v>0</v>
      </c>
      <c r="E6510" s="286">
        <v>9.1</v>
      </c>
      <c r="F6510" s="286">
        <v>0</v>
      </c>
    </row>
    <row r="6511" spans="1:6">
      <c r="A6511">
        <v>6846</v>
      </c>
      <c r="B6511" t="s">
        <v>7076</v>
      </c>
      <c r="C6511" t="s">
        <v>565</v>
      </c>
      <c r="D6511" s="285">
        <v>0</v>
      </c>
      <c r="E6511" s="286">
        <v>9.84</v>
      </c>
      <c r="F6511" s="286">
        <v>0</v>
      </c>
    </row>
    <row r="6512" spans="1:6">
      <c r="A6512">
        <v>6847</v>
      </c>
      <c r="B6512" t="s">
        <v>7077</v>
      </c>
      <c r="C6512" t="s">
        <v>565</v>
      </c>
      <c r="D6512" s="285">
        <v>0</v>
      </c>
      <c r="E6512" s="286">
        <v>15.05</v>
      </c>
      <c r="F6512" s="286">
        <v>0</v>
      </c>
    </row>
    <row r="6513" spans="1:6">
      <c r="A6513">
        <v>6848</v>
      </c>
      <c r="B6513" t="s">
        <v>7078</v>
      </c>
      <c r="C6513" t="s">
        <v>565</v>
      </c>
      <c r="D6513" s="285">
        <v>0</v>
      </c>
      <c r="E6513" s="286">
        <v>62.18</v>
      </c>
      <c r="F6513" s="286">
        <v>0</v>
      </c>
    </row>
    <row r="6514" spans="1:6">
      <c r="A6514">
        <v>6849</v>
      </c>
      <c r="B6514" t="s">
        <v>7079</v>
      </c>
      <c r="C6514" t="s">
        <v>565</v>
      </c>
      <c r="D6514" s="285">
        <v>0</v>
      </c>
      <c r="E6514" s="286">
        <v>42.75</v>
      </c>
      <c r="F6514" s="286">
        <v>0</v>
      </c>
    </row>
    <row r="6515" spans="1:6">
      <c r="A6515">
        <v>6850</v>
      </c>
      <c r="B6515" t="s">
        <v>7080</v>
      </c>
      <c r="C6515" t="s">
        <v>565</v>
      </c>
      <c r="D6515" s="285">
        <v>0</v>
      </c>
      <c r="E6515" s="286">
        <v>3.1</v>
      </c>
      <c r="F6515" s="286">
        <v>0</v>
      </c>
    </row>
    <row r="6516" spans="1:6">
      <c r="A6516">
        <v>6851</v>
      </c>
      <c r="B6516" t="s">
        <v>7081</v>
      </c>
      <c r="C6516" t="s">
        <v>565</v>
      </c>
      <c r="D6516" s="285">
        <v>0</v>
      </c>
      <c r="E6516" s="286">
        <v>3.1</v>
      </c>
      <c r="F6516" s="286">
        <v>0</v>
      </c>
    </row>
    <row r="6517" spans="1:6">
      <c r="A6517">
        <v>6852</v>
      </c>
      <c r="B6517" t="s">
        <v>7082</v>
      </c>
      <c r="C6517" t="s">
        <v>565</v>
      </c>
      <c r="D6517" s="285">
        <v>0</v>
      </c>
      <c r="E6517" s="286">
        <v>3.1</v>
      </c>
      <c r="F6517" s="286">
        <v>0</v>
      </c>
    </row>
    <row r="6518" spans="1:6">
      <c r="A6518">
        <v>6853</v>
      </c>
      <c r="B6518" t="s">
        <v>7083</v>
      </c>
      <c r="C6518" t="s">
        <v>565</v>
      </c>
      <c r="D6518" s="285">
        <v>0</v>
      </c>
      <c r="E6518" s="286">
        <v>3.1</v>
      </c>
      <c r="F6518" s="286">
        <v>0</v>
      </c>
    </row>
    <row r="6519" spans="1:6">
      <c r="A6519">
        <v>6854</v>
      </c>
      <c r="B6519" t="s">
        <v>7084</v>
      </c>
      <c r="C6519" t="s">
        <v>565</v>
      </c>
      <c r="D6519" s="285">
        <v>0</v>
      </c>
      <c r="E6519" s="286">
        <v>3.1</v>
      </c>
      <c r="F6519" s="286">
        <v>0</v>
      </c>
    </row>
    <row r="6520" spans="1:6">
      <c r="A6520">
        <v>6855</v>
      </c>
      <c r="B6520" t="s">
        <v>7085</v>
      </c>
      <c r="C6520" t="s">
        <v>565</v>
      </c>
      <c r="D6520" s="285">
        <v>0</v>
      </c>
      <c r="E6520" s="286">
        <v>7.88</v>
      </c>
      <c r="F6520" s="286">
        <v>0</v>
      </c>
    </row>
    <row r="6521" spans="1:6">
      <c r="A6521">
        <v>6856</v>
      </c>
      <c r="B6521" t="s">
        <v>7086</v>
      </c>
      <c r="C6521" t="s">
        <v>565</v>
      </c>
      <c r="D6521" s="285">
        <v>0</v>
      </c>
      <c r="E6521" s="286">
        <v>107.68</v>
      </c>
      <c r="F6521" s="286">
        <v>0</v>
      </c>
    </row>
    <row r="6522" spans="1:6">
      <c r="A6522">
        <v>6857</v>
      </c>
      <c r="B6522" t="s">
        <v>7087</v>
      </c>
      <c r="C6522" t="s">
        <v>565</v>
      </c>
      <c r="D6522" s="285">
        <v>0</v>
      </c>
      <c r="E6522" s="286">
        <v>8.39</v>
      </c>
      <c r="F6522" s="286">
        <v>0</v>
      </c>
    </row>
    <row r="6523" spans="1:6">
      <c r="A6523">
        <v>6858</v>
      </c>
      <c r="B6523" t="s">
        <v>7088</v>
      </c>
      <c r="C6523" t="s">
        <v>565</v>
      </c>
      <c r="D6523" s="285">
        <v>0</v>
      </c>
      <c r="E6523" s="286">
        <v>6.81</v>
      </c>
      <c r="F6523" s="286">
        <v>0</v>
      </c>
    </row>
    <row r="6524" spans="1:6">
      <c r="A6524">
        <v>6859</v>
      </c>
      <c r="B6524" t="s">
        <v>7089</v>
      </c>
      <c r="C6524" t="s">
        <v>565</v>
      </c>
      <c r="D6524" s="285">
        <v>0</v>
      </c>
      <c r="E6524" s="286">
        <v>7</v>
      </c>
      <c r="F6524" s="286">
        <v>0</v>
      </c>
    </row>
    <row r="6525" spans="1:6">
      <c r="A6525">
        <v>6860</v>
      </c>
      <c r="B6525" t="s">
        <v>7090</v>
      </c>
      <c r="C6525" t="s">
        <v>565</v>
      </c>
      <c r="D6525" s="285">
        <v>0</v>
      </c>
      <c r="E6525" s="286">
        <v>13.85</v>
      </c>
      <c r="F6525" s="286">
        <v>0</v>
      </c>
    </row>
    <row r="6526" spans="1:6">
      <c r="A6526">
        <v>6861</v>
      </c>
      <c r="B6526" t="s">
        <v>7091</v>
      </c>
      <c r="C6526" t="s">
        <v>565</v>
      </c>
      <c r="D6526" s="285">
        <v>0</v>
      </c>
      <c r="E6526" s="286">
        <v>10.33</v>
      </c>
      <c r="F6526" s="286">
        <v>0</v>
      </c>
    </row>
    <row r="6527" spans="1:6">
      <c r="A6527">
        <v>6862</v>
      </c>
      <c r="B6527" t="s">
        <v>7092</v>
      </c>
      <c r="C6527" t="s">
        <v>565</v>
      </c>
      <c r="D6527" s="285">
        <v>0</v>
      </c>
      <c r="E6527" s="286">
        <v>7.76</v>
      </c>
      <c r="F6527" s="286">
        <v>0</v>
      </c>
    </row>
    <row r="6528" spans="1:6">
      <c r="A6528">
        <v>6863</v>
      </c>
      <c r="B6528" t="s">
        <v>7093</v>
      </c>
      <c r="C6528" t="s">
        <v>565</v>
      </c>
      <c r="D6528" s="285">
        <v>0</v>
      </c>
      <c r="E6528" s="286">
        <v>17.04</v>
      </c>
      <c r="F6528" s="286">
        <v>0</v>
      </c>
    </row>
    <row r="6529" spans="1:6">
      <c r="A6529">
        <v>6864</v>
      </c>
      <c r="B6529" t="s">
        <v>7094</v>
      </c>
      <c r="C6529" t="s">
        <v>565</v>
      </c>
      <c r="D6529" s="285">
        <v>0</v>
      </c>
      <c r="E6529" s="286">
        <v>5.53</v>
      </c>
      <c r="F6529" s="286">
        <v>0</v>
      </c>
    </row>
    <row r="6530" spans="1:6">
      <c r="A6530">
        <v>6865</v>
      </c>
      <c r="B6530" t="s">
        <v>7095</v>
      </c>
      <c r="C6530" t="s">
        <v>565</v>
      </c>
      <c r="D6530" s="285">
        <v>0</v>
      </c>
      <c r="E6530" s="286">
        <v>73.150000000000006</v>
      </c>
      <c r="F6530" s="286">
        <v>0</v>
      </c>
    </row>
    <row r="6531" spans="1:6">
      <c r="A6531">
        <v>6866</v>
      </c>
      <c r="B6531" t="s">
        <v>7096</v>
      </c>
      <c r="C6531" t="s">
        <v>565</v>
      </c>
      <c r="D6531" s="285">
        <v>0</v>
      </c>
      <c r="E6531" s="286">
        <v>7.52</v>
      </c>
      <c r="F6531" s="286">
        <v>0</v>
      </c>
    </row>
    <row r="6532" spans="1:6">
      <c r="A6532">
        <v>6867</v>
      </c>
      <c r="B6532" t="s">
        <v>7097</v>
      </c>
      <c r="C6532" t="s">
        <v>565</v>
      </c>
      <c r="D6532" s="285">
        <v>36</v>
      </c>
      <c r="E6532" s="286">
        <v>11.066000000000001</v>
      </c>
      <c r="F6532" s="286">
        <v>398.4</v>
      </c>
    </row>
    <row r="6533" spans="1:6">
      <c r="A6533">
        <v>6868</v>
      </c>
      <c r="B6533" t="s">
        <v>7098</v>
      </c>
      <c r="C6533" t="s">
        <v>565</v>
      </c>
      <c r="D6533" s="285">
        <v>36</v>
      </c>
      <c r="E6533" s="286">
        <v>14.321999999999999</v>
      </c>
      <c r="F6533" s="286">
        <v>515.59</v>
      </c>
    </row>
    <row r="6534" spans="1:6">
      <c r="A6534">
        <v>6869</v>
      </c>
      <c r="B6534" t="s">
        <v>7099</v>
      </c>
      <c r="C6534" t="s">
        <v>565</v>
      </c>
      <c r="D6534" s="285">
        <v>18</v>
      </c>
      <c r="E6534" s="286">
        <v>7.8120000000000003</v>
      </c>
      <c r="F6534" s="286">
        <v>140.61000000000001</v>
      </c>
    </row>
    <row r="6535" spans="1:6">
      <c r="A6535">
        <v>6870</v>
      </c>
      <c r="B6535" t="s">
        <v>7100</v>
      </c>
      <c r="C6535" t="s">
        <v>565</v>
      </c>
      <c r="D6535" s="285">
        <v>0</v>
      </c>
      <c r="E6535" s="286">
        <v>9.4049999999999994</v>
      </c>
      <c r="F6535" s="286">
        <v>0</v>
      </c>
    </row>
    <row r="6536" spans="1:6">
      <c r="A6536">
        <v>6871</v>
      </c>
      <c r="B6536" t="s">
        <v>7101</v>
      </c>
      <c r="C6536" t="s">
        <v>565</v>
      </c>
      <c r="D6536" s="285">
        <v>12</v>
      </c>
      <c r="E6536" s="286">
        <v>20.553000000000001</v>
      </c>
      <c r="F6536" s="286">
        <v>246.63</v>
      </c>
    </row>
    <row r="6537" spans="1:6">
      <c r="A6537">
        <v>6872</v>
      </c>
      <c r="B6537" t="s">
        <v>7102</v>
      </c>
      <c r="C6537" t="s">
        <v>565</v>
      </c>
      <c r="D6537" s="285">
        <v>24</v>
      </c>
      <c r="E6537" s="286">
        <v>22.32</v>
      </c>
      <c r="F6537" s="286">
        <v>535.67999999999995</v>
      </c>
    </row>
    <row r="6538" spans="1:6">
      <c r="A6538">
        <v>6873</v>
      </c>
      <c r="B6538" t="s">
        <v>7103</v>
      </c>
      <c r="C6538" t="s">
        <v>565</v>
      </c>
      <c r="D6538" s="285">
        <v>36</v>
      </c>
      <c r="E6538" s="286">
        <v>6.77</v>
      </c>
      <c r="F6538" s="286">
        <v>243.72</v>
      </c>
    </row>
    <row r="6539" spans="1:6">
      <c r="A6539">
        <v>6874</v>
      </c>
      <c r="B6539" t="s">
        <v>7104</v>
      </c>
      <c r="C6539" t="s">
        <v>565</v>
      </c>
      <c r="D6539" s="285">
        <v>18</v>
      </c>
      <c r="E6539" s="286">
        <v>3.8029999999999999</v>
      </c>
      <c r="F6539" s="286">
        <v>68.45</v>
      </c>
    </row>
    <row r="6540" spans="1:6">
      <c r="A6540">
        <v>6875</v>
      </c>
      <c r="B6540" t="s">
        <v>7105</v>
      </c>
      <c r="C6540" t="s">
        <v>565</v>
      </c>
      <c r="D6540" s="285">
        <v>30</v>
      </c>
      <c r="E6540" s="286">
        <v>3.806</v>
      </c>
      <c r="F6540" s="286">
        <v>114.18</v>
      </c>
    </row>
    <row r="6541" spans="1:6">
      <c r="A6541">
        <v>6876</v>
      </c>
      <c r="B6541" t="s">
        <v>7106</v>
      </c>
      <c r="C6541" t="s">
        <v>565</v>
      </c>
      <c r="D6541" s="285">
        <v>3</v>
      </c>
      <c r="E6541" s="286">
        <v>18.2</v>
      </c>
      <c r="F6541" s="286">
        <v>54.6</v>
      </c>
    </row>
    <row r="6542" spans="1:6">
      <c r="A6542">
        <v>6877</v>
      </c>
      <c r="B6542" t="s">
        <v>7107</v>
      </c>
      <c r="C6542" t="s">
        <v>565</v>
      </c>
      <c r="D6542" s="285">
        <v>0</v>
      </c>
      <c r="E6542" s="286">
        <v>22.73</v>
      </c>
      <c r="F6542" s="286">
        <v>0</v>
      </c>
    </row>
    <row r="6543" spans="1:6">
      <c r="A6543">
        <v>6878</v>
      </c>
      <c r="B6543" t="s">
        <v>7108</v>
      </c>
      <c r="C6543" t="s">
        <v>565</v>
      </c>
      <c r="D6543" s="285">
        <v>0</v>
      </c>
      <c r="E6543" s="286">
        <v>13.33</v>
      </c>
      <c r="F6543" s="286">
        <v>0</v>
      </c>
    </row>
    <row r="6544" spans="1:6">
      <c r="A6544">
        <v>6879</v>
      </c>
      <c r="B6544" t="s">
        <v>7109</v>
      </c>
      <c r="C6544" t="s">
        <v>565</v>
      </c>
      <c r="D6544" s="285">
        <v>3</v>
      </c>
      <c r="E6544" s="286">
        <v>21.37</v>
      </c>
      <c r="F6544" s="286">
        <v>64.11</v>
      </c>
    </row>
    <row r="6545" spans="1:6">
      <c r="A6545">
        <v>6880</v>
      </c>
      <c r="B6545" t="s">
        <v>7110</v>
      </c>
      <c r="C6545" t="s">
        <v>565</v>
      </c>
      <c r="D6545" s="285">
        <v>0</v>
      </c>
      <c r="E6545" s="286">
        <v>20.49</v>
      </c>
      <c r="F6545" s="286">
        <v>0</v>
      </c>
    </row>
    <row r="6546" spans="1:6">
      <c r="A6546">
        <v>6881</v>
      </c>
      <c r="B6546" t="s">
        <v>7111</v>
      </c>
      <c r="C6546" t="s">
        <v>565</v>
      </c>
      <c r="D6546" s="285">
        <v>0</v>
      </c>
      <c r="E6546" s="286">
        <v>23.72</v>
      </c>
      <c r="F6546" s="286">
        <v>0</v>
      </c>
    </row>
    <row r="6547" spans="1:6">
      <c r="A6547">
        <v>6882</v>
      </c>
      <c r="B6547" t="s">
        <v>7112</v>
      </c>
      <c r="C6547" t="s">
        <v>565</v>
      </c>
      <c r="D6547" s="285">
        <v>0</v>
      </c>
      <c r="E6547" s="286">
        <v>31.31</v>
      </c>
      <c r="F6547" s="286">
        <v>0</v>
      </c>
    </row>
    <row r="6548" spans="1:6">
      <c r="A6548">
        <v>6883</v>
      </c>
      <c r="B6548" t="s">
        <v>7113</v>
      </c>
      <c r="C6548" t="s">
        <v>565</v>
      </c>
      <c r="D6548" s="285">
        <v>0</v>
      </c>
      <c r="E6548" s="286">
        <v>8.58</v>
      </c>
      <c r="F6548" s="286">
        <v>0</v>
      </c>
    </row>
    <row r="6549" spans="1:6">
      <c r="A6549">
        <v>6884</v>
      </c>
      <c r="B6549" t="s">
        <v>7114</v>
      </c>
      <c r="C6549" t="s">
        <v>565</v>
      </c>
      <c r="D6549" s="285">
        <v>3</v>
      </c>
      <c r="E6549" s="286">
        <v>21.45</v>
      </c>
      <c r="F6549" s="286">
        <v>64.349999999999994</v>
      </c>
    </row>
    <row r="6550" spans="1:6">
      <c r="A6550">
        <v>6885</v>
      </c>
      <c r="B6550" t="s">
        <v>7115</v>
      </c>
      <c r="C6550" t="s">
        <v>565</v>
      </c>
      <c r="D6550" s="285">
        <v>3</v>
      </c>
      <c r="E6550" s="286">
        <v>16.02</v>
      </c>
      <c r="F6550" s="286">
        <v>48.06</v>
      </c>
    </row>
    <row r="6551" spans="1:6">
      <c r="A6551">
        <v>6886</v>
      </c>
      <c r="B6551" t="s">
        <v>7116</v>
      </c>
      <c r="C6551" t="s">
        <v>565</v>
      </c>
      <c r="D6551" s="285">
        <v>0</v>
      </c>
      <c r="E6551" s="286">
        <v>21.14</v>
      </c>
      <c r="F6551" s="286">
        <v>0</v>
      </c>
    </row>
    <row r="6552" spans="1:6">
      <c r="A6552">
        <v>6887</v>
      </c>
      <c r="B6552" t="s">
        <v>7117</v>
      </c>
      <c r="C6552" t="s">
        <v>565</v>
      </c>
      <c r="D6552" s="285">
        <v>0</v>
      </c>
      <c r="E6552" s="286">
        <v>24.11</v>
      </c>
      <c r="F6552" s="286">
        <v>0</v>
      </c>
    </row>
    <row r="6553" spans="1:6">
      <c r="A6553">
        <v>6888</v>
      </c>
      <c r="B6553" t="s">
        <v>7118</v>
      </c>
      <c r="C6553" t="s">
        <v>565</v>
      </c>
      <c r="D6553" s="285">
        <v>3</v>
      </c>
      <c r="E6553" s="286">
        <v>8.18</v>
      </c>
      <c r="F6553" s="286">
        <v>24.54</v>
      </c>
    </row>
    <row r="6554" spans="1:6">
      <c r="A6554">
        <v>6889</v>
      </c>
      <c r="B6554" t="s">
        <v>7119</v>
      </c>
      <c r="C6554" t="s">
        <v>565</v>
      </c>
      <c r="D6554" s="285">
        <v>0</v>
      </c>
      <c r="E6554" s="286">
        <v>15.96</v>
      </c>
      <c r="F6554" s="286">
        <v>0</v>
      </c>
    </row>
    <row r="6555" spans="1:6">
      <c r="A6555">
        <v>6890</v>
      </c>
      <c r="B6555" t="s">
        <v>7120</v>
      </c>
      <c r="C6555" t="s">
        <v>565</v>
      </c>
      <c r="D6555" s="285">
        <v>0</v>
      </c>
      <c r="E6555" s="286">
        <v>13.21</v>
      </c>
      <c r="F6555" s="286">
        <v>0</v>
      </c>
    </row>
    <row r="6556" spans="1:6">
      <c r="A6556">
        <v>6891</v>
      </c>
      <c r="B6556" t="s">
        <v>7121</v>
      </c>
      <c r="C6556" t="s">
        <v>565</v>
      </c>
      <c r="D6556" s="285">
        <v>0</v>
      </c>
      <c r="E6556" s="286">
        <v>41.45</v>
      </c>
      <c r="F6556" s="286">
        <v>0</v>
      </c>
    </row>
    <row r="6557" spans="1:6">
      <c r="A6557">
        <v>6892</v>
      </c>
      <c r="B6557" t="s">
        <v>7122</v>
      </c>
      <c r="C6557" t="s">
        <v>565</v>
      </c>
      <c r="D6557" s="285">
        <v>0</v>
      </c>
      <c r="E6557" s="286">
        <v>10.35</v>
      </c>
      <c r="F6557" s="286">
        <v>0</v>
      </c>
    </row>
    <row r="6558" spans="1:6">
      <c r="A6558">
        <v>6893</v>
      </c>
      <c r="B6558" t="s">
        <v>7123</v>
      </c>
      <c r="C6558" t="s">
        <v>565</v>
      </c>
      <c r="D6558" s="285">
        <v>0</v>
      </c>
      <c r="E6558" s="286">
        <v>7.37</v>
      </c>
      <c r="F6558" s="286">
        <v>0</v>
      </c>
    </row>
    <row r="6559" spans="1:6">
      <c r="A6559">
        <v>6894</v>
      </c>
      <c r="B6559" t="s">
        <v>7124</v>
      </c>
      <c r="C6559" t="s">
        <v>565</v>
      </c>
      <c r="D6559" s="285">
        <v>0</v>
      </c>
      <c r="E6559" s="286">
        <v>20.86</v>
      </c>
      <c r="F6559" s="286">
        <v>0</v>
      </c>
    </row>
    <row r="6560" spans="1:6">
      <c r="A6560">
        <v>6895</v>
      </c>
      <c r="B6560" t="s">
        <v>7125</v>
      </c>
      <c r="C6560" t="s">
        <v>565</v>
      </c>
      <c r="D6560" s="285">
        <v>0</v>
      </c>
      <c r="E6560" s="286">
        <v>8.81</v>
      </c>
      <c r="F6560" s="286">
        <v>0</v>
      </c>
    </row>
    <row r="6561" spans="1:6">
      <c r="A6561">
        <v>6896</v>
      </c>
      <c r="B6561" t="s">
        <v>7126</v>
      </c>
      <c r="C6561" t="s">
        <v>565</v>
      </c>
      <c r="D6561" s="285">
        <v>6</v>
      </c>
      <c r="E6561" s="286">
        <v>21</v>
      </c>
      <c r="F6561" s="286">
        <v>126</v>
      </c>
    </row>
    <row r="6562" spans="1:6">
      <c r="A6562">
        <v>6897</v>
      </c>
      <c r="B6562" t="s">
        <v>7127</v>
      </c>
      <c r="C6562" t="s">
        <v>565</v>
      </c>
      <c r="D6562" s="285">
        <v>6</v>
      </c>
      <c r="E6562" s="286">
        <v>21</v>
      </c>
      <c r="F6562" s="286">
        <v>126</v>
      </c>
    </row>
    <row r="6563" spans="1:6">
      <c r="A6563">
        <v>6898</v>
      </c>
      <c r="B6563" t="s">
        <v>7128</v>
      </c>
      <c r="C6563" t="s">
        <v>565</v>
      </c>
      <c r="D6563" s="285">
        <v>3</v>
      </c>
      <c r="E6563" s="286">
        <v>29.085999999999999</v>
      </c>
      <c r="F6563" s="286">
        <v>87.25</v>
      </c>
    </row>
    <row r="6564" spans="1:6">
      <c r="A6564">
        <v>6899</v>
      </c>
      <c r="B6564" t="s">
        <v>7129</v>
      </c>
      <c r="C6564" t="s">
        <v>565</v>
      </c>
      <c r="D6564" s="285">
        <v>0</v>
      </c>
      <c r="E6564" s="286">
        <v>30.59</v>
      </c>
      <c r="F6564" s="286">
        <v>0</v>
      </c>
    </row>
    <row r="6565" spans="1:6">
      <c r="A6565">
        <v>6900</v>
      </c>
      <c r="B6565" t="s">
        <v>7130</v>
      </c>
      <c r="C6565" t="s">
        <v>565</v>
      </c>
      <c r="D6565" s="285">
        <v>0</v>
      </c>
      <c r="E6565" s="286">
        <v>3.952</v>
      </c>
      <c r="F6565" s="286">
        <v>0</v>
      </c>
    </row>
    <row r="6566" spans="1:6">
      <c r="A6566">
        <v>6901</v>
      </c>
      <c r="B6566" t="s">
        <v>7131</v>
      </c>
      <c r="C6566" t="s">
        <v>565</v>
      </c>
      <c r="D6566" s="285">
        <v>162</v>
      </c>
      <c r="E6566" s="286">
        <v>4.8170000000000002</v>
      </c>
      <c r="F6566" s="286">
        <v>780.35</v>
      </c>
    </row>
    <row r="6567" spans="1:6">
      <c r="A6567">
        <v>6902</v>
      </c>
      <c r="B6567" t="s">
        <v>7132</v>
      </c>
      <c r="C6567" t="s">
        <v>565</v>
      </c>
      <c r="D6567" s="285">
        <v>0</v>
      </c>
      <c r="E6567" s="286">
        <v>10.725</v>
      </c>
      <c r="F6567" s="286">
        <v>0</v>
      </c>
    </row>
    <row r="6568" spans="1:6">
      <c r="A6568">
        <v>6903</v>
      </c>
      <c r="B6568" t="s">
        <v>7133</v>
      </c>
      <c r="C6568" t="s">
        <v>565</v>
      </c>
      <c r="D6568" s="285">
        <v>0</v>
      </c>
      <c r="E6568" s="286">
        <v>25.161000000000001</v>
      </c>
      <c r="F6568" s="286">
        <v>0</v>
      </c>
    </row>
    <row r="6569" spans="1:6">
      <c r="A6569">
        <v>6904</v>
      </c>
      <c r="B6569" t="s">
        <v>7134</v>
      </c>
      <c r="C6569" t="s">
        <v>565</v>
      </c>
      <c r="D6569" s="285">
        <v>0</v>
      </c>
      <c r="E6569" s="286">
        <v>22.68</v>
      </c>
      <c r="F6569" s="286">
        <v>0</v>
      </c>
    </row>
    <row r="6570" spans="1:6">
      <c r="A6570">
        <v>6905</v>
      </c>
      <c r="B6570" t="s">
        <v>7135</v>
      </c>
      <c r="C6570" t="s">
        <v>565</v>
      </c>
      <c r="D6570" s="285">
        <v>0</v>
      </c>
      <c r="E6570" s="286">
        <v>25.65</v>
      </c>
      <c r="F6570" s="286">
        <v>0</v>
      </c>
    </row>
    <row r="6571" spans="1:6">
      <c r="A6571">
        <v>6906</v>
      </c>
      <c r="B6571" t="s">
        <v>7136</v>
      </c>
      <c r="C6571" t="s">
        <v>565</v>
      </c>
      <c r="D6571" s="285">
        <v>18</v>
      </c>
      <c r="E6571" s="286">
        <v>4.92</v>
      </c>
      <c r="F6571" s="286">
        <v>88.56</v>
      </c>
    </row>
    <row r="6572" spans="1:6">
      <c r="A6572">
        <v>6907</v>
      </c>
      <c r="B6572" t="s">
        <v>7137</v>
      </c>
      <c r="C6572" t="s">
        <v>565</v>
      </c>
      <c r="D6572" s="285">
        <v>0</v>
      </c>
      <c r="E6572" s="286">
        <v>13.54</v>
      </c>
      <c r="F6572" s="286">
        <v>0</v>
      </c>
    </row>
    <row r="6573" spans="1:6">
      <c r="A6573">
        <v>6908</v>
      </c>
      <c r="B6573" t="s">
        <v>7138</v>
      </c>
      <c r="C6573" t="s">
        <v>565</v>
      </c>
      <c r="D6573" s="285">
        <v>0</v>
      </c>
      <c r="E6573" s="286">
        <v>7.52</v>
      </c>
      <c r="F6573" s="286">
        <v>0</v>
      </c>
    </row>
    <row r="6574" spans="1:6">
      <c r="A6574">
        <v>6909</v>
      </c>
      <c r="B6574" t="s">
        <v>7139</v>
      </c>
      <c r="C6574" t="s">
        <v>565</v>
      </c>
      <c r="D6574" s="285">
        <v>0</v>
      </c>
      <c r="E6574" s="286">
        <v>32.299999999999997</v>
      </c>
      <c r="F6574" s="286">
        <v>0</v>
      </c>
    </row>
    <row r="6575" spans="1:6">
      <c r="A6575">
        <v>6910</v>
      </c>
      <c r="B6575" t="s">
        <v>7140</v>
      </c>
      <c r="C6575" t="s">
        <v>565</v>
      </c>
      <c r="D6575" s="285">
        <v>6</v>
      </c>
      <c r="E6575" s="286">
        <v>15.2</v>
      </c>
      <c r="F6575" s="286">
        <v>91.2</v>
      </c>
    </row>
    <row r="6576" spans="1:6">
      <c r="A6576">
        <v>6911</v>
      </c>
      <c r="B6576" t="s">
        <v>7141</v>
      </c>
      <c r="C6576" t="s">
        <v>565</v>
      </c>
      <c r="D6576" s="285">
        <v>0</v>
      </c>
      <c r="E6576" s="286">
        <v>16.7</v>
      </c>
      <c r="F6576" s="286">
        <v>0</v>
      </c>
    </row>
    <row r="6577" spans="1:6">
      <c r="A6577">
        <v>6912</v>
      </c>
      <c r="B6577" t="s">
        <v>7142</v>
      </c>
      <c r="C6577" t="s">
        <v>565</v>
      </c>
      <c r="D6577" s="285">
        <v>0</v>
      </c>
      <c r="E6577" s="286">
        <v>9.6</v>
      </c>
      <c r="F6577" s="286">
        <v>0</v>
      </c>
    </row>
    <row r="6578" spans="1:6">
      <c r="A6578">
        <v>6913</v>
      </c>
      <c r="B6578" t="s">
        <v>7143</v>
      </c>
      <c r="C6578" t="s">
        <v>565</v>
      </c>
      <c r="D6578" s="285">
        <v>0</v>
      </c>
      <c r="E6578" s="286">
        <v>58.37</v>
      </c>
      <c r="F6578" s="286">
        <v>0</v>
      </c>
    </row>
    <row r="6579" spans="1:6">
      <c r="A6579">
        <v>6914</v>
      </c>
      <c r="B6579" t="s">
        <v>7144</v>
      </c>
      <c r="C6579" t="s">
        <v>565</v>
      </c>
      <c r="D6579" s="285">
        <v>15</v>
      </c>
      <c r="E6579" s="286">
        <v>20.9</v>
      </c>
      <c r="F6579" s="286">
        <v>313.5</v>
      </c>
    </row>
    <row r="6580" spans="1:6">
      <c r="A6580">
        <v>6915</v>
      </c>
      <c r="B6580" t="s">
        <v>7145</v>
      </c>
      <c r="C6580" t="s">
        <v>565</v>
      </c>
      <c r="D6580" s="285">
        <v>0</v>
      </c>
      <c r="E6580" s="286">
        <v>15.77</v>
      </c>
      <c r="F6580" s="286">
        <v>0</v>
      </c>
    </row>
    <row r="6581" spans="1:6">
      <c r="A6581">
        <v>6916</v>
      </c>
      <c r="B6581" t="s">
        <v>7146</v>
      </c>
      <c r="C6581" t="s">
        <v>565</v>
      </c>
      <c r="D6581" s="285">
        <v>0</v>
      </c>
      <c r="E6581" s="286">
        <v>26.81</v>
      </c>
      <c r="F6581" s="286">
        <v>0</v>
      </c>
    </row>
    <row r="6582" spans="1:6">
      <c r="A6582">
        <v>6917</v>
      </c>
      <c r="B6582" t="s">
        <v>7147</v>
      </c>
      <c r="C6582" t="s">
        <v>565</v>
      </c>
      <c r="D6582" s="285">
        <v>0</v>
      </c>
      <c r="E6582" s="286">
        <v>16.45</v>
      </c>
      <c r="F6582" s="286">
        <v>0</v>
      </c>
    </row>
    <row r="6583" spans="1:6">
      <c r="A6583">
        <v>6918</v>
      </c>
      <c r="B6583" t="s">
        <v>7148</v>
      </c>
      <c r="C6583" t="s">
        <v>565</v>
      </c>
      <c r="D6583" s="285">
        <v>0</v>
      </c>
      <c r="E6583" s="286">
        <v>10.45</v>
      </c>
      <c r="F6583" s="286">
        <v>0</v>
      </c>
    </row>
    <row r="6584" spans="1:6">
      <c r="A6584">
        <v>6919</v>
      </c>
      <c r="B6584" t="s">
        <v>7149</v>
      </c>
      <c r="C6584" t="s">
        <v>565</v>
      </c>
      <c r="D6584" s="285">
        <v>0</v>
      </c>
      <c r="E6584" s="286">
        <v>188.94</v>
      </c>
      <c r="F6584" s="286">
        <v>0</v>
      </c>
    </row>
    <row r="6585" spans="1:6">
      <c r="A6585">
        <v>6920</v>
      </c>
      <c r="B6585" t="s">
        <v>7150</v>
      </c>
      <c r="C6585" t="s">
        <v>565</v>
      </c>
      <c r="D6585" s="285">
        <v>0</v>
      </c>
      <c r="E6585" s="286">
        <v>0</v>
      </c>
      <c r="F6585" s="286">
        <v>0</v>
      </c>
    </row>
    <row r="6586" spans="1:6">
      <c r="A6586">
        <v>6921</v>
      </c>
      <c r="B6586" t="s">
        <v>7151</v>
      </c>
      <c r="C6586" t="s">
        <v>565</v>
      </c>
      <c r="D6586" s="285">
        <v>21</v>
      </c>
      <c r="E6586" s="286">
        <v>7.49</v>
      </c>
      <c r="F6586" s="286">
        <v>157.29</v>
      </c>
    </row>
    <row r="6587" spans="1:6">
      <c r="A6587">
        <v>6922</v>
      </c>
      <c r="B6587" t="s">
        <v>7152</v>
      </c>
      <c r="C6587" t="s">
        <v>565</v>
      </c>
      <c r="D6587" s="285">
        <v>0</v>
      </c>
      <c r="E6587" s="286">
        <v>7.0659999999999998</v>
      </c>
      <c r="F6587" s="286">
        <v>0</v>
      </c>
    </row>
    <row r="6588" spans="1:6">
      <c r="A6588">
        <v>6923</v>
      </c>
      <c r="B6588" t="s">
        <v>7153</v>
      </c>
      <c r="C6588" t="s">
        <v>565</v>
      </c>
      <c r="D6588" s="285">
        <v>0</v>
      </c>
      <c r="E6588" s="286">
        <v>24.582999999999998</v>
      </c>
      <c r="F6588" s="286">
        <v>0</v>
      </c>
    </row>
    <row r="6589" spans="1:6">
      <c r="A6589">
        <v>6924</v>
      </c>
      <c r="B6589" t="s">
        <v>7154</v>
      </c>
      <c r="C6589" t="s">
        <v>565</v>
      </c>
      <c r="D6589" s="285">
        <v>0</v>
      </c>
      <c r="E6589" s="286">
        <v>50.575000000000003</v>
      </c>
      <c r="F6589" s="286">
        <v>0</v>
      </c>
    </row>
    <row r="6590" spans="1:6">
      <c r="A6590">
        <v>6925</v>
      </c>
      <c r="B6590" t="s">
        <v>7155</v>
      </c>
      <c r="C6590" t="s">
        <v>565</v>
      </c>
      <c r="D6590" s="285">
        <v>0</v>
      </c>
      <c r="E6590" s="286">
        <v>16.2</v>
      </c>
      <c r="F6590" s="286">
        <v>0</v>
      </c>
    </row>
    <row r="6591" spans="1:6">
      <c r="A6591">
        <v>6926</v>
      </c>
      <c r="B6591" t="s">
        <v>7156</v>
      </c>
      <c r="C6591" t="s">
        <v>565</v>
      </c>
      <c r="D6591" s="285">
        <v>0</v>
      </c>
      <c r="E6591" s="286">
        <v>71.37</v>
      </c>
      <c r="F6591" s="286">
        <v>0</v>
      </c>
    </row>
    <row r="6592" spans="1:6">
      <c r="A6592">
        <v>6927</v>
      </c>
      <c r="B6592" t="s">
        <v>7157</v>
      </c>
      <c r="C6592" t="s">
        <v>565</v>
      </c>
      <c r="D6592" s="285">
        <v>0</v>
      </c>
      <c r="E6592" s="286">
        <v>12.35</v>
      </c>
      <c r="F6592" s="286">
        <v>0</v>
      </c>
    </row>
    <row r="6593" spans="1:6">
      <c r="A6593">
        <v>6928</v>
      </c>
      <c r="B6593" t="s">
        <v>7158</v>
      </c>
      <c r="C6593" t="s">
        <v>565</v>
      </c>
      <c r="D6593" s="285">
        <v>0</v>
      </c>
      <c r="E6593" s="286">
        <v>27.9</v>
      </c>
      <c r="F6593" s="286">
        <v>0</v>
      </c>
    </row>
    <row r="6594" spans="1:6">
      <c r="A6594">
        <v>6929</v>
      </c>
      <c r="B6594" t="s">
        <v>7159</v>
      </c>
      <c r="C6594" t="s">
        <v>565</v>
      </c>
      <c r="D6594" s="285">
        <v>0</v>
      </c>
      <c r="E6594" s="286">
        <v>2</v>
      </c>
      <c r="F6594" s="286">
        <v>0</v>
      </c>
    </row>
    <row r="6595" spans="1:6">
      <c r="A6595">
        <v>6930</v>
      </c>
      <c r="B6595" t="s">
        <v>7160</v>
      </c>
      <c r="C6595" t="s">
        <v>565</v>
      </c>
      <c r="D6595" s="285">
        <v>0</v>
      </c>
      <c r="E6595" s="286">
        <v>32</v>
      </c>
      <c r="F6595" s="286">
        <v>0</v>
      </c>
    </row>
    <row r="6596" spans="1:6">
      <c r="A6596">
        <v>6931</v>
      </c>
      <c r="B6596" t="s">
        <v>7161</v>
      </c>
      <c r="C6596" t="s">
        <v>565</v>
      </c>
      <c r="D6596" s="285">
        <v>48</v>
      </c>
      <c r="E6596" s="286">
        <v>3.51</v>
      </c>
      <c r="F6596" s="286">
        <v>168.48</v>
      </c>
    </row>
    <row r="6597" spans="1:6">
      <c r="A6597">
        <v>6932</v>
      </c>
      <c r="B6597" t="s">
        <v>7162</v>
      </c>
      <c r="C6597" t="s">
        <v>565</v>
      </c>
      <c r="D6597" s="285">
        <v>0</v>
      </c>
      <c r="E6597" s="286">
        <v>4.8499999999999996</v>
      </c>
      <c r="F6597" s="286">
        <v>0</v>
      </c>
    </row>
    <row r="6598" spans="1:6">
      <c r="A6598">
        <v>6933</v>
      </c>
      <c r="B6598" t="s">
        <v>7163</v>
      </c>
      <c r="C6598" t="s">
        <v>565</v>
      </c>
      <c r="D6598" s="285">
        <v>6</v>
      </c>
      <c r="E6598" s="286">
        <v>6.06</v>
      </c>
      <c r="F6598" s="286">
        <v>36.36</v>
      </c>
    </row>
    <row r="6599" spans="1:6">
      <c r="A6599">
        <v>6934</v>
      </c>
      <c r="B6599" t="s">
        <v>7164</v>
      </c>
      <c r="C6599" t="s">
        <v>565</v>
      </c>
      <c r="D6599" s="285">
        <v>0</v>
      </c>
      <c r="E6599" s="286">
        <v>17.46</v>
      </c>
      <c r="F6599" s="286">
        <v>0</v>
      </c>
    </row>
    <row r="6600" spans="1:6">
      <c r="A6600">
        <v>6935</v>
      </c>
      <c r="B6600" t="s">
        <v>7165</v>
      </c>
      <c r="C6600" t="s">
        <v>565</v>
      </c>
      <c r="D6600" s="285">
        <v>0</v>
      </c>
      <c r="E6600" s="286">
        <v>35.81</v>
      </c>
      <c r="F6600" s="286">
        <v>0</v>
      </c>
    </row>
    <row r="6601" spans="1:6">
      <c r="A6601">
        <v>6936</v>
      </c>
      <c r="B6601" t="s">
        <v>7166</v>
      </c>
      <c r="C6601" t="s">
        <v>565</v>
      </c>
      <c r="D6601" s="285">
        <v>0</v>
      </c>
      <c r="E6601" s="286">
        <v>30.74</v>
      </c>
      <c r="F6601" s="286">
        <v>0</v>
      </c>
    </row>
    <row r="6602" spans="1:6">
      <c r="A6602">
        <v>6937</v>
      </c>
      <c r="B6602" t="s">
        <v>7167</v>
      </c>
      <c r="C6602" t="s">
        <v>565</v>
      </c>
      <c r="D6602" s="285">
        <v>0</v>
      </c>
      <c r="E6602" s="286">
        <v>31</v>
      </c>
      <c r="F6602" s="286">
        <v>0</v>
      </c>
    </row>
    <row r="6603" spans="1:6">
      <c r="A6603">
        <v>6938</v>
      </c>
      <c r="B6603" t="s">
        <v>7168</v>
      </c>
      <c r="C6603" t="s">
        <v>565</v>
      </c>
      <c r="D6603" s="285">
        <v>0</v>
      </c>
      <c r="E6603" s="286">
        <v>47.58</v>
      </c>
      <c r="F6603" s="286">
        <v>0</v>
      </c>
    </row>
    <row r="6604" spans="1:6">
      <c r="A6604">
        <v>6939</v>
      </c>
      <c r="B6604" t="s">
        <v>7169</v>
      </c>
      <c r="C6604" t="s">
        <v>565</v>
      </c>
      <c r="D6604" s="285">
        <v>0</v>
      </c>
      <c r="E6604" s="286">
        <v>0</v>
      </c>
      <c r="F6604" s="286">
        <v>0</v>
      </c>
    </row>
    <row r="6605" spans="1:6">
      <c r="A6605">
        <v>6940</v>
      </c>
      <c r="B6605" t="s">
        <v>7170</v>
      </c>
      <c r="C6605" t="s">
        <v>565</v>
      </c>
      <c r="D6605" s="285">
        <v>0</v>
      </c>
      <c r="E6605" s="286">
        <v>0</v>
      </c>
      <c r="F6605" s="286">
        <v>0</v>
      </c>
    </row>
    <row r="6606" spans="1:6">
      <c r="A6606">
        <v>6941</v>
      </c>
      <c r="B6606" t="s">
        <v>7171</v>
      </c>
      <c r="C6606" t="s">
        <v>565</v>
      </c>
      <c r="D6606" s="285">
        <v>0</v>
      </c>
      <c r="E6606" s="286">
        <v>0</v>
      </c>
      <c r="F6606" s="286">
        <v>0</v>
      </c>
    </row>
    <row r="6607" spans="1:6">
      <c r="A6607">
        <v>6942</v>
      </c>
      <c r="B6607" t="s">
        <v>7172</v>
      </c>
      <c r="C6607" t="s">
        <v>565</v>
      </c>
      <c r="D6607" s="285">
        <v>0</v>
      </c>
      <c r="E6607" s="286">
        <v>0</v>
      </c>
      <c r="F6607" s="286">
        <v>0</v>
      </c>
    </row>
    <row r="6608" spans="1:6">
      <c r="A6608">
        <v>6943</v>
      </c>
      <c r="B6608" t="s">
        <v>7173</v>
      </c>
      <c r="C6608" t="s">
        <v>565</v>
      </c>
      <c r="D6608" s="285">
        <v>0</v>
      </c>
      <c r="E6608" s="286">
        <v>0</v>
      </c>
      <c r="F6608" s="286">
        <v>0</v>
      </c>
    </row>
    <row r="6609" spans="1:6">
      <c r="A6609">
        <v>6944</v>
      </c>
      <c r="B6609" t="s">
        <v>7174</v>
      </c>
      <c r="C6609" t="s">
        <v>565</v>
      </c>
      <c r="D6609" s="285">
        <v>0</v>
      </c>
      <c r="E6609" s="286">
        <v>0</v>
      </c>
      <c r="F6609" s="286">
        <v>0</v>
      </c>
    </row>
    <row r="6610" spans="1:6">
      <c r="A6610">
        <v>6945</v>
      </c>
      <c r="B6610" t="s">
        <v>7175</v>
      </c>
      <c r="C6610" t="s">
        <v>565</v>
      </c>
      <c r="D6610" s="285">
        <v>0</v>
      </c>
      <c r="E6610" s="286">
        <v>10.17</v>
      </c>
      <c r="F6610" s="286">
        <v>0</v>
      </c>
    </row>
    <row r="6611" spans="1:6">
      <c r="A6611">
        <v>6946</v>
      </c>
      <c r="B6611" t="s">
        <v>7176</v>
      </c>
      <c r="C6611" t="s">
        <v>565</v>
      </c>
      <c r="D6611" s="285">
        <v>0</v>
      </c>
      <c r="E6611" s="286">
        <v>9.83</v>
      </c>
      <c r="F6611" s="286">
        <v>0</v>
      </c>
    </row>
    <row r="6612" spans="1:6">
      <c r="A6612">
        <v>6947</v>
      </c>
      <c r="B6612" t="s">
        <v>7177</v>
      </c>
      <c r="C6612" t="s">
        <v>565</v>
      </c>
      <c r="D6612" s="285">
        <v>0</v>
      </c>
      <c r="E6612" s="286">
        <v>9.83</v>
      </c>
      <c r="F6612" s="286">
        <v>0</v>
      </c>
    </row>
    <row r="6613" spans="1:6">
      <c r="A6613">
        <v>6948</v>
      </c>
      <c r="B6613" t="s">
        <v>7178</v>
      </c>
      <c r="C6613" t="s">
        <v>565</v>
      </c>
      <c r="D6613" s="285">
        <v>84</v>
      </c>
      <c r="E6613" s="286">
        <v>2.93</v>
      </c>
      <c r="F6613" s="286">
        <v>246.12</v>
      </c>
    </row>
    <row r="6614" spans="1:6">
      <c r="A6614">
        <v>6949</v>
      </c>
      <c r="B6614" t="s">
        <v>7179</v>
      </c>
      <c r="C6614" t="s">
        <v>565</v>
      </c>
      <c r="D6614" s="285">
        <v>120</v>
      </c>
      <c r="E6614" s="286">
        <v>5.13</v>
      </c>
      <c r="F6614" s="286">
        <v>615.6</v>
      </c>
    </row>
    <row r="6615" spans="1:6">
      <c r="A6615">
        <v>6950</v>
      </c>
      <c r="B6615" t="s">
        <v>7180</v>
      </c>
      <c r="C6615" t="s">
        <v>565</v>
      </c>
      <c r="D6615" s="285">
        <v>-6</v>
      </c>
      <c r="E6615" s="286">
        <v>2.9609999999999999</v>
      </c>
      <c r="F6615" s="286">
        <v>-17.77</v>
      </c>
    </row>
    <row r="6616" spans="1:6">
      <c r="A6616">
        <v>6951</v>
      </c>
      <c r="B6616" t="s">
        <v>7181</v>
      </c>
      <c r="C6616" t="s">
        <v>565</v>
      </c>
      <c r="D6616" s="285">
        <v>0</v>
      </c>
      <c r="E6616" s="286">
        <v>17.96</v>
      </c>
      <c r="F6616" s="286">
        <v>0</v>
      </c>
    </row>
    <row r="6617" spans="1:6">
      <c r="A6617">
        <v>6952</v>
      </c>
      <c r="B6617" t="s">
        <v>7182</v>
      </c>
      <c r="C6617" t="s">
        <v>565</v>
      </c>
      <c r="D6617" s="285">
        <v>0</v>
      </c>
      <c r="E6617" s="286">
        <v>38.549999999999997</v>
      </c>
      <c r="F6617" s="286">
        <v>0</v>
      </c>
    </row>
    <row r="6618" spans="1:6">
      <c r="A6618">
        <v>6953</v>
      </c>
      <c r="B6618" t="s">
        <v>7183</v>
      </c>
      <c r="C6618" t="s">
        <v>565</v>
      </c>
      <c r="D6618" s="285">
        <v>0</v>
      </c>
      <c r="E6618" s="286">
        <v>28.06</v>
      </c>
      <c r="F6618" s="286">
        <v>0</v>
      </c>
    </row>
    <row r="6619" spans="1:6">
      <c r="A6619">
        <v>6954</v>
      </c>
      <c r="B6619" t="s">
        <v>7184</v>
      </c>
      <c r="C6619" t="s">
        <v>565</v>
      </c>
      <c r="D6619" s="285">
        <v>0</v>
      </c>
      <c r="E6619" s="286">
        <v>28.06</v>
      </c>
      <c r="F6619" s="286">
        <v>0</v>
      </c>
    </row>
    <row r="6620" spans="1:6">
      <c r="A6620">
        <v>6955</v>
      </c>
      <c r="B6620" t="s">
        <v>7185</v>
      </c>
      <c r="C6620" t="s">
        <v>565</v>
      </c>
      <c r="D6620" s="285">
        <v>0</v>
      </c>
      <c r="E6620" s="286">
        <v>13.8</v>
      </c>
      <c r="F6620" s="286">
        <v>0</v>
      </c>
    </row>
    <row r="6621" spans="1:6">
      <c r="A6621">
        <v>6956</v>
      </c>
      <c r="B6621" t="s">
        <v>7186</v>
      </c>
      <c r="C6621" t="s">
        <v>565</v>
      </c>
      <c r="D6621" s="285">
        <v>0</v>
      </c>
      <c r="E6621" s="286">
        <v>595</v>
      </c>
      <c r="F6621" s="286">
        <v>0</v>
      </c>
    </row>
    <row r="6622" spans="1:6">
      <c r="A6622">
        <v>6957</v>
      </c>
      <c r="B6622" t="s">
        <v>7187</v>
      </c>
      <c r="C6622" t="s">
        <v>565</v>
      </c>
      <c r="D6622" s="285">
        <v>0</v>
      </c>
      <c r="E6622" s="286">
        <v>230</v>
      </c>
      <c r="F6622" s="286">
        <v>0</v>
      </c>
    </row>
    <row r="6623" spans="1:6">
      <c r="A6623">
        <v>6958</v>
      </c>
      <c r="B6623" t="s">
        <v>7188</v>
      </c>
      <c r="C6623" t="s">
        <v>565</v>
      </c>
      <c r="D6623" s="285">
        <v>0</v>
      </c>
      <c r="E6623" s="286">
        <v>225</v>
      </c>
      <c r="F6623" s="286">
        <v>0</v>
      </c>
    </row>
    <row r="6624" spans="1:6">
      <c r="A6624">
        <v>6959</v>
      </c>
      <c r="B6624" t="s">
        <v>7189</v>
      </c>
      <c r="C6624" t="s">
        <v>565</v>
      </c>
      <c r="D6624" s="285">
        <v>0</v>
      </c>
      <c r="E6624" s="286">
        <v>23.85</v>
      </c>
      <c r="F6624" s="286">
        <v>0</v>
      </c>
    </row>
    <row r="6625" spans="1:6">
      <c r="A6625">
        <v>6960</v>
      </c>
      <c r="B6625" t="s">
        <v>7190</v>
      </c>
      <c r="C6625" t="s">
        <v>565</v>
      </c>
      <c r="D6625" s="285">
        <v>0</v>
      </c>
      <c r="E6625" s="286">
        <v>12.96</v>
      </c>
      <c r="F6625" s="286">
        <v>0</v>
      </c>
    </row>
    <row r="6626" spans="1:6">
      <c r="A6626">
        <v>6961</v>
      </c>
      <c r="B6626" t="s">
        <v>7191</v>
      </c>
      <c r="C6626" t="s">
        <v>565</v>
      </c>
      <c r="D6626" s="285">
        <v>0</v>
      </c>
      <c r="E6626" s="286">
        <v>11.04</v>
      </c>
      <c r="F6626" s="286">
        <v>0</v>
      </c>
    </row>
    <row r="6627" spans="1:6">
      <c r="A6627">
        <v>6962</v>
      </c>
      <c r="B6627" t="s">
        <v>7192</v>
      </c>
      <c r="C6627" t="s">
        <v>565</v>
      </c>
      <c r="D6627" s="285">
        <v>0</v>
      </c>
      <c r="E6627" s="286">
        <v>118.62</v>
      </c>
      <c r="F6627" s="286">
        <v>0</v>
      </c>
    </row>
    <row r="6628" spans="1:6">
      <c r="A6628">
        <v>6963</v>
      </c>
      <c r="B6628" t="s">
        <v>7193</v>
      </c>
      <c r="C6628" t="s">
        <v>565</v>
      </c>
      <c r="D6628" s="285">
        <v>0</v>
      </c>
      <c r="E6628" s="286">
        <v>47.74</v>
      </c>
      <c r="F6628" s="286">
        <v>0</v>
      </c>
    </row>
    <row r="6629" spans="1:6">
      <c r="A6629">
        <v>6964</v>
      </c>
      <c r="B6629" t="s">
        <v>7194</v>
      </c>
      <c r="C6629" t="s">
        <v>565</v>
      </c>
      <c r="D6629" s="285">
        <v>30</v>
      </c>
      <c r="E6629" s="286">
        <v>19.649999999999999</v>
      </c>
      <c r="F6629" s="286">
        <v>589.5</v>
      </c>
    </row>
    <row r="6630" spans="1:6">
      <c r="A6630">
        <v>6965</v>
      </c>
      <c r="B6630" t="s">
        <v>7195</v>
      </c>
      <c r="C6630" t="s">
        <v>565</v>
      </c>
      <c r="D6630" s="285">
        <v>0</v>
      </c>
      <c r="E6630" s="286">
        <v>21.83</v>
      </c>
      <c r="F6630" s="286">
        <v>0</v>
      </c>
    </row>
    <row r="6631" spans="1:6">
      <c r="A6631">
        <v>6966</v>
      </c>
      <c r="B6631" t="s">
        <v>7196</v>
      </c>
      <c r="C6631" t="s">
        <v>565</v>
      </c>
      <c r="D6631" s="285">
        <v>0</v>
      </c>
      <c r="E6631" s="286">
        <v>28.15</v>
      </c>
      <c r="F6631" s="286">
        <v>0</v>
      </c>
    </row>
    <row r="6632" spans="1:6">
      <c r="A6632">
        <v>6967</v>
      </c>
      <c r="B6632" t="s">
        <v>7197</v>
      </c>
      <c r="C6632" t="s">
        <v>565</v>
      </c>
      <c r="D6632" s="285">
        <v>0</v>
      </c>
      <c r="E6632" s="286">
        <v>22.93</v>
      </c>
      <c r="F6632" s="286">
        <v>0</v>
      </c>
    </row>
    <row r="6633" spans="1:6">
      <c r="A6633">
        <v>6968</v>
      </c>
      <c r="B6633" t="s">
        <v>7198</v>
      </c>
      <c r="C6633" t="s">
        <v>565</v>
      </c>
      <c r="D6633" s="285">
        <v>0</v>
      </c>
      <c r="E6633" s="286">
        <v>21.57</v>
      </c>
      <c r="F6633" s="286">
        <v>0</v>
      </c>
    </row>
    <row r="6634" spans="1:6">
      <c r="A6634">
        <v>6969</v>
      </c>
      <c r="B6634" t="s">
        <v>7199</v>
      </c>
      <c r="C6634" t="s">
        <v>565</v>
      </c>
      <c r="D6634" s="285">
        <v>0</v>
      </c>
      <c r="E6634" s="286">
        <v>20.58</v>
      </c>
      <c r="F6634" s="286">
        <v>0</v>
      </c>
    </row>
    <row r="6635" spans="1:6">
      <c r="A6635">
        <v>6970</v>
      </c>
      <c r="B6635" t="s">
        <v>7200</v>
      </c>
      <c r="C6635" t="s">
        <v>565</v>
      </c>
      <c r="D6635" s="285">
        <v>0</v>
      </c>
      <c r="E6635" s="286">
        <v>12.94</v>
      </c>
      <c r="F6635" s="286">
        <v>0</v>
      </c>
    </row>
    <row r="6636" spans="1:6">
      <c r="A6636">
        <v>6971</v>
      </c>
      <c r="B6636" t="s">
        <v>7201</v>
      </c>
      <c r="C6636" t="s">
        <v>565</v>
      </c>
      <c r="D6636" s="285">
        <v>0</v>
      </c>
      <c r="E6636" s="286">
        <v>19.079999999999998</v>
      </c>
      <c r="F6636" s="286">
        <v>0</v>
      </c>
    </row>
    <row r="6637" spans="1:6">
      <c r="A6637">
        <v>6972</v>
      </c>
      <c r="B6637" t="s">
        <v>7202</v>
      </c>
      <c r="C6637" t="s">
        <v>565</v>
      </c>
      <c r="D6637" s="285">
        <v>0</v>
      </c>
      <c r="E6637" s="286">
        <v>21.94</v>
      </c>
      <c r="F6637" s="286">
        <v>0</v>
      </c>
    </row>
    <row r="6638" spans="1:6">
      <c r="A6638">
        <v>6973</v>
      </c>
      <c r="B6638" t="s">
        <v>7203</v>
      </c>
      <c r="C6638" t="s">
        <v>565</v>
      </c>
      <c r="D6638" s="285">
        <v>0</v>
      </c>
      <c r="E6638" s="286">
        <v>25.995000000000001</v>
      </c>
      <c r="F6638" s="286">
        <v>0</v>
      </c>
    </row>
    <row r="6639" spans="1:6">
      <c r="A6639">
        <v>6974</v>
      </c>
      <c r="B6639" t="s">
        <v>7204</v>
      </c>
      <c r="C6639" t="s">
        <v>565</v>
      </c>
      <c r="D6639" s="285">
        <v>0</v>
      </c>
      <c r="E6639" s="286">
        <v>20.97</v>
      </c>
      <c r="F6639" s="286">
        <v>0</v>
      </c>
    </row>
    <row r="6640" spans="1:6">
      <c r="A6640">
        <v>6975</v>
      </c>
      <c r="B6640" t="s">
        <v>7205</v>
      </c>
      <c r="C6640" t="s">
        <v>565</v>
      </c>
      <c r="D6640" s="285">
        <v>0</v>
      </c>
      <c r="E6640" s="286">
        <v>31.16</v>
      </c>
      <c r="F6640" s="286">
        <v>0</v>
      </c>
    </row>
    <row r="6641" spans="1:6">
      <c r="A6641">
        <v>6976</v>
      </c>
      <c r="B6641" t="s">
        <v>7206</v>
      </c>
      <c r="C6641" t="s">
        <v>565</v>
      </c>
      <c r="D6641" s="285">
        <v>0</v>
      </c>
      <c r="E6641" s="286">
        <v>36.770000000000003</v>
      </c>
      <c r="F6641" s="286">
        <v>0</v>
      </c>
    </row>
    <row r="6642" spans="1:6">
      <c r="A6642">
        <v>6977</v>
      </c>
      <c r="B6642" t="s">
        <v>7207</v>
      </c>
      <c r="C6642" t="s">
        <v>565</v>
      </c>
      <c r="D6642" s="285">
        <v>0</v>
      </c>
      <c r="E6642" s="286">
        <v>33.25</v>
      </c>
      <c r="F6642" s="286">
        <v>0</v>
      </c>
    </row>
    <row r="6643" spans="1:6">
      <c r="A6643">
        <v>6978</v>
      </c>
      <c r="B6643" t="s">
        <v>7208</v>
      </c>
      <c r="C6643" t="s">
        <v>565</v>
      </c>
      <c r="D6643" s="285">
        <v>0</v>
      </c>
      <c r="E6643" s="286">
        <v>33.25</v>
      </c>
      <c r="F6643" s="286">
        <v>0</v>
      </c>
    </row>
    <row r="6644" spans="1:6">
      <c r="A6644">
        <v>6979</v>
      </c>
      <c r="B6644" t="s">
        <v>7209</v>
      </c>
      <c r="C6644" t="s">
        <v>565</v>
      </c>
      <c r="D6644" s="285">
        <v>3</v>
      </c>
      <c r="E6644" s="286">
        <v>27.472999999999999</v>
      </c>
      <c r="F6644" s="286">
        <v>82.41</v>
      </c>
    </row>
    <row r="6645" spans="1:6">
      <c r="A6645">
        <v>6980</v>
      </c>
      <c r="B6645" t="s">
        <v>7210</v>
      </c>
      <c r="C6645" t="s">
        <v>565</v>
      </c>
      <c r="D6645" s="285">
        <v>0</v>
      </c>
      <c r="E6645" s="286">
        <v>1.107</v>
      </c>
      <c r="F6645" s="286">
        <v>0</v>
      </c>
    </row>
    <row r="6646" spans="1:6">
      <c r="A6646">
        <v>6981</v>
      </c>
      <c r="B6646" t="s">
        <v>7211</v>
      </c>
      <c r="C6646" t="s">
        <v>565</v>
      </c>
      <c r="D6646" s="285">
        <v>0</v>
      </c>
      <c r="E6646" s="286">
        <v>18.635000000000002</v>
      </c>
      <c r="F6646" s="286">
        <v>0</v>
      </c>
    </row>
    <row r="6647" spans="1:6">
      <c r="A6647">
        <v>6982</v>
      </c>
      <c r="B6647" t="s">
        <v>7212</v>
      </c>
      <c r="C6647" t="s">
        <v>565</v>
      </c>
      <c r="D6647" s="285">
        <v>0</v>
      </c>
      <c r="E6647" s="286">
        <v>34.200000000000003</v>
      </c>
      <c r="F6647" s="286">
        <v>0</v>
      </c>
    </row>
    <row r="6648" spans="1:6">
      <c r="A6648">
        <v>6983</v>
      </c>
      <c r="B6648" t="s">
        <v>7213</v>
      </c>
      <c r="C6648" t="s">
        <v>565</v>
      </c>
      <c r="D6648" s="285">
        <v>0</v>
      </c>
      <c r="E6648" s="286">
        <v>16.434999999999999</v>
      </c>
      <c r="F6648" s="286">
        <v>0</v>
      </c>
    </row>
    <row r="6649" spans="1:6">
      <c r="A6649">
        <v>6984</v>
      </c>
      <c r="B6649" t="s">
        <v>7214</v>
      </c>
      <c r="C6649" t="s">
        <v>565</v>
      </c>
      <c r="D6649" s="285">
        <v>0</v>
      </c>
      <c r="E6649" s="286">
        <v>54.38</v>
      </c>
      <c r="F6649" s="286">
        <v>0</v>
      </c>
    </row>
    <row r="6650" spans="1:6">
      <c r="A6650">
        <v>6985</v>
      </c>
      <c r="B6650" t="s">
        <v>7215</v>
      </c>
      <c r="C6650" t="s">
        <v>565</v>
      </c>
      <c r="D6650" s="285">
        <v>0</v>
      </c>
      <c r="E6650" s="286">
        <v>73.36</v>
      </c>
      <c r="F6650" s="286">
        <v>0</v>
      </c>
    </row>
    <row r="6651" spans="1:6">
      <c r="A6651">
        <v>6986</v>
      </c>
      <c r="B6651" t="s">
        <v>7216</v>
      </c>
      <c r="C6651" t="s">
        <v>565</v>
      </c>
      <c r="D6651" s="285">
        <v>0</v>
      </c>
      <c r="E6651" s="286">
        <v>66.724999999999994</v>
      </c>
      <c r="F6651" s="286">
        <v>0</v>
      </c>
    </row>
    <row r="6652" spans="1:6">
      <c r="A6652">
        <v>6987</v>
      </c>
      <c r="B6652" t="s">
        <v>7217</v>
      </c>
      <c r="C6652" t="s">
        <v>565</v>
      </c>
      <c r="D6652" s="285">
        <v>0</v>
      </c>
      <c r="E6652" s="286">
        <v>93.343000000000004</v>
      </c>
      <c r="F6652" s="286">
        <v>0</v>
      </c>
    </row>
    <row r="6653" spans="1:6">
      <c r="A6653">
        <v>6988</v>
      </c>
      <c r="B6653" t="s">
        <v>7218</v>
      </c>
      <c r="C6653" t="s">
        <v>565</v>
      </c>
      <c r="D6653" s="285">
        <v>0</v>
      </c>
      <c r="E6653" s="286">
        <v>78.143000000000001</v>
      </c>
      <c r="F6653" s="286">
        <v>0</v>
      </c>
    </row>
    <row r="6654" spans="1:6">
      <c r="A6654">
        <v>6989</v>
      </c>
      <c r="B6654" t="s">
        <v>7219</v>
      </c>
      <c r="C6654" t="s">
        <v>565</v>
      </c>
      <c r="D6654" s="285">
        <v>0</v>
      </c>
      <c r="E6654" s="286">
        <v>75.253</v>
      </c>
      <c r="F6654" s="286">
        <v>0</v>
      </c>
    </row>
    <row r="6655" spans="1:6">
      <c r="A6655">
        <v>6990</v>
      </c>
      <c r="B6655" t="s">
        <v>7220</v>
      </c>
      <c r="C6655" t="s">
        <v>565</v>
      </c>
      <c r="D6655" s="285">
        <v>0</v>
      </c>
      <c r="E6655" s="286">
        <v>93.325999999999993</v>
      </c>
      <c r="F6655" s="286">
        <v>0</v>
      </c>
    </row>
    <row r="6656" spans="1:6">
      <c r="A6656">
        <v>6991</v>
      </c>
      <c r="B6656" t="s">
        <v>7221</v>
      </c>
      <c r="C6656" t="s">
        <v>565</v>
      </c>
      <c r="D6656" s="285">
        <v>0</v>
      </c>
      <c r="E6656" s="286">
        <v>11.35</v>
      </c>
      <c r="F6656" s="286">
        <v>0</v>
      </c>
    </row>
    <row r="6657" spans="1:6">
      <c r="A6657">
        <v>6992</v>
      </c>
      <c r="B6657" t="s">
        <v>7222</v>
      </c>
      <c r="C6657" t="s">
        <v>565</v>
      </c>
      <c r="D6657" s="285">
        <v>0</v>
      </c>
      <c r="E6657" s="286">
        <v>31.204999999999998</v>
      </c>
      <c r="F6657" s="286">
        <v>0</v>
      </c>
    </row>
    <row r="6658" spans="1:6">
      <c r="A6658">
        <v>6993</v>
      </c>
      <c r="B6658" t="s">
        <v>7223</v>
      </c>
      <c r="C6658" t="s">
        <v>565</v>
      </c>
      <c r="D6658" s="285">
        <v>0</v>
      </c>
      <c r="E6658" s="286">
        <v>24.277999999999999</v>
      </c>
      <c r="F6658" s="286">
        <v>0</v>
      </c>
    </row>
    <row r="6659" spans="1:6">
      <c r="A6659">
        <v>6994</v>
      </c>
      <c r="B6659" t="s">
        <v>7224</v>
      </c>
      <c r="C6659" t="s">
        <v>565</v>
      </c>
      <c r="D6659" s="285">
        <v>0</v>
      </c>
      <c r="E6659" s="286">
        <v>63</v>
      </c>
      <c r="F6659" s="286">
        <v>0</v>
      </c>
    </row>
    <row r="6660" spans="1:6">
      <c r="A6660">
        <v>6995</v>
      </c>
      <c r="B6660" t="s">
        <v>7225</v>
      </c>
      <c r="C6660" t="s">
        <v>565</v>
      </c>
      <c r="D6660" s="285">
        <v>0</v>
      </c>
      <c r="E6660" s="286">
        <v>54.4</v>
      </c>
      <c r="F6660" s="286">
        <v>0</v>
      </c>
    </row>
    <row r="6661" spans="1:6">
      <c r="A6661">
        <v>6996</v>
      </c>
      <c r="B6661" t="s">
        <v>7226</v>
      </c>
      <c r="C6661" t="s">
        <v>565</v>
      </c>
      <c r="D6661" s="285">
        <v>0</v>
      </c>
      <c r="E6661" s="286">
        <v>40.78</v>
      </c>
      <c r="F6661" s="286">
        <v>0</v>
      </c>
    </row>
    <row r="6662" spans="1:6">
      <c r="A6662">
        <v>6997</v>
      </c>
      <c r="B6662" t="s">
        <v>7227</v>
      </c>
      <c r="C6662" t="s">
        <v>565</v>
      </c>
      <c r="D6662" s="285">
        <v>0</v>
      </c>
      <c r="E6662" s="286">
        <v>41.58</v>
      </c>
      <c r="F6662" s="286">
        <v>0</v>
      </c>
    </row>
    <row r="6663" spans="1:6">
      <c r="A6663">
        <v>6998</v>
      </c>
      <c r="B6663" t="s">
        <v>7228</v>
      </c>
      <c r="C6663" t="s">
        <v>565</v>
      </c>
      <c r="D6663" s="285">
        <v>12</v>
      </c>
      <c r="E6663" s="286">
        <v>4.569</v>
      </c>
      <c r="F6663" s="286">
        <v>54.82</v>
      </c>
    </row>
    <row r="6664" spans="1:6">
      <c r="A6664">
        <v>6999</v>
      </c>
      <c r="B6664" t="s">
        <v>7229</v>
      </c>
      <c r="C6664" t="s">
        <v>565</v>
      </c>
      <c r="D6664" s="285">
        <v>48</v>
      </c>
      <c r="E6664" s="286">
        <v>4.57</v>
      </c>
      <c r="F6664" s="286">
        <v>219.36</v>
      </c>
    </row>
    <row r="6665" spans="1:6">
      <c r="A6665">
        <v>7000</v>
      </c>
      <c r="B6665" t="s">
        <v>7230</v>
      </c>
      <c r="C6665" t="s">
        <v>565</v>
      </c>
      <c r="D6665" s="285">
        <v>0</v>
      </c>
      <c r="E6665" s="286">
        <v>12.02</v>
      </c>
      <c r="F6665" s="286">
        <v>0</v>
      </c>
    </row>
    <row r="6666" spans="1:6">
      <c r="A6666">
        <v>7001</v>
      </c>
      <c r="B6666" t="s">
        <v>7231</v>
      </c>
      <c r="C6666" t="s">
        <v>565</v>
      </c>
      <c r="D6666" s="285">
        <v>0</v>
      </c>
      <c r="E6666" s="286">
        <v>10.981</v>
      </c>
      <c r="F6666" s="286">
        <v>0</v>
      </c>
    </row>
    <row r="6667" spans="1:6">
      <c r="A6667">
        <v>7002</v>
      </c>
      <c r="B6667" t="s">
        <v>7232</v>
      </c>
      <c r="C6667" t="s">
        <v>565</v>
      </c>
      <c r="D6667" s="285">
        <v>0</v>
      </c>
      <c r="E6667" s="286">
        <v>23.013999999999999</v>
      </c>
      <c r="F6667" s="286">
        <v>0</v>
      </c>
    </row>
    <row r="6668" spans="1:6">
      <c r="A6668">
        <v>7003</v>
      </c>
      <c r="B6668" t="s">
        <v>7233</v>
      </c>
      <c r="C6668" t="s">
        <v>565</v>
      </c>
      <c r="D6668" s="285">
        <v>0</v>
      </c>
      <c r="E6668" s="286">
        <v>24.931000000000001</v>
      </c>
      <c r="F6668" s="286">
        <v>0</v>
      </c>
    </row>
    <row r="6669" spans="1:6">
      <c r="A6669">
        <v>7004</v>
      </c>
      <c r="B6669" t="s">
        <v>7234</v>
      </c>
      <c r="C6669" t="s">
        <v>565</v>
      </c>
      <c r="D6669" s="285">
        <v>0</v>
      </c>
      <c r="E6669" s="286">
        <v>26.542999999999999</v>
      </c>
      <c r="F6669" s="286">
        <v>0</v>
      </c>
    </row>
    <row r="6670" spans="1:6">
      <c r="A6670">
        <v>7005</v>
      </c>
      <c r="B6670" t="s">
        <v>7235</v>
      </c>
      <c r="C6670" t="s">
        <v>565</v>
      </c>
      <c r="D6670" s="285">
        <v>0</v>
      </c>
      <c r="E6670" s="286">
        <v>188.62</v>
      </c>
      <c r="F6670" s="286">
        <v>0</v>
      </c>
    </row>
    <row r="6671" spans="1:6">
      <c r="A6671">
        <v>7006</v>
      </c>
      <c r="B6671" t="s">
        <v>7236</v>
      </c>
      <c r="C6671" t="s">
        <v>565</v>
      </c>
      <c r="D6671" s="285">
        <v>0</v>
      </c>
      <c r="E6671" s="286">
        <v>21.4</v>
      </c>
      <c r="F6671" s="286">
        <v>0</v>
      </c>
    </row>
    <row r="6672" spans="1:6">
      <c r="A6672">
        <v>7007</v>
      </c>
      <c r="B6672" t="s">
        <v>7237</v>
      </c>
      <c r="C6672" t="s">
        <v>565</v>
      </c>
      <c r="D6672" s="285">
        <v>0</v>
      </c>
      <c r="E6672" s="286">
        <v>30.38</v>
      </c>
      <c r="F6672" s="286">
        <v>0</v>
      </c>
    </row>
    <row r="6673" spans="1:6">
      <c r="A6673">
        <v>7008</v>
      </c>
      <c r="B6673" t="s">
        <v>7238</v>
      </c>
      <c r="C6673" t="s">
        <v>565</v>
      </c>
      <c r="D6673" s="285">
        <v>0</v>
      </c>
      <c r="E6673" s="286">
        <v>27.87</v>
      </c>
      <c r="F6673" s="286">
        <v>0</v>
      </c>
    </row>
    <row r="6674" spans="1:6">
      <c r="A6674">
        <v>7009</v>
      </c>
      <c r="B6674" t="s">
        <v>7239</v>
      </c>
      <c r="C6674" t="s">
        <v>565</v>
      </c>
      <c r="D6674" s="285">
        <v>0</v>
      </c>
      <c r="E6674" s="286">
        <v>26.57</v>
      </c>
      <c r="F6674" s="286">
        <v>0</v>
      </c>
    </row>
    <row r="6675" spans="1:6">
      <c r="A6675">
        <v>7010</v>
      </c>
      <c r="B6675" t="s">
        <v>7240</v>
      </c>
      <c r="C6675" t="s">
        <v>565</v>
      </c>
      <c r="D6675" s="285">
        <v>0</v>
      </c>
      <c r="E6675" s="286">
        <v>25.12</v>
      </c>
      <c r="F6675" s="286">
        <v>0</v>
      </c>
    </row>
    <row r="6676" spans="1:6">
      <c r="A6676">
        <v>7011</v>
      </c>
      <c r="B6676" t="s">
        <v>7241</v>
      </c>
      <c r="C6676" t="s">
        <v>565</v>
      </c>
      <c r="D6676" s="285">
        <v>0</v>
      </c>
      <c r="E6676" s="286">
        <v>63.62</v>
      </c>
      <c r="F6676" s="286">
        <v>0</v>
      </c>
    </row>
    <row r="6677" spans="1:6">
      <c r="A6677">
        <v>7012</v>
      </c>
      <c r="B6677" t="s">
        <v>7242</v>
      </c>
      <c r="C6677" t="s">
        <v>565</v>
      </c>
      <c r="D6677" s="285">
        <v>0</v>
      </c>
      <c r="E6677" s="286">
        <v>22.5</v>
      </c>
      <c r="F6677" s="286">
        <v>0</v>
      </c>
    </row>
    <row r="6678" spans="1:6">
      <c r="A6678">
        <v>7013</v>
      </c>
      <c r="B6678" t="s">
        <v>7243</v>
      </c>
      <c r="C6678" t="s">
        <v>565</v>
      </c>
      <c r="D6678" s="285">
        <v>0</v>
      </c>
      <c r="E6678" s="286">
        <v>3103.76</v>
      </c>
      <c r="F6678" s="286">
        <v>0</v>
      </c>
    </row>
    <row r="6679" spans="1:6">
      <c r="A6679">
        <v>7014</v>
      </c>
      <c r="B6679" t="s">
        <v>7244</v>
      </c>
      <c r="C6679" t="s">
        <v>565</v>
      </c>
      <c r="D6679" s="285">
        <v>0</v>
      </c>
      <c r="E6679" s="286">
        <v>278.48</v>
      </c>
      <c r="F6679" s="286">
        <v>0</v>
      </c>
    </row>
    <row r="6680" spans="1:6">
      <c r="A6680">
        <v>7015</v>
      </c>
      <c r="B6680" t="s">
        <v>7245</v>
      </c>
      <c r="C6680" t="s">
        <v>565</v>
      </c>
      <c r="D6680" s="285">
        <v>0</v>
      </c>
      <c r="E6680" s="286">
        <v>29.69</v>
      </c>
      <c r="F6680" s="286">
        <v>0</v>
      </c>
    </row>
    <row r="6681" spans="1:6">
      <c r="A6681">
        <v>7016</v>
      </c>
      <c r="B6681" t="s">
        <v>7246</v>
      </c>
      <c r="C6681" t="s">
        <v>565</v>
      </c>
      <c r="D6681" s="285">
        <v>0</v>
      </c>
      <c r="E6681" s="286">
        <v>38.4</v>
      </c>
      <c r="F6681" s="286">
        <v>0</v>
      </c>
    </row>
    <row r="6682" spans="1:6">
      <c r="A6682">
        <v>7017</v>
      </c>
      <c r="B6682" t="s">
        <v>7247</v>
      </c>
      <c r="C6682" t="s">
        <v>565</v>
      </c>
      <c r="D6682" s="285">
        <v>0</v>
      </c>
      <c r="E6682" s="286">
        <v>24.66</v>
      </c>
      <c r="F6682" s="286">
        <v>0</v>
      </c>
    </row>
    <row r="6683" spans="1:6">
      <c r="A6683">
        <v>7019</v>
      </c>
      <c r="B6683" t="s">
        <v>7248</v>
      </c>
      <c r="C6683" t="s">
        <v>565</v>
      </c>
      <c r="D6683" s="285">
        <v>42</v>
      </c>
      <c r="E6683" s="286">
        <v>10.065</v>
      </c>
      <c r="F6683" s="286">
        <v>422.73</v>
      </c>
    </row>
    <row r="6684" spans="1:6">
      <c r="A6684">
        <v>7020</v>
      </c>
      <c r="B6684" t="s">
        <v>7249</v>
      </c>
      <c r="C6684" t="s">
        <v>565</v>
      </c>
      <c r="D6684" s="285">
        <v>0</v>
      </c>
      <c r="E6684" s="286">
        <v>13.94</v>
      </c>
      <c r="F6684" s="286">
        <v>0</v>
      </c>
    </row>
    <row r="6685" spans="1:6">
      <c r="A6685">
        <v>7021</v>
      </c>
      <c r="B6685" t="s">
        <v>7250</v>
      </c>
      <c r="C6685" t="s">
        <v>565</v>
      </c>
      <c r="D6685" s="285">
        <v>0</v>
      </c>
      <c r="E6685" s="286">
        <v>17.486999999999998</v>
      </c>
      <c r="F6685" s="286">
        <v>0</v>
      </c>
    </row>
    <row r="6686" spans="1:6">
      <c r="A6686">
        <v>7022</v>
      </c>
      <c r="B6686" t="s">
        <v>7251</v>
      </c>
      <c r="C6686" t="s">
        <v>565</v>
      </c>
      <c r="D6686" s="285">
        <v>0</v>
      </c>
      <c r="E6686" s="286">
        <v>8.32</v>
      </c>
      <c r="F6686" s="286">
        <v>0</v>
      </c>
    </row>
    <row r="6687" spans="1:6">
      <c r="A6687">
        <v>7023</v>
      </c>
      <c r="B6687" t="s">
        <v>7252</v>
      </c>
      <c r="C6687" t="s">
        <v>565</v>
      </c>
      <c r="D6687" s="285">
        <v>0</v>
      </c>
      <c r="E6687" s="286">
        <v>86.4</v>
      </c>
      <c r="F6687" s="286">
        <v>0</v>
      </c>
    </row>
    <row r="6688" spans="1:6">
      <c r="A6688">
        <v>7024</v>
      </c>
      <c r="B6688" t="s">
        <v>7253</v>
      </c>
      <c r="C6688" t="s">
        <v>565</v>
      </c>
      <c r="D6688" s="285">
        <v>0</v>
      </c>
      <c r="E6688" s="286">
        <v>55.8</v>
      </c>
      <c r="F6688" s="286">
        <v>0</v>
      </c>
    </row>
    <row r="6689" spans="1:6">
      <c r="A6689">
        <v>7025</v>
      </c>
      <c r="B6689" t="s">
        <v>7254</v>
      </c>
      <c r="C6689" t="s">
        <v>565</v>
      </c>
      <c r="D6689" s="285">
        <v>6</v>
      </c>
      <c r="E6689" s="286">
        <v>12.9</v>
      </c>
      <c r="F6689" s="286">
        <v>77.400000000000006</v>
      </c>
    </row>
    <row r="6690" spans="1:6">
      <c r="A6690">
        <v>7026</v>
      </c>
      <c r="B6690" t="s">
        <v>7255</v>
      </c>
      <c r="C6690" t="s">
        <v>565</v>
      </c>
      <c r="D6690" s="285">
        <v>6</v>
      </c>
      <c r="E6690" s="286">
        <v>7.4249999999999998</v>
      </c>
      <c r="F6690" s="286">
        <v>44.55</v>
      </c>
    </row>
    <row r="6691" spans="1:6">
      <c r="A6691">
        <v>7027</v>
      </c>
      <c r="B6691" t="s">
        <v>7256</v>
      </c>
      <c r="C6691" t="s">
        <v>565</v>
      </c>
      <c r="D6691" s="285">
        <v>6</v>
      </c>
      <c r="E6691" s="286">
        <v>25.2</v>
      </c>
      <c r="F6691" s="286">
        <v>151.19999999999999</v>
      </c>
    </row>
    <row r="6692" spans="1:6">
      <c r="A6692">
        <v>7028</v>
      </c>
      <c r="B6692" t="s">
        <v>7257</v>
      </c>
      <c r="C6692" t="s">
        <v>565</v>
      </c>
      <c r="D6692" s="285">
        <v>0</v>
      </c>
      <c r="E6692" s="286">
        <v>21.62</v>
      </c>
      <c r="F6692" s="286">
        <v>0</v>
      </c>
    </row>
    <row r="6693" spans="1:6">
      <c r="A6693">
        <v>7029</v>
      </c>
      <c r="B6693" t="s">
        <v>7258</v>
      </c>
      <c r="C6693" t="s">
        <v>565</v>
      </c>
      <c r="D6693" s="285">
        <v>0</v>
      </c>
      <c r="E6693" s="286">
        <v>10.4</v>
      </c>
      <c r="F6693" s="286">
        <v>0</v>
      </c>
    </row>
    <row r="6694" spans="1:6">
      <c r="A6694">
        <v>7030</v>
      </c>
      <c r="B6694" t="s">
        <v>7259</v>
      </c>
      <c r="C6694" t="s">
        <v>565</v>
      </c>
      <c r="D6694" s="285">
        <v>0</v>
      </c>
      <c r="E6694" s="286">
        <v>5.86</v>
      </c>
      <c r="F6694" s="286">
        <v>0</v>
      </c>
    </row>
    <row r="6695" spans="1:6">
      <c r="A6695">
        <v>7031</v>
      </c>
      <c r="B6695" t="s">
        <v>7260</v>
      </c>
      <c r="C6695" t="s">
        <v>565</v>
      </c>
      <c r="D6695" s="285">
        <v>0</v>
      </c>
      <c r="E6695" s="286">
        <v>31.03</v>
      </c>
      <c r="F6695" s="286">
        <v>0</v>
      </c>
    </row>
    <row r="6696" spans="1:6">
      <c r="A6696">
        <v>7032</v>
      </c>
      <c r="B6696" t="s">
        <v>7261</v>
      </c>
      <c r="C6696" t="s">
        <v>565</v>
      </c>
      <c r="D6696" s="285">
        <v>0</v>
      </c>
      <c r="E6696" s="286">
        <v>95.03</v>
      </c>
      <c r="F6696" s="286">
        <v>0</v>
      </c>
    </row>
    <row r="6697" spans="1:6">
      <c r="A6697">
        <v>7033</v>
      </c>
      <c r="B6697" t="s">
        <v>7262</v>
      </c>
      <c r="C6697" t="s">
        <v>565</v>
      </c>
      <c r="D6697" s="285">
        <v>0</v>
      </c>
      <c r="E6697" s="286">
        <v>8.5500000000000007</v>
      </c>
      <c r="F6697" s="286">
        <v>0</v>
      </c>
    </row>
    <row r="6698" spans="1:6">
      <c r="A6698">
        <v>7034</v>
      </c>
      <c r="B6698" t="s">
        <v>7263</v>
      </c>
      <c r="C6698" t="s">
        <v>565</v>
      </c>
      <c r="D6698" s="285">
        <v>0</v>
      </c>
      <c r="E6698" s="286">
        <v>34.200000000000003</v>
      </c>
      <c r="F6698" s="286">
        <v>0</v>
      </c>
    </row>
    <row r="6699" spans="1:6">
      <c r="A6699">
        <v>7035</v>
      </c>
      <c r="B6699" t="s">
        <v>7264</v>
      </c>
      <c r="C6699" t="s">
        <v>565</v>
      </c>
      <c r="D6699" s="285">
        <v>0</v>
      </c>
      <c r="E6699" s="286">
        <v>10.45</v>
      </c>
      <c r="F6699" s="286">
        <v>0</v>
      </c>
    </row>
    <row r="6700" spans="1:6">
      <c r="A6700">
        <v>7036</v>
      </c>
      <c r="B6700" t="s">
        <v>7265</v>
      </c>
      <c r="C6700" t="s">
        <v>565</v>
      </c>
      <c r="D6700" s="285">
        <v>0</v>
      </c>
      <c r="E6700" s="286">
        <v>11.31</v>
      </c>
      <c r="F6700" s="286">
        <v>0</v>
      </c>
    </row>
    <row r="6701" spans="1:6">
      <c r="A6701">
        <v>7037</v>
      </c>
      <c r="B6701" t="s">
        <v>7266</v>
      </c>
      <c r="C6701" t="s">
        <v>565</v>
      </c>
      <c r="D6701" s="285">
        <v>0</v>
      </c>
      <c r="E6701" s="286">
        <v>40.950000000000003</v>
      </c>
      <c r="F6701" s="286">
        <v>0</v>
      </c>
    </row>
    <row r="6702" spans="1:6">
      <c r="A6702">
        <v>7038</v>
      </c>
      <c r="B6702" t="s">
        <v>7267</v>
      </c>
      <c r="C6702" t="s">
        <v>565</v>
      </c>
      <c r="D6702" s="285">
        <v>0</v>
      </c>
      <c r="E6702" s="286">
        <v>28.6</v>
      </c>
      <c r="F6702" s="286">
        <v>0</v>
      </c>
    </row>
    <row r="6703" spans="1:6">
      <c r="A6703">
        <v>7039</v>
      </c>
      <c r="B6703" t="s">
        <v>7268</v>
      </c>
      <c r="C6703" t="s">
        <v>565</v>
      </c>
      <c r="D6703" s="285">
        <v>0</v>
      </c>
      <c r="E6703" s="286">
        <v>12.1</v>
      </c>
      <c r="F6703" s="286">
        <v>0</v>
      </c>
    </row>
    <row r="6704" spans="1:6">
      <c r="A6704">
        <v>7040</v>
      </c>
      <c r="B6704" t="s">
        <v>7269</v>
      </c>
      <c r="C6704" t="s">
        <v>565</v>
      </c>
      <c r="D6704" s="285">
        <v>12</v>
      </c>
      <c r="E6704" s="286">
        <v>7.2</v>
      </c>
      <c r="F6704" s="286">
        <v>86.4</v>
      </c>
    </row>
    <row r="6705" spans="1:6">
      <c r="A6705">
        <v>7041</v>
      </c>
      <c r="B6705" t="s">
        <v>7270</v>
      </c>
      <c r="C6705" t="s">
        <v>565</v>
      </c>
      <c r="D6705" s="285">
        <v>0</v>
      </c>
      <c r="E6705" s="286">
        <v>6.13</v>
      </c>
      <c r="F6705" s="286">
        <v>0</v>
      </c>
    </row>
    <row r="6706" spans="1:6">
      <c r="A6706">
        <v>7042</v>
      </c>
      <c r="B6706" t="s">
        <v>7271</v>
      </c>
      <c r="C6706" t="s">
        <v>565</v>
      </c>
      <c r="D6706" s="285">
        <v>0</v>
      </c>
      <c r="E6706" s="286">
        <v>11.25</v>
      </c>
      <c r="F6706" s="286">
        <v>0</v>
      </c>
    </row>
    <row r="6707" spans="1:6">
      <c r="A6707">
        <v>7043</v>
      </c>
      <c r="B6707" t="s">
        <v>7272</v>
      </c>
      <c r="C6707" t="s">
        <v>565</v>
      </c>
      <c r="D6707" s="285">
        <v>0</v>
      </c>
      <c r="E6707" s="286">
        <v>22.5</v>
      </c>
      <c r="F6707" s="286">
        <v>0</v>
      </c>
    </row>
    <row r="6708" spans="1:6">
      <c r="A6708">
        <v>7044</v>
      </c>
      <c r="B6708" t="s">
        <v>7273</v>
      </c>
      <c r="C6708" t="s">
        <v>565</v>
      </c>
      <c r="D6708" s="285">
        <v>0</v>
      </c>
      <c r="E6708" s="286">
        <v>22.5</v>
      </c>
      <c r="F6708" s="286">
        <v>0</v>
      </c>
    </row>
    <row r="6709" spans="1:6">
      <c r="A6709">
        <v>7045</v>
      </c>
      <c r="B6709" t="s">
        <v>7274</v>
      </c>
      <c r="C6709" t="s">
        <v>565</v>
      </c>
      <c r="D6709" s="285">
        <v>0</v>
      </c>
      <c r="E6709" s="286">
        <v>22.5</v>
      </c>
      <c r="F6709" s="286">
        <v>0</v>
      </c>
    </row>
    <row r="6710" spans="1:6">
      <c r="A6710">
        <v>7046</v>
      </c>
      <c r="B6710" t="s">
        <v>7275</v>
      </c>
      <c r="C6710" t="s">
        <v>565</v>
      </c>
      <c r="D6710" s="285">
        <v>0</v>
      </c>
      <c r="E6710" s="286">
        <v>17.100000000000001</v>
      </c>
      <c r="F6710" s="286">
        <v>0</v>
      </c>
    </row>
    <row r="6711" spans="1:6">
      <c r="A6711">
        <v>7047</v>
      </c>
      <c r="B6711" t="s">
        <v>7276</v>
      </c>
      <c r="C6711" t="s">
        <v>565</v>
      </c>
      <c r="D6711" s="285">
        <v>0</v>
      </c>
      <c r="E6711" s="286">
        <v>16.966999999999999</v>
      </c>
      <c r="F6711" s="286">
        <v>0</v>
      </c>
    </row>
    <row r="6712" spans="1:6">
      <c r="A6712">
        <v>7048</v>
      </c>
      <c r="B6712" t="s">
        <v>7277</v>
      </c>
      <c r="C6712" t="s">
        <v>565</v>
      </c>
      <c r="D6712" s="285">
        <v>6</v>
      </c>
      <c r="E6712" s="286">
        <v>14.21</v>
      </c>
      <c r="F6712" s="286">
        <v>85.26</v>
      </c>
    </row>
    <row r="6713" spans="1:6">
      <c r="A6713">
        <v>7049</v>
      </c>
      <c r="B6713" t="s">
        <v>7278</v>
      </c>
      <c r="C6713" t="s">
        <v>565</v>
      </c>
      <c r="D6713" s="285">
        <v>0</v>
      </c>
      <c r="E6713" s="286">
        <v>26.6</v>
      </c>
      <c r="F6713" s="286">
        <v>0</v>
      </c>
    </row>
    <row r="6714" spans="1:6">
      <c r="A6714">
        <v>7050</v>
      </c>
      <c r="B6714" t="s">
        <v>7279</v>
      </c>
      <c r="C6714" t="s">
        <v>679</v>
      </c>
      <c r="D6714" s="285">
        <v>0</v>
      </c>
      <c r="E6714" s="286">
        <v>57</v>
      </c>
      <c r="F6714" s="286">
        <v>0</v>
      </c>
    </row>
    <row r="6715" spans="1:6">
      <c r="A6715">
        <v>7051</v>
      </c>
      <c r="B6715" t="s">
        <v>7280</v>
      </c>
      <c r="C6715" t="s">
        <v>565</v>
      </c>
      <c r="D6715" s="285">
        <v>0</v>
      </c>
      <c r="E6715" s="286">
        <v>24.58</v>
      </c>
      <c r="F6715" s="286">
        <v>0</v>
      </c>
    </row>
    <row r="6716" spans="1:6">
      <c r="A6716">
        <v>7052</v>
      </c>
      <c r="B6716" t="s">
        <v>7281</v>
      </c>
      <c r="C6716" t="s">
        <v>565</v>
      </c>
      <c r="D6716" s="285">
        <v>0</v>
      </c>
      <c r="E6716" s="286">
        <v>15.01</v>
      </c>
      <c r="F6716" s="286">
        <v>0</v>
      </c>
    </row>
    <row r="6717" spans="1:6">
      <c r="A6717">
        <v>7053</v>
      </c>
      <c r="B6717" t="s">
        <v>7282</v>
      </c>
      <c r="C6717" t="s">
        <v>565</v>
      </c>
      <c r="D6717" s="285">
        <v>0</v>
      </c>
      <c r="E6717" s="286">
        <v>15.58</v>
      </c>
      <c r="F6717" s="286">
        <v>0</v>
      </c>
    </row>
    <row r="6718" spans="1:6">
      <c r="A6718">
        <v>7054</v>
      </c>
      <c r="B6718" t="s">
        <v>7283</v>
      </c>
      <c r="C6718" t="s">
        <v>565</v>
      </c>
      <c r="D6718" s="285">
        <v>0</v>
      </c>
      <c r="E6718" s="286">
        <v>22.61</v>
      </c>
      <c r="F6718" s="286">
        <v>0</v>
      </c>
    </row>
    <row r="6719" spans="1:6">
      <c r="A6719">
        <v>7055</v>
      </c>
      <c r="B6719" t="s">
        <v>7284</v>
      </c>
      <c r="C6719" t="s">
        <v>565</v>
      </c>
      <c r="D6719" s="285">
        <v>0</v>
      </c>
      <c r="E6719" s="286">
        <v>9.1270000000000007</v>
      </c>
      <c r="F6719" s="286">
        <v>0</v>
      </c>
    </row>
    <row r="6720" spans="1:6">
      <c r="A6720">
        <v>7056</v>
      </c>
      <c r="B6720" t="s">
        <v>7285</v>
      </c>
      <c r="C6720" t="s">
        <v>565</v>
      </c>
      <c r="D6720" s="285">
        <v>0</v>
      </c>
      <c r="E6720" s="286">
        <v>83.16</v>
      </c>
      <c r="F6720" s="286">
        <v>0</v>
      </c>
    </row>
    <row r="6721" spans="1:6">
      <c r="A6721">
        <v>7057</v>
      </c>
      <c r="B6721" t="s">
        <v>7286</v>
      </c>
      <c r="C6721" t="s">
        <v>565</v>
      </c>
      <c r="D6721" s="285">
        <v>0</v>
      </c>
      <c r="E6721" s="286">
        <v>6.68</v>
      </c>
      <c r="F6721" s="286">
        <v>0</v>
      </c>
    </row>
    <row r="6722" spans="1:6">
      <c r="A6722">
        <v>7058</v>
      </c>
      <c r="B6722" t="s">
        <v>7287</v>
      </c>
      <c r="C6722" t="s">
        <v>565</v>
      </c>
      <c r="D6722" s="285">
        <v>0</v>
      </c>
      <c r="E6722" s="286">
        <v>24.8</v>
      </c>
      <c r="F6722" s="286">
        <v>0</v>
      </c>
    </row>
    <row r="6723" spans="1:6">
      <c r="A6723">
        <v>7059</v>
      </c>
      <c r="B6723" t="s">
        <v>7288</v>
      </c>
      <c r="C6723" t="s">
        <v>565</v>
      </c>
      <c r="D6723" s="285">
        <v>3</v>
      </c>
      <c r="E6723" s="286">
        <v>8.5500000000000007</v>
      </c>
      <c r="F6723" s="286">
        <v>25.65</v>
      </c>
    </row>
    <row r="6724" spans="1:6">
      <c r="A6724">
        <v>7060</v>
      </c>
      <c r="B6724" t="s">
        <v>7289</v>
      </c>
      <c r="C6724" t="s">
        <v>565</v>
      </c>
      <c r="D6724" s="285">
        <v>0</v>
      </c>
      <c r="E6724" s="286">
        <v>7.96</v>
      </c>
      <c r="F6724" s="286">
        <v>0</v>
      </c>
    </row>
    <row r="6725" spans="1:6">
      <c r="A6725">
        <v>7061</v>
      </c>
      <c r="B6725" t="s">
        <v>7290</v>
      </c>
      <c r="C6725" t="s">
        <v>565</v>
      </c>
      <c r="D6725" s="285">
        <v>0</v>
      </c>
      <c r="E6725" s="286">
        <v>30.53</v>
      </c>
      <c r="F6725" s="286">
        <v>0</v>
      </c>
    </row>
    <row r="6726" spans="1:6">
      <c r="A6726">
        <v>7062</v>
      </c>
      <c r="B6726" t="s">
        <v>7291</v>
      </c>
      <c r="C6726" t="s">
        <v>565</v>
      </c>
      <c r="D6726" s="285">
        <v>0</v>
      </c>
      <c r="E6726" s="286">
        <v>130.94</v>
      </c>
      <c r="F6726" s="286">
        <v>0</v>
      </c>
    </row>
    <row r="6727" spans="1:6">
      <c r="A6727">
        <v>7063</v>
      </c>
      <c r="B6727" t="s">
        <v>7292</v>
      </c>
      <c r="C6727" t="s">
        <v>565</v>
      </c>
      <c r="D6727" s="285">
        <v>0</v>
      </c>
      <c r="E6727" s="286">
        <v>17.68</v>
      </c>
      <c r="F6727" s="286">
        <v>0</v>
      </c>
    </row>
    <row r="6728" spans="1:6">
      <c r="A6728">
        <v>7064</v>
      </c>
      <c r="B6728" t="s">
        <v>7293</v>
      </c>
      <c r="C6728" t="s">
        <v>565</v>
      </c>
      <c r="D6728" s="285">
        <v>0</v>
      </c>
      <c r="E6728" s="286">
        <v>24.17</v>
      </c>
      <c r="F6728" s="286">
        <v>0</v>
      </c>
    </row>
    <row r="6729" spans="1:6">
      <c r="A6729">
        <v>7065</v>
      </c>
      <c r="B6729" t="s">
        <v>7294</v>
      </c>
      <c r="C6729" t="s">
        <v>565</v>
      </c>
      <c r="D6729" s="285">
        <v>0</v>
      </c>
      <c r="E6729" s="286">
        <v>71.17</v>
      </c>
      <c r="F6729" s="286">
        <v>0</v>
      </c>
    </row>
    <row r="6730" spans="1:6">
      <c r="A6730">
        <v>7066</v>
      </c>
      <c r="B6730" t="s">
        <v>7295</v>
      </c>
      <c r="C6730" t="s">
        <v>565</v>
      </c>
      <c r="D6730" s="285">
        <v>6</v>
      </c>
      <c r="E6730" s="286">
        <v>19.170000000000002</v>
      </c>
      <c r="F6730" s="286">
        <v>115.02</v>
      </c>
    </row>
    <row r="6731" spans="1:6">
      <c r="A6731">
        <v>7067</v>
      </c>
      <c r="B6731" t="s">
        <v>7296</v>
      </c>
      <c r="C6731" t="s">
        <v>565</v>
      </c>
      <c r="D6731" s="285">
        <v>0</v>
      </c>
      <c r="E6731" s="286">
        <v>122.34</v>
      </c>
      <c r="F6731" s="286">
        <v>0</v>
      </c>
    </row>
    <row r="6732" spans="1:6">
      <c r="A6732">
        <v>7068</v>
      </c>
      <c r="B6732" t="s">
        <v>7297</v>
      </c>
      <c r="C6732" t="s">
        <v>565</v>
      </c>
      <c r="D6732" s="285">
        <v>0</v>
      </c>
      <c r="E6732" s="286">
        <v>16.62</v>
      </c>
      <c r="F6732" s="286">
        <v>0</v>
      </c>
    </row>
    <row r="6733" spans="1:6">
      <c r="A6733">
        <v>7077</v>
      </c>
      <c r="B6733" t="s">
        <v>7298</v>
      </c>
      <c r="C6733" t="s">
        <v>565</v>
      </c>
      <c r="D6733" s="285">
        <v>0</v>
      </c>
      <c r="E6733" s="286">
        <v>16.27</v>
      </c>
      <c r="F6733" s="286">
        <v>0</v>
      </c>
    </row>
    <row r="6734" spans="1:6">
      <c r="A6734">
        <v>7078</v>
      </c>
      <c r="B6734" t="s">
        <v>7299</v>
      </c>
      <c r="C6734" t="s">
        <v>565</v>
      </c>
      <c r="D6734" s="285">
        <v>3</v>
      </c>
      <c r="E6734" s="286">
        <v>11.36</v>
      </c>
      <c r="F6734" s="286">
        <v>34.08</v>
      </c>
    </row>
    <row r="6735" spans="1:6">
      <c r="A6735">
        <v>7079</v>
      </c>
      <c r="B6735" t="s">
        <v>7300</v>
      </c>
      <c r="C6735" t="s">
        <v>565</v>
      </c>
      <c r="D6735" s="285">
        <v>0</v>
      </c>
      <c r="E6735" s="286">
        <v>333.16</v>
      </c>
      <c r="F6735" s="286">
        <v>0</v>
      </c>
    </row>
    <row r="6736" spans="1:6">
      <c r="A6736">
        <v>7080</v>
      </c>
      <c r="B6736" t="s">
        <v>7301</v>
      </c>
      <c r="C6736" t="s">
        <v>565</v>
      </c>
      <c r="D6736" s="285">
        <v>0</v>
      </c>
      <c r="E6736" s="286">
        <v>13.97</v>
      </c>
      <c r="F6736" s="286">
        <v>0</v>
      </c>
    </row>
    <row r="6737" spans="1:6">
      <c r="A6737">
        <v>7081</v>
      </c>
      <c r="B6737" t="s">
        <v>7302</v>
      </c>
      <c r="C6737" t="s">
        <v>565</v>
      </c>
      <c r="D6737" s="285">
        <v>6</v>
      </c>
      <c r="E6737" s="286">
        <v>43.33</v>
      </c>
      <c r="F6737" s="286">
        <v>259.98</v>
      </c>
    </row>
    <row r="6738" spans="1:6">
      <c r="A6738">
        <v>7082</v>
      </c>
      <c r="B6738" t="s">
        <v>7303</v>
      </c>
      <c r="C6738" t="s">
        <v>565</v>
      </c>
      <c r="D6738" s="285">
        <v>0</v>
      </c>
      <c r="E6738" s="286">
        <v>75.88</v>
      </c>
      <c r="F6738" s="286">
        <v>0</v>
      </c>
    </row>
    <row r="6739" spans="1:6">
      <c r="A6739">
        <v>7083</v>
      </c>
      <c r="B6739" t="s">
        <v>7304</v>
      </c>
      <c r="C6739" t="s">
        <v>565</v>
      </c>
      <c r="D6739" s="285">
        <v>0</v>
      </c>
      <c r="E6739" s="286">
        <v>80.11</v>
      </c>
      <c r="F6739" s="286">
        <v>0</v>
      </c>
    </row>
    <row r="6740" spans="1:6">
      <c r="A6740">
        <v>7084</v>
      </c>
      <c r="B6740" t="s">
        <v>7305</v>
      </c>
      <c r="C6740" t="s">
        <v>565</v>
      </c>
      <c r="D6740" s="285">
        <v>0</v>
      </c>
      <c r="E6740" s="286">
        <v>16.82</v>
      </c>
      <c r="F6740" s="286">
        <v>0</v>
      </c>
    </row>
    <row r="6741" spans="1:6">
      <c r="A6741">
        <v>7085</v>
      </c>
      <c r="B6741" t="s">
        <v>7306</v>
      </c>
      <c r="C6741" t="s">
        <v>565</v>
      </c>
      <c r="D6741" s="285">
        <v>0</v>
      </c>
      <c r="E6741" s="286">
        <v>12.8</v>
      </c>
      <c r="F6741" s="286">
        <v>0</v>
      </c>
    </row>
    <row r="6742" spans="1:6">
      <c r="A6742">
        <v>7086</v>
      </c>
      <c r="B6742" t="s">
        <v>7307</v>
      </c>
      <c r="C6742" t="s">
        <v>565</v>
      </c>
      <c r="D6742" s="285">
        <v>0</v>
      </c>
      <c r="E6742" s="286">
        <v>12.14</v>
      </c>
      <c r="F6742" s="286">
        <v>0</v>
      </c>
    </row>
    <row r="6743" spans="1:6">
      <c r="A6743">
        <v>7087</v>
      </c>
      <c r="B6743" t="s">
        <v>7308</v>
      </c>
      <c r="C6743" t="s">
        <v>565</v>
      </c>
      <c r="D6743" s="285">
        <v>30</v>
      </c>
      <c r="E6743" s="286">
        <v>9.468</v>
      </c>
      <c r="F6743" s="286">
        <v>284.04000000000002</v>
      </c>
    </row>
    <row r="6744" spans="1:6">
      <c r="A6744">
        <v>7088</v>
      </c>
      <c r="B6744" t="s">
        <v>7309</v>
      </c>
      <c r="C6744" t="s">
        <v>565</v>
      </c>
      <c r="D6744" s="285">
        <v>0</v>
      </c>
      <c r="E6744" s="286">
        <v>10.39</v>
      </c>
      <c r="F6744" s="286">
        <v>0</v>
      </c>
    </row>
    <row r="6745" spans="1:6">
      <c r="A6745">
        <v>7089</v>
      </c>
      <c r="B6745" t="s">
        <v>7310</v>
      </c>
      <c r="C6745" t="s">
        <v>565</v>
      </c>
      <c r="D6745" s="285">
        <v>0</v>
      </c>
      <c r="E6745" s="286">
        <v>13.5</v>
      </c>
      <c r="F6745" s="286">
        <v>0</v>
      </c>
    </row>
    <row r="6746" spans="1:6">
      <c r="A6746">
        <v>7090</v>
      </c>
      <c r="B6746" t="s">
        <v>7311</v>
      </c>
      <c r="C6746" t="s">
        <v>565</v>
      </c>
      <c r="D6746" s="285">
        <v>6</v>
      </c>
      <c r="E6746" s="286">
        <v>49.16</v>
      </c>
      <c r="F6746" s="286">
        <v>294.95999999999998</v>
      </c>
    </row>
    <row r="6747" spans="1:6">
      <c r="A6747">
        <v>7091</v>
      </c>
      <c r="B6747" t="s">
        <v>7312</v>
      </c>
      <c r="C6747" t="s">
        <v>565</v>
      </c>
      <c r="D6747" s="285">
        <v>0</v>
      </c>
      <c r="E6747" s="286">
        <v>55.95</v>
      </c>
      <c r="F6747" s="286">
        <v>0</v>
      </c>
    </row>
    <row r="6748" spans="1:6">
      <c r="A6748">
        <v>7092</v>
      </c>
      <c r="B6748" t="s">
        <v>7313</v>
      </c>
      <c r="C6748" t="s">
        <v>565</v>
      </c>
      <c r="D6748" s="285">
        <v>6</v>
      </c>
      <c r="E6748" s="286">
        <v>10.45</v>
      </c>
      <c r="F6748" s="286">
        <v>62.7</v>
      </c>
    </row>
    <row r="6749" spans="1:6">
      <c r="A6749">
        <v>7093</v>
      </c>
      <c r="B6749" t="s">
        <v>7314</v>
      </c>
      <c r="C6749" t="s">
        <v>565</v>
      </c>
      <c r="D6749" s="285">
        <v>0</v>
      </c>
      <c r="E6749" s="286">
        <v>123.31</v>
      </c>
      <c r="F6749" s="286">
        <v>0</v>
      </c>
    </row>
    <row r="6750" spans="1:6">
      <c r="A6750">
        <v>7094</v>
      </c>
      <c r="B6750" t="s">
        <v>7315</v>
      </c>
      <c r="C6750" t="s">
        <v>565</v>
      </c>
      <c r="D6750" s="285">
        <v>0</v>
      </c>
      <c r="E6750" s="286">
        <v>20.350000000000001</v>
      </c>
      <c r="F6750" s="286">
        <v>0</v>
      </c>
    </row>
    <row r="6751" spans="1:6">
      <c r="A6751">
        <v>7095</v>
      </c>
      <c r="B6751" t="s">
        <v>7316</v>
      </c>
      <c r="C6751" t="s">
        <v>565</v>
      </c>
      <c r="D6751" s="285">
        <v>12</v>
      </c>
      <c r="E6751" s="286">
        <v>11.01</v>
      </c>
      <c r="F6751" s="286">
        <v>132.12</v>
      </c>
    </row>
    <row r="6752" spans="1:6">
      <c r="A6752">
        <v>7096</v>
      </c>
      <c r="B6752" t="s">
        <v>7317</v>
      </c>
      <c r="C6752" t="s">
        <v>565</v>
      </c>
      <c r="D6752" s="285">
        <v>0</v>
      </c>
      <c r="E6752" s="286">
        <v>48.96</v>
      </c>
      <c r="F6752" s="286">
        <v>0</v>
      </c>
    </row>
    <row r="6753" spans="1:6">
      <c r="A6753">
        <v>7097</v>
      </c>
      <c r="B6753" t="s">
        <v>7318</v>
      </c>
      <c r="C6753" t="s">
        <v>565</v>
      </c>
      <c r="D6753" s="285">
        <v>0</v>
      </c>
      <c r="E6753" s="286">
        <v>128.44</v>
      </c>
      <c r="F6753" s="286">
        <v>0</v>
      </c>
    </row>
    <row r="6754" spans="1:6">
      <c r="A6754">
        <v>7098</v>
      </c>
      <c r="B6754" t="s">
        <v>7319</v>
      </c>
      <c r="C6754" t="s">
        <v>565</v>
      </c>
      <c r="D6754" s="285">
        <v>6</v>
      </c>
      <c r="E6754" s="286">
        <v>33.380000000000003</v>
      </c>
      <c r="F6754" s="286">
        <v>200.28</v>
      </c>
    </row>
    <row r="6755" spans="1:6">
      <c r="A6755">
        <v>7099</v>
      </c>
      <c r="B6755" t="s">
        <v>7320</v>
      </c>
      <c r="C6755" t="s">
        <v>565</v>
      </c>
      <c r="D6755" s="285">
        <v>0</v>
      </c>
      <c r="E6755" s="286">
        <v>389.18</v>
      </c>
      <c r="F6755" s="286">
        <v>0</v>
      </c>
    </row>
    <row r="6756" spans="1:6">
      <c r="A6756">
        <v>7100</v>
      </c>
      <c r="B6756" t="s">
        <v>7321</v>
      </c>
      <c r="C6756" t="s">
        <v>565</v>
      </c>
      <c r="D6756" s="285">
        <v>9</v>
      </c>
      <c r="E6756" s="286">
        <v>10.3</v>
      </c>
      <c r="F6756" s="286">
        <v>92.7</v>
      </c>
    </row>
    <row r="6757" spans="1:6">
      <c r="A6757">
        <v>7101</v>
      </c>
      <c r="B6757" t="s">
        <v>7322</v>
      </c>
      <c r="C6757" t="s">
        <v>565</v>
      </c>
      <c r="D6757" s="285">
        <v>0</v>
      </c>
      <c r="E6757" s="286">
        <v>11.45</v>
      </c>
      <c r="F6757" s="286">
        <v>0</v>
      </c>
    </row>
    <row r="6758" spans="1:6">
      <c r="A6758">
        <v>7102</v>
      </c>
      <c r="B6758" t="s">
        <v>7323</v>
      </c>
      <c r="C6758" t="s">
        <v>565</v>
      </c>
      <c r="D6758" s="285">
        <v>0</v>
      </c>
      <c r="E6758" s="286">
        <v>11</v>
      </c>
      <c r="F6758" s="286">
        <v>0</v>
      </c>
    </row>
    <row r="6759" spans="1:6">
      <c r="A6759">
        <v>7103</v>
      </c>
      <c r="B6759" t="s">
        <v>7324</v>
      </c>
      <c r="C6759" t="s">
        <v>565</v>
      </c>
      <c r="D6759" s="285">
        <v>6</v>
      </c>
      <c r="E6759" s="286">
        <v>42.69</v>
      </c>
      <c r="F6759" s="286">
        <v>256.14</v>
      </c>
    </row>
    <row r="6760" spans="1:6">
      <c r="A6760">
        <v>7104</v>
      </c>
      <c r="B6760" t="s">
        <v>7325</v>
      </c>
      <c r="C6760" t="s">
        <v>565</v>
      </c>
      <c r="D6760" s="285">
        <v>0</v>
      </c>
      <c r="E6760" s="286">
        <v>22.4</v>
      </c>
      <c r="F6760" s="286">
        <v>0</v>
      </c>
    </row>
    <row r="6761" spans="1:6">
      <c r="A6761">
        <v>7105</v>
      </c>
      <c r="B6761" t="s">
        <v>7326</v>
      </c>
      <c r="C6761" t="s">
        <v>565</v>
      </c>
      <c r="D6761" s="285">
        <v>6</v>
      </c>
      <c r="E6761" s="286">
        <v>6.5</v>
      </c>
      <c r="F6761" s="286">
        <v>39</v>
      </c>
    </row>
    <row r="6762" spans="1:6">
      <c r="A6762">
        <v>7106</v>
      </c>
      <c r="B6762" t="s">
        <v>7327</v>
      </c>
      <c r="C6762" t="s">
        <v>565</v>
      </c>
      <c r="D6762" s="285">
        <v>0</v>
      </c>
      <c r="E6762" s="286">
        <v>76</v>
      </c>
      <c r="F6762" s="286">
        <v>0</v>
      </c>
    </row>
    <row r="6763" spans="1:6">
      <c r="A6763">
        <v>7107</v>
      </c>
      <c r="B6763" t="s">
        <v>7328</v>
      </c>
      <c r="C6763" t="s">
        <v>565</v>
      </c>
      <c r="D6763" s="285">
        <v>0</v>
      </c>
      <c r="E6763" s="286">
        <v>76</v>
      </c>
      <c r="F6763" s="286">
        <v>0</v>
      </c>
    </row>
    <row r="6764" spans="1:6">
      <c r="A6764">
        <v>7108</v>
      </c>
      <c r="B6764" t="s">
        <v>7329</v>
      </c>
      <c r="C6764" t="s">
        <v>565</v>
      </c>
      <c r="D6764" s="285">
        <v>0</v>
      </c>
      <c r="E6764" s="286">
        <v>22.05</v>
      </c>
      <c r="F6764" s="286">
        <v>0</v>
      </c>
    </row>
    <row r="6765" spans="1:6">
      <c r="A6765">
        <v>7109</v>
      </c>
      <c r="B6765" t="s">
        <v>7330</v>
      </c>
      <c r="C6765" t="s">
        <v>565</v>
      </c>
      <c r="D6765" s="285">
        <v>12</v>
      </c>
      <c r="E6765" s="286">
        <v>9.27</v>
      </c>
      <c r="F6765" s="286">
        <v>111.24</v>
      </c>
    </row>
    <row r="6766" spans="1:6">
      <c r="A6766">
        <v>7110</v>
      </c>
      <c r="B6766" t="s">
        <v>7331</v>
      </c>
      <c r="C6766" t="s">
        <v>565</v>
      </c>
      <c r="D6766" s="285">
        <v>0</v>
      </c>
      <c r="E6766" s="286">
        <v>0</v>
      </c>
      <c r="F6766" s="286">
        <v>0</v>
      </c>
    </row>
    <row r="6767" spans="1:6">
      <c r="A6767">
        <v>7111</v>
      </c>
      <c r="B6767" t="s">
        <v>7332</v>
      </c>
      <c r="C6767" t="s">
        <v>565</v>
      </c>
      <c r="D6767" s="285">
        <v>0</v>
      </c>
      <c r="E6767" s="286">
        <v>51.2</v>
      </c>
      <c r="F6767" s="286">
        <v>0</v>
      </c>
    </row>
    <row r="6768" spans="1:6">
      <c r="A6768">
        <v>7112</v>
      </c>
      <c r="B6768" t="s">
        <v>7333</v>
      </c>
      <c r="C6768" t="s">
        <v>565</v>
      </c>
      <c r="D6768" s="285">
        <v>0</v>
      </c>
      <c r="E6768" s="286">
        <v>5.99</v>
      </c>
      <c r="F6768" s="286">
        <v>0</v>
      </c>
    </row>
    <row r="6769" spans="1:6">
      <c r="A6769">
        <v>7113</v>
      </c>
      <c r="B6769" t="s">
        <v>7334</v>
      </c>
      <c r="C6769" t="s">
        <v>565</v>
      </c>
      <c r="D6769" s="285">
        <v>0</v>
      </c>
      <c r="E6769" s="286">
        <v>27</v>
      </c>
      <c r="F6769" s="286">
        <v>0</v>
      </c>
    </row>
    <row r="6770" spans="1:6">
      <c r="A6770">
        <v>7114</v>
      </c>
      <c r="B6770" t="s">
        <v>7335</v>
      </c>
      <c r="C6770" t="s">
        <v>565</v>
      </c>
      <c r="D6770" s="285">
        <v>12</v>
      </c>
      <c r="E6770" s="286">
        <v>8.1999999999999993</v>
      </c>
      <c r="F6770" s="286">
        <v>98.4</v>
      </c>
    </row>
    <row r="6771" spans="1:6">
      <c r="A6771">
        <v>7115</v>
      </c>
      <c r="B6771" t="s">
        <v>7336</v>
      </c>
      <c r="C6771" t="s">
        <v>565</v>
      </c>
      <c r="D6771" s="285">
        <v>0</v>
      </c>
      <c r="E6771" s="286">
        <v>51.95</v>
      </c>
      <c r="F6771" s="286">
        <v>0</v>
      </c>
    </row>
    <row r="6772" spans="1:6">
      <c r="A6772">
        <v>7116</v>
      </c>
      <c r="B6772" t="s">
        <v>7337</v>
      </c>
      <c r="C6772" t="s">
        <v>565</v>
      </c>
      <c r="D6772" s="285">
        <v>0</v>
      </c>
      <c r="E6772" s="286">
        <v>6.96</v>
      </c>
      <c r="F6772" s="286">
        <v>0</v>
      </c>
    </row>
    <row r="6773" spans="1:6">
      <c r="A6773">
        <v>7117</v>
      </c>
      <c r="B6773" t="s">
        <v>7338</v>
      </c>
      <c r="C6773" t="s">
        <v>565</v>
      </c>
      <c r="D6773" s="285">
        <v>0</v>
      </c>
      <c r="E6773" s="286">
        <v>22.05</v>
      </c>
      <c r="F6773" s="286">
        <v>0</v>
      </c>
    </row>
    <row r="6774" spans="1:6">
      <c r="A6774">
        <v>7118</v>
      </c>
      <c r="B6774" t="s">
        <v>7339</v>
      </c>
      <c r="C6774" t="s">
        <v>565</v>
      </c>
      <c r="D6774" s="285">
        <v>0</v>
      </c>
      <c r="E6774" s="286">
        <v>39.56</v>
      </c>
      <c r="F6774" s="286">
        <v>0</v>
      </c>
    </row>
    <row r="6775" spans="1:6">
      <c r="A6775">
        <v>7119</v>
      </c>
      <c r="B6775" t="s">
        <v>7340</v>
      </c>
      <c r="C6775" t="s">
        <v>565</v>
      </c>
      <c r="D6775" s="285">
        <v>0</v>
      </c>
      <c r="E6775" s="286">
        <v>34.868000000000002</v>
      </c>
      <c r="F6775" s="286">
        <v>0</v>
      </c>
    </row>
    <row r="6776" spans="1:6">
      <c r="A6776">
        <v>7120</v>
      </c>
      <c r="B6776" t="s">
        <v>7341</v>
      </c>
      <c r="C6776" t="s">
        <v>565</v>
      </c>
      <c r="D6776" s="285">
        <v>0</v>
      </c>
      <c r="E6776" s="286">
        <v>13.156000000000001</v>
      </c>
      <c r="F6776" s="286">
        <v>0</v>
      </c>
    </row>
    <row r="6777" spans="1:6">
      <c r="A6777">
        <v>7121</v>
      </c>
      <c r="B6777" t="s">
        <v>7342</v>
      </c>
      <c r="C6777" t="s">
        <v>565</v>
      </c>
      <c r="D6777" s="285">
        <v>0</v>
      </c>
      <c r="E6777" s="286">
        <v>40.200000000000003</v>
      </c>
      <c r="F6777" s="286">
        <v>0</v>
      </c>
    </row>
    <row r="6778" spans="1:6">
      <c r="A6778">
        <v>7122</v>
      </c>
      <c r="B6778" t="s">
        <v>7343</v>
      </c>
      <c r="C6778" t="s">
        <v>565</v>
      </c>
      <c r="D6778" s="285">
        <v>0</v>
      </c>
      <c r="E6778" s="286">
        <v>152</v>
      </c>
      <c r="F6778" s="286">
        <v>0</v>
      </c>
    </row>
    <row r="6779" spans="1:6">
      <c r="A6779">
        <v>7123</v>
      </c>
      <c r="B6779" t="s">
        <v>7344</v>
      </c>
      <c r="C6779" t="s">
        <v>565</v>
      </c>
      <c r="D6779" s="285">
        <v>0</v>
      </c>
      <c r="E6779" s="286">
        <v>123.5</v>
      </c>
      <c r="F6779" s="286">
        <v>0</v>
      </c>
    </row>
    <row r="6780" spans="1:6">
      <c r="A6780">
        <v>7124</v>
      </c>
      <c r="B6780" t="s">
        <v>7345</v>
      </c>
      <c r="C6780" t="s">
        <v>565</v>
      </c>
      <c r="D6780" s="285">
        <v>0</v>
      </c>
      <c r="E6780" s="286">
        <v>7.7169999999999996</v>
      </c>
      <c r="F6780" s="286">
        <v>0</v>
      </c>
    </row>
    <row r="6781" spans="1:6">
      <c r="A6781">
        <v>7125</v>
      </c>
      <c r="B6781" t="s">
        <v>7346</v>
      </c>
      <c r="C6781" t="s">
        <v>565</v>
      </c>
      <c r="D6781" s="285">
        <v>0</v>
      </c>
      <c r="E6781" s="286">
        <v>167.2</v>
      </c>
      <c r="F6781" s="286">
        <v>0</v>
      </c>
    </row>
    <row r="6782" spans="1:6">
      <c r="A6782">
        <v>7126</v>
      </c>
      <c r="B6782" t="s">
        <v>7347</v>
      </c>
      <c r="C6782" t="s">
        <v>565</v>
      </c>
      <c r="D6782" s="285">
        <v>0</v>
      </c>
      <c r="E6782" s="286">
        <v>6.94</v>
      </c>
      <c r="F6782" s="286">
        <v>0</v>
      </c>
    </row>
    <row r="6783" spans="1:6">
      <c r="A6783">
        <v>7127</v>
      </c>
      <c r="B6783" t="s">
        <v>7348</v>
      </c>
      <c r="C6783" t="s">
        <v>565</v>
      </c>
      <c r="D6783" s="285">
        <v>0</v>
      </c>
      <c r="E6783" s="286">
        <v>19</v>
      </c>
      <c r="F6783" s="286">
        <v>0</v>
      </c>
    </row>
    <row r="6784" spans="1:6">
      <c r="A6784">
        <v>7128</v>
      </c>
      <c r="B6784" t="s">
        <v>7349</v>
      </c>
      <c r="C6784" t="s">
        <v>565</v>
      </c>
      <c r="D6784" s="285">
        <v>0</v>
      </c>
      <c r="E6784" s="286">
        <v>62.7</v>
      </c>
      <c r="F6784" s="286">
        <v>0</v>
      </c>
    </row>
    <row r="6785" spans="1:6">
      <c r="A6785">
        <v>7129</v>
      </c>
      <c r="B6785" t="s">
        <v>7350</v>
      </c>
      <c r="C6785" t="s">
        <v>565</v>
      </c>
      <c r="D6785" s="285">
        <v>0</v>
      </c>
      <c r="E6785" s="286">
        <v>31.35</v>
      </c>
      <c r="F6785" s="286">
        <v>0</v>
      </c>
    </row>
    <row r="6786" spans="1:6">
      <c r="A6786">
        <v>7130</v>
      </c>
      <c r="B6786" t="s">
        <v>7351</v>
      </c>
      <c r="C6786" t="s">
        <v>565</v>
      </c>
      <c r="D6786" s="285">
        <v>0</v>
      </c>
      <c r="E6786" s="286">
        <v>38.67</v>
      </c>
      <c r="F6786" s="286">
        <v>0</v>
      </c>
    </row>
    <row r="6787" spans="1:6">
      <c r="A6787">
        <v>7131</v>
      </c>
      <c r="B6787" t="s">
        <v>7352</v>
      </c>
      <c r="C6787" t="s">
        <v>565</v>
      </c>
      <c r="D6787" s="285">
        <v>0</v>
      </c>
      <c r="E6787" s="286">
        <v>12.82</v>
      </c>
      <c r="F6787" s="286">
        <v>0</v>
      </c>
    </row>
    <row r="6788" spans="1:6">
      <c r="A6788">
        <v>7132</v>
      </c>
      <c r="B6788" t="s">
        <v>7353</v>
      </c>
      <c r="C6788" t="s">
        <v>565</v>
      </c>
      <c r="D6788" s="285">
        <v>18</v>
      </c>
      <c r="E6788" s="286">
        <v>6.78</v>
      </c>
      <c r="F6788" s="286">
        <v>122.04</v>
      </c>
    </row>
    <row r="6789" spans="1:6">
      <c r="A6789">
        <v>7133</v>
      </c>
      <c r="B6789" t="s">
        <v>7354</v>
      </c>
      <c r="C6789" t="s">
        <v>679</v>
      </c>
      <c r="D6789" s="285">
        <v>0</v>
      </c>
      <c r="E6789" s="286">
        <v>518.4</v>
      </c>
      <c r="F6789" s="286">
        <v>0</v>
      </c>
    </row>
    <row r="6790" spans="1:6">
      <c r="A6790">
        <v>7134</v>
      </c>
      <c r="B6790" t="s">
        <v>7355</v>
      </c>
      <c r="C6790" t="s">
        <v>565</v>
      </c>
      <c r="D6790" s="285">
        <v>72</v>
      </c>
      <c r="E6790" s="286">
        <v>12.967000000000001</v>
      </c>
      <c r="F6790" s="286">
        <v>933.62</v>
      </c>
    </row>
    <row r="6791" spans="1:6">
      <c r="A6791">
        <v>7135</v>
      </c>
      <c r="B6791" t="s">
        <v>7356</v>
      </c>
      <c r="C6791" t="s">
        <v>565</v>
      </c>
      <c r="D6791" s="285">
        <v>72</v>
      </c>
      <c r="E6791" s="286">
        <v>12.967000000000001</v>
      </c>
      <c r="F6791" s="286">
        <v>933.62</v>
      </c>
    </row>
    <row r="6792" spans="1:6">
      <c r="A6792">
        <v>7136</v>
      </c>
      <c r="B6792" t="s">
        <v>7357</v>
      </c>
      <c r="C6792" t="s">
        <v>565</v>
      </c>
      <c r="D6792" s="285">
        <v>0</v>
      </c>
      <c r="E6792" s="286">
        <v>14.25</v>
      </c>
      <c r="F6792" s="286">
        <v>0</v>
      </c>
    </row>
    <row r="6793" spans="1:6">
      <c r="A6793">
        <v>7137</v>
      </c>
      <c r="B6793" t="s">
        <v>7358</v>
      </c>
      <c r="C6793" t="s">
        <v>565</v>
      </c>
      <c r="D6793" s="285">
        <v>0</v>
      </c>
      <c r="E6793" s="286">
        <v>28.03</v>
      </c>
      <c r="F6793" s="286">
        <v>0</v>
      </c>
    </row>
    <row r="6794" spans="1:6">
      <c r="A6794">
        <v>7138</v>
      </c>
      <c r="B6794" t="s">
        <v>7359</v>
      </c>
      <c r="C6794" t="s">
        <v>565</v>
      </c>
      <c r="D6794" s="285">
        <v>6</v>
      </c>
      <c r="E6794" s="286">
        <v>5.34</v>
      </c>
      <c r="F6794" s="286">
        <v>32.04</v>
      </c>
    </row>
    <row r="6795" spans="1:6">
      <c r="A6795">
        <v>7139</v>
      </c>
      <c r="B6795" t="s">
        <v>7360</v>
      </c>
      <c r="C6795" t="s">
        <v>565</v>
      </c>
      <c r="D6795" s="285">
        <v>0</v>
      </c>
      <c r="E6795" s="286">
        <v>7.13</v>
      </c>
      <c r="F6795" s="286">
        <v>0</v>
      </c>
    </row>
    <row r="6796" spans="1:6">
      <c r="A6796">
        <v>7140</v>
      </c>
      <c r="B6796" t="s">
        <v>7361</v>
      </c>
      <c r="C6796" t="s">
        <v>565</v>
      </c>
      <c r="D6796" s="285">
        <v>6</v>
      </c>
      <c r="E6796" s="286">
        <v>6.6230000000000002</v>
      </c>
      <c r="F6796" s="286">
        <v>39.74</v>
      </c>
    </row>
    <row r="6797" spans="1:6">
      <c r="A6797">
        <v>7141</v>
      </c>
      <c r="B6797" t="s">
        <v>7362</v>
      </c>
      <c r="C6797" t="s">
        <v>565</v>
      </c>
      <c r="D6797" s="285">
        <v>6</v>
      </c>
      <c r="E6797" s="286">
        <v>15.36</v>
      </c>
      <c r="F6797" s="286">
        <v>92.16</v>
      </c>
    </row>
    <row r="6798" spans="1:6">
      <c r="A6798">
        <v>7142</v>
      </c>
      <c r="B6798" t="s">
        <v>7363</v>
      </c>
      <c r="C6798" t="s">
        <v>565</v>
      </c>
      <c r="D6798" s="285">
        <v>0</v>
      </c>
      <c r="E6798" s="286">
        <v>10.75</v>
      </c>
      <c r="F6798" s="286">
        <v>0</v>
      </c>
    </row>
    <row r="6799" spans="1:6">
      <c r="A6799">
        <v>7143</v>
      </c>
      <c r="B6799" t="s">
        <v>7364</v>
      </c>
      <c r="C6799" t="s">
        <v>565</v>
      </c>
      <c r="D6799" s="285">
        <v>0</v>
      </c>
      <c r="E6799" s="286">
        <v>26.4</v>
      </c>
      <c r="F6799" s="286">
        <v>0</v>
      </c>
    </row>
    <row r="6800" spans="1:6">
      <c r="A6800">
        <v>7144</v>
      </c>
      <c r="B6800" t="s">
        <v>7365</v>
      </c>
      <c r="C6800" t="s">
        <v>565</v>
      </c>
      <c r="D6800" s="285">
        <v>0</v>
      </c>
      <c r="E6800" s="286">
        <v>8.64</v>
      </c>
      <c r="F6800" s="286">
        <v>0</v>
      </c>
    </row>
    <row r="6801" spans="1:6">
      <c r="A6801">
        <v>7145</v>
      </c>
      <c r="B6801" t="s">
        <v>7366</v>
      </c>
      <c r="C6801" t="s">
        <v>565</v>
      </c>
      <c r="D6801" s="285">
        <v>0</v>
      </c>
      <c r="E6801" s="286">
        <v>20.52</v>
      </c>
      <c r="F6801" s="286">
        <v>0</v>
      </c>
    </row>
    <row r="6802" spans="1:6">
      <c r="A6802">
        <v>7146</v>
      </c>
      <c r="B6802" t="s">
        <v>7367</v>
      </c>
      <c r="C6802" t="s">
        <v>565</v>
      </c>
      <c r="D6802" s="285">
        <v>0</v>
      </c>
      <c r="E6802" s="286">
        <v>598.04999999999995</v>
      </c>
      <c r="F6802" s="286">
        <v>0</v>
      </c>
    </row>
    <row r="6803" spans="1:6">
      <c r="A6803">
        <v>7147</v>
      </c>
      <c r="B6803" t="s">
        <v>7368</v>
      </c>
      <c r="C6803" t="s">
        <v>565</v>
      </c>
      <c r="D6803" s="285">
        <v>0</v>
      </c>
      <c r="E6803" s="286">
        <v>518.04999999999995</v>
      </c>
      <c r="F6803" s="286">
        <v>0</v>
      </c>
    </row>
    <row r="6804" spans="1:6">
      <c r="A6804">
        <v>7148</v>
      </c>
      <c r="B6804" t="s">
        <v>7369</v>
      </c>
      <c r="C6804" t="s">
        <v>565</v>
      </c>
      <c r="D6804" s="285">
        <v>0</v>
      </c>
      <c r="E6804" s="286">
        <v>23.09</v>
      </c>
      <c r="F6804" s="286">
        <v>0</v>
      </c>
    </row>
    <row r="6805" spans="1:6">
      <c r="A6805">
        <v>7149</v>
      </c>
      <c r="B6805" t="s">
        <v>7370</v>
      </c>
      <c r="C6805" t="s">
        <v>565</v>
      </c>
      <c r="D6805" s="285">
        <v>0</v>
      </c>
      <c r="E6805" s="286">
        <v>24.62</v>
      </c>
      <c r="F6805" s="286">
        <v>0</v>
      </c>
    </row>
    <row r="6806" spans="1:6">
      <c r="A6806">
        <v>7150</v>
      </c>
      <c r="B6806" t="s">
        <v>7371</v>
      </c>
      <c r="C6806" t="s">
        <v>565</v>
      </c>
      <c r="D6806" s="285">
        <v>0</v>
      </c>
      <c r="E6806" s="286">
        <v>8.82</v>
      </c>
      <c r="F6806" s="286">
        <v>0</v>
      </c>
    </row>
    <row r="6807" spans="1:6">
      <c r="A6807">
        <v>7151</v>
      </c>
      <c r="B6807" t="s">
        <v>7372</v>
      </c>
      <c r="C6807" t="s">
        <v>565</v>
      </c>
      <c r="D6807" s="285">
        <v>6</v>
      </c>
      <c r="E6807" s="286">
        <v>9.9499999999999993</v>
      </c>
      <c r="F6807" s="286">
        <v>59.7</v>
      </c>
    </row>
    <row r="6808" spans="1:6">
      <c r="A6808">
        <v>7152</v>
      </c>
      <c r="B6808" t="s">
        <v>7373</v>
      </c>
      <c r="C6808" t="s">
        <v>565</v>
      </c>
      <c r="D6808" s="285">
        <v>3</v>
      </c>
      <c r="E6808" s="286">
        <v>30.02</v>
      </c>
      <c r="F6808" s="286">
        <v>90.06</v>
      </c>
    </row>
    <row r="6809" spans="1:6">
      <c r="A6809">
        <v>7153</v>
      </c>
      <c r="B6809" t="s">
        <v>7374</v>
      </c>
      <c r="C6809" t="s">
        <v>565</v>
      </c>
      <c r="D6809" s="285">
        <v>15023</v>
      </c>
      <c r="E6809" s="286">
        <v>8.52</v>
      </c>
      <c r="F6809" s="286">
        <v>127995.96</v>
      </c>
    </row>
    <row r="6810" spans="1:6">
      <c r="A6810">
        <v>7154</v>
      </c>
      <c r="B6810" t="s">
        <v>7375</v>
      </c>
      <c r="C6810" t="s">
        <v>565</v>
      </c>
      <c r="D6810" s="285">
        <v>12</v>
      </c>
      <c r="E6810" s="286">
        <v>8.48</v>
      </c>
      <c r="F6810" s="286">
        <v>101.76</v>
      </c>
    </row>
    <row r="6811" spans="1:6">
      <c r="A6811">
        <v>7155</v>
      </c>
      <c r="B6811" t="s">
        <v>7376</v>
      </c>
      <c r="C6811" t="s">
        <v>565</v>
      </c>
      <c r="D6811" s="285">
        <v>6</v>
      </c>
      <c r="E6811" s="286">
        <v>13.74</v>
      </c>
      <c r="F6811" s="286">
        <v>82.44</v>
      </c>
    </row>
    <row r="6812" spans="1:6">
      <c r="A6812">
        <v>7156</v>
      </c>
      <c r="B6812" t="s">
        <v>7377</v>
      </c>
      <c r="C6812" t="s">
        <v>565</v>
      </c>
      <c r="D6812" s="285">
        <v>6</v>
      </c>
      <c r="E6812" s="286">
        <v>25.17</v>
      </c>
      <c r="F6812" s="286">
        <v>151.02000000000001</v>
      </c>
    </row>
    <row r="6813" spans="1:6">
      <c r="A6813">
        <v>7157</v>
      </c>
      <c r="B6813" t="s">
        <v>7378</v>
      </c>
      <c r="C6813" t="s">
        <v>565</v>
      </c>
      <c r="D6813" s="285">
        <v>6</v>
      </c>
      <c r="E6813" s="286">
        <v>7.13</v>
      </c>
      <c r="F6813" s="286">
        <v>42.78</v>
      </c>
    </row>
    <row r="6814" spans="1:6">
      <c r="A6814">
        <v>7158</v>
      </c>
      <c r="B6814" t="s">
        <v>7379</v>
      </c>
      <c r="C6814" t="s">
        <v>565</v>
      </c>
      <c r="D6814" s="285">
        <v>0</v>
      </c>
      <c r="E6814" s="286">
        <v>320.18</v>
      </c>
      <c r="F6814" s="286">
        <v>0</v>
      </c>
    </row>
    <row r="6815" spans="1:6">
      <c r="A6815">
        <v>7159</v>
      </c>
      <c r="B6815" t="s">
        <v>7380</v>
      </c>
      <c r="C6815" t="s">
        <v>565</v>
      </c>
      <c r="D6815" s="285">
        <v>0</v>
      </c>
      <c r="E6815" s="286">
        <v>8.4600000000000009</v>
      </c>
      <c r="F6815" s="286">
        <v>0</v>
      </c>
    </row>
    <row r="6816" spans="1:6">
      <c r="A6816">
        <v>7160</v>
      </c>
      <c r="B6816" t="s">
        <v>7381</v>
      </c>
      <c r="C6816" t="s">
        <v>565</v>
      </c>
      <c r="D6816" s="285">
        <v>12</v>
      </c>
      <c r="E6816" s="286">
        <v>9.7899999999999991</v>
      </c>
      <c r="F6816" s="286">
        <v>117.48</v>
      </c>
    </row>
    <row r="6817" spans="1:6">
      <c r="A6817">
        <v>7161</v>
      </c>
      <c r="B6817" t="s">
        <v>7382</v>
      </c>
      <c r="C6817" t="s">
        <v>565</v>
      </c>
      <c r="D6817" s="285">
        <v>12</v>
      </c>
      <c r="E6817" s="286">
        <v>11.34</v>
      </c>
      <c r="F6817" s="286">
        <v>136.08000000000001</v>
      </c>
    </row>
    <row r="6818" spans="1:6">
      <c r="A6818">
        <v>7162</v>
      </c>
      <c r="B6818" t="s">
        <v>7383</v>
      </c>
      <c r="C6818" t="s">
        <v>565</v>
      </c>
      <c r="D6818" s="285">
        <v>0</v>
      </c>
      <c r="E6818" s="286">
        <v>40.380000000000003</v>
      </c>
      <c r="F6818" s="286">
        <v>0</v>
      </c>
    </row>
    <row r="6819" spans="1:6">
      <c r="A6819">
        <v>7163</v>
      </c>
      <c r="B6819" t="s">
        <v>7384</v>
      </c>
      <c r="C6819" t="s">
        <v>565</v>
      </c>
      <c r="D6819" s="285">
        <v>6</v>
      </c>
      <c r="E6819" s="286">
        <v>26.13</v>
      </c>
      <c r="F6819" s="286">
        <v>156.78</v>
      </c>
    </row>
    <row r="6820" spans="1:6">
      <c r="A6820">
        <v>7164</v>
      </c>
      <c r="B6820" t="s">
        <v>7385</v>
      </c>
      <c r="C6820" t="s">
        <v>565</v>
      </c>
      <c r="D6820" s="285">
        <v>18</v>
      </c>
      <c r="E6820" s="286">
        <v>5.35</v>
      </c>
      <c r="F6820" s="286">
        <v>96.3</v>
      </c>
    </row>
    <row r="6821" spans="1:6">
      <c r="A6821">
        <v>7165</v>
      </c>
      <c r="B6821" t="s">
        <v>7386</v>
      </c>
      <c r="C6821" t="s">
        <v>565</v>
      </c>
      <c r="D6821" s="285">
        <v>0</v>
      </c>
      <c r="E6821" s="286">
        <v>35.42</v>
      </c>
      <c r="F6821" s="286">
        <v>0</v>
      </c>
    </row>
    <row r="6822" spans="1:6">
      <c r="A6822">
        <v>7166</v>
      </c>
      <c r="B6822" t="s">
        <v>7387</v>
      </c>
      <c r="C6822" t="s">
        <v>565</v>
      </c>
      <c r="D6822" s="285">
        <v>0</v>
      </c>
      <c r="E6822" s="286">
        <v>15.68</v>
      </c>
      <c r="F6822" s="286">
        <v>0</v>
      </c>
    </row>
    <row r="6823" spans="1:6">
      <c r="A6823">
        <v>7167</v>
      </c>
      <c r="B6823" t="s">
        <v>7388</v>
      </c>
      <c r="C6823" t="s">
        <v>565</v>
      </c>
      <c r="D6823" s="285">
        <v>0</v>
      </c>
      <c r="E6823" s="286">
        <v>20.488</v>
      </c>
      <c r="F6823" s="286">
        <v>0</v>
      </c>
    </row>
    <row r="6824" spans="1:6">
      <c r="A6824">
        <v>7168</v>
      </c>
      <c r="B6824" t="s">
        <v>7389</v>
      </c>
      <c r="C6824" t="s">
        <v>565</v>
      </c>
      <c r="D6824" s="285">
        <v>12</v>
      </c>
      <c r="E6824" s="286">
        <v>4.9550000000000001</v>
      </c>
      <c r="F6824" s="286">
        <v>59.46</v>
      </c>
    </row>
    <row r="6825" spans="1:6">
      <c r="A6825">
        <v>7169</v>
      </c>
      <c r="B6825" t="s">
        <v>7390</v>
      </c>
      <c r="C6825" t="s">
        <v>565</v>
      </c>
      <c r="D6825" s="285">
        <v>0</v>
      </c>
      <c r="E6825" s="286">
        <v>4.9550000000000001</v>
      </c>
      <c r="F6825" s="286">
        <v>0</v>
      </c>
    </row>
    <row r="6826" spans="1:6">
      <c r="A6826">
        <v>7170</v>
      </c>
      <c r="B6826" t="s">
        <v>7391</v>
      </c>
      <c r="C6826" t="s">
        <v>565</v>
      </c>
      <c r="D6826" s="285">
        <v>6</v>
      </c>
      <c r="E6826" s="286">
        <v>21</v>
      </c>
      <c r="F6826" s="286">
        <v>126</v>
      </c>
    </row>
    <row r="6827" spans="1:6">
      <c r="A6827">
        <v>7171</v>
      </c>
      <c r="B6827" t="s">
        <v>7392</v>
      </c>
      <c r="C6827" t="s">
        <v>565</v>
      </c>
      <c r="D6827" s="285">
        <v>6</v>
      </c>
      <c r="E6827" s="286">
        <v>18.111000000000001</v>
      </c>
      <c r="F6827" s="286">
        <v>108.66</v>
      </c>
    </row>
    <row r="6828" spans="1:6">
      <c r="A6828">
        <v>7172</v>
      </c>
      <c r="B6828" t="s">
        <v>7393</v>
      </c>
      <c r="C6828" t="s">
        <v>565</v>
      </c>
      <c r="D6828" s="285">
        <v>0</v>
      </c>
      <c r="E6828" s="286">
        <v>22.08</v>
      </c>
      <c r="F6828" s="286">
        <v>0</v>
      </c>
    </row>
    <row r="6829" spans="1:6">
      <c r="A6829">
        <v>7173</v>
      </c>
      <c r="B6829" t="s">
        <v>7394</v>
      </c>
      <c r="C6829" t="s">
        <v>565</v>
      </c>
      <c r="D6829" s="285">
        <v>36</v>
      </c>
      <c r="E6829" s="286">
        <v>3.6</v>
      </c>
      <c r="F6829" s="286">
        <v>129.6</v>
      </c>
    </row>
    <row r="6830" spans="1:6">
      <c r="A6830">
        <v>7174</v>
      </c>
      <c r="B6830" t="s">
        <v>7395</v>
      </c>
      <c r="C6830" t="s">
        <v>565</v>
      </c>
      <c r="D6830" s="285">
        <v>0</v>
      </c>
      <c r="E6830" s="286">
        <v>4.95</v>
      </c>
      <c r="F6830" s="286">
        <v>0</v>
      </c>
    </row>
    <row r="6831" spans="1:6">
      <c r="A6831">
        <v>7175</v>
      </c>
      <c r="B6831" t="s">
        <v>7396</v>
      </c>
      <c r="C6831" t="s">
        <v>565</v>
      </c>
      <c r="D6831" s="285">
        <v>0</v>
      </c>
      <c r="E6831" s="286">
        <v>34.36</v>
      </c>
      <c r="F6831" s="286">
        <v>0</v>
      </c>
    </row>
    <row r="6832" spans="1:6">
      <c r="A6832">
        <v>7176</v>
      </c>
      <c r="B6832" t="s">
        <v>7397</v>
      </c>
      <c r="C6832" t="s">
        <v>565</v>
      </c>
      <c r="D6832" s="285">
        <v>0</v>
      </c>
      <c r="E6832" s="286">
        <v>14.03</v>
      </c>
      <c r="F6832" s="286">
        <v>0</v>
      </c>
    </row>
    <row r="6833" spans="1:6">
      <c r="A6833">
        <v>7177</v>
      </c>
      <c r="B6833" t="s">
        <v>7398</v>
      </c>
      <c r="C6833" t="s">
        <v>565</v>
      </c>
      <c r="D6833" s="285">
        <v>0</v>
      </c>
      <c r="E6833" s="286">
        <v>162.28</v>
      </c>
      <c r="F6833" s="286">
        <v>0</v>
      </c>
    </row>
    <row r="6834" spans="1:6">
      <c r="A6834">
        <v>7178</v>
      </c>
      <c r="B6834" t="s">
        <v>7399</v>
      </c>
      <c r="C6834" t="s">
        <v>565</v>
      </c>
      <c r="D6834" s="285">
        <v>0</v>
      </c>
      <c r="E6834" s="286">
        <v>15.57</v>
      </c>
      <c r="F6834" s="286">
        <v>0</v>
      </c>
    </row>
    <row r="6835" spans="1:6">
      <c r="A6835">
        <v>7179</v>
      </c>
      <c r="B6835" t="s">
        <v>7400</v>
      </c>
      <c r="C6835" t="s">
        <v>565</v>
      </c>
      <c r="D6835" s="285">
        <v>0</v>
      </c>
      <c r="E6835" s="286">
        <v>32.68</v>
      </c>
      <c r="F6835" s="286">
        <v>0</v>
      </c>
    </row>
    <row r="6836" spans="1:6">
      <c r="A6836">
        <v>7180</v>
      </c>
      <c r="B6836" t="s">
        <v>7401</v>
      </c>
      <c r="C6836" t="s">
        <v>565</v>
      </c>
      <c r="D6836" s="285">
        <v>0</v>
      </c>
      <c r="E6836" s="286">
        <v>32.4</v>
      </c>
      <c r="F6836" s="286">
        <v>0</v>
      </c>
    </row>
    <row r="6837" spans="1:6">
      <c r="A6837">
        <v>7181</v>
      </c>
      <c r="B6837" t="s">
        <v>7402</v>
      </c>
      <c r="C6837" t="s">
        <v>565</v>
      </c>
      <c r="D6837" s="285">
        <v>0</v>
      </c>
      <c r="E6837" s="286">
        <v>20.9</v>
      </c>
      <c r="F6837" s="286">
        <v>0</v>
      </c>
    </row>
    <row r="6838" spans="1:6">
      <c r="A6838">
        <v>7182</v>
      </c>
      <c r="B6838" t="s">
        <v>7403</v>
      </c>
      <c r="C6838" t="s">
        <v>565</v>
      </c>
      <c r="D6838" s="285">
        <v>120</v>
      </c>
      <c r="E6838" s="286">
        <v>11.41</v>
      </c>
      <c r="F6838" s="286">
        <v>1369.2</v>
      </c>
    </row>
    <row r="6839" spans="1:6">
      <c r="A6839">
        <v>7183</v>
      </c>
      <c r="B6839" t="s">
        <v>7404</v>
      </c>
      <c r="C6839" t="s">
        <v>565</v>
      </c>
      <c r="D6839" s="285">
        <v>120</v>
      </c>
      <c r="E6839" s="286">
        <v>9.44</v>
      </c>
      <c r="F6839" s="286">
        <v>1132.8</v>
      </c>
    </row>
    <row r="6840" spans="1:6">
      <c r="A6840">
        <v>7184</v>
      </c>
      <c r="B6840" t="s">
        <v>7405</v>
      </c>
      <c r="C6840" t="s">
        <v>565</v>
      </c>
      <c r="D6840" s="285">
        <v>120</v>
      </c>
      <c r="E6840" s="286">
        <v>11</v>
      </c>
      <c r="F6840" s="286">
        <v>1320</v>
      </c>
    </row>
    <row r="6841" spans="1:6">
      <c r="A6841">
        <v>7185</v>
      </c>
      <c r="B6841" t="s">
        <v>7406</v>
      </c>
      <c r="C6841" t="s">
        <v>565</v>
      </c>
      <c r="D6841" s="285">
        <v>60</v>
      </c>
      <c r="E6841" s="286">
        <v>13.58</v>
      </c>
      <c r="F6841" s="286">
        <v>814.8</v>
      </c>
    </row>
    <row r="6842" spans="1:6">
      <c r="A6842">
        <v>7186</v>
      </c>
      <c r="B6842" t="s">
        <v>7407</v>
      </c>
      <c r="C6842" t="s">
        <v>565</v>
      </c>
      <c r="D6842" s="285">
        <v>300</v>
      </c>
      <c r="E6842" s="286">
        <v>15.49</v>
      </c>
      <c r="F6842" s="286">
        <v>4647</v>
      </c>
    </row>
    <row r="6843" spans="1:6">
      <c r="A6843">
        <v>7187</v>
      </c>
      <c r="B6843" t="s">
        <v>7408</v>
      </c>
      <c r="C6843" t="s">
        <v>565</v>
      </c>
      <c r="D6843" s="285">
        <v>300</v>
      </c>
      <c r="E6843" s="286">
        <v>16.329999999999998</v>
      </c>
      <c r="F6843" s="286">
        <v>4899</v>
      </c>
    </row>
    <row r="6844" spans="1:6">
      <c r="A6844">
        <v>7188</v>
      </c>
      <c r="B6844" t="s">
        <v>7409</v>
      </c>
      <c r="C6844" t="s">
        <v>565</v>
      </c>
      <c r="D6844" s="285">
        <v>600</v>
      </c>
      <c r="E6844" s="286">
        <v>13.79</v>
      </c>
      <c r="F6844" s="286">
        <v>8274</v>
      </c>
    </row>
    <row r="6845" spans="1:6">
      <c r="A6845">
        <v>7189</v>
      </c>
      <c r="B6845" t="s">
        <v>7410</v>
      </c>
      <c r="C6845" t="s">
        <v>565</v>
      </c>
      <c r="D6845" s="285">
        <v>60</v>
      </c>
      <c r="E6845" s="286">
        <v>14.16</v>
      </c>
      <c r="F6845" s="286">
        <v>849.6</v>
      </c>
    </row>
    <row r="6846" spans="1:6">
      <c r="A6846">
        <v>7190</v>
      </c>
      <c r="B6846" t="s">
        <v>7411</v>
      </c>
      <c r="C6846" t="s">
        <v>565</v>
      </c>
      <c r="D6846" s="285">
        <v>0</v>
      </c>
      <c r="E6846" s="286">
        <v>23.51</v>
      </c>
      <c r="F6846" s="286">
        <v>0</v>
      </c>
    </row>
    <row r="6847" spans="1:6">
      <c r="A6847">
        <v>7191</v>
      </c>
      <c r="B6847" t="s">
        <v>7412</v>
      </c>
      <c r="C6847" t="s">
        <v>565</v>
      </c>
      <c r="D6847" s="285">
        <v>24</v>
      </c>
      <c r="E6847" s="286">
        <v>4.9800000000000004</v>
      </c>
      <c r="F6847" s="286">
        <v>119.52</v>
      </c>
    </row>
    <row r="6848" spans="1:6">
      <c r="A6848">
        <v>7192</v>
      </c>
      <c r="B6848" t="s">
        <v>7413</v>
      </c>
      <c r="C6848" t="s">
        <v>565</v>
      </c>
      <c r="D6848" s="285">
        <v>0</v>
      </c>
      <c r="E6848" s="286">
        <v>14.44</v>
      </c>
      <c r="F6848" s="286">
        <v>0</v>
      </c>
    </row>
    <row r="6849" spans="1:6">
      <c r="A6849">
        <v>7193</v>
      </c>
      <c r="B6849" t="s">
        <v>7414</v>
      </c>
      <c r="C6849" t="s">
        <v>565</v>
      </c>
      <c r="D6849" s="285">
        <v>6</v>
      </c>
      <c r="E6849" s="286">
        <v>25.65</v>
      </c>
      <c r="F6849" s="286">
        <v>153.9</v>
      </c>
    </row>
    <row r="6850" spans="1:6">
      <c r="A6850">
        <v>7194</v>
      </c>
      <c r="B6850" t="s">
        <v>7415</v>
      </c>
      <c r="C6850" t="s">
        <v>565</v>
      </c>
      <c r="D6850" s="285">
        <v>0</v>
      </c>
      <c r="E6850" s="286">
        <v>18.5</v>
      </c>
      <c r="F6850" s="286">
        <v>0</v>
      </c>
    </row>
    <row r="6851" spans="1:6">
      <c r="A6851">
        <v>7195</v>
      </c>
      <c r="B6851" t="s">
        <v>7416</v>
      </c>
      <c r="C6851" t="s">
        <v>565</v>
      </c>
      <c r="D6851" s="285">
        <v>3</v>
      </c>
      <c r="E6851" s="286">
        <v>41.47</v>
      </c>
      <c r="F6851" s="286">
        <v>124.41</v>
      </c>
    </row>
    <row r="6852" spans="1:6">
      <c r="A6852">
        <v>7196</v>
      </c>
      <c r="B6852" t="s">
        <v>7417</v>
      </c>
      <c r="C6852" t="s">
        <v>565</v>
      </c>
      <c r="D6852" s="285">
        <v>0</v>
      </c>
      <c r="E6852" s="286">
        <v>37.270000000000003</v>
      </c>
      <c r="F6852" s="286">
        <v>0</v>
      </c>
    </row>
    <row r="6853" spans="1:6">
      <c r="A6853">
        <v>7197</v>
      </c>
      <c r="B6853" t="s">
        <v>7418</v>
      </c>
      <c r="C6853" t="s">
        <v>565</v>
      </c>
      <c r="D6853" s="285">
        <v>0</v>
      </c>
      <c r="E6853" s="286">
        <v>16.670000000000002</v>
      </c>
      <c r="F6853" s="286">
        <v>0</v>
      </c>
    </row>
    <row r="6854" spans="1:6">
      <c r="A6854">
        <v>7198</v>
      </c>
      <c r="B6854" t="s">
        <v>7419</v>
      </c>
      <c r="C6854" t="s">
        <v>565</v>
      </c>
      <c r="D6854" s="285">
        <v>0</v>
      </c>
      <c r="E6854" s="286">
        <v>9.42</v>
      </c>
      <c r="F6854" s="286">
        <v>0</v>
      </c>
    </row>
    <row r="6855" spans="1:6">
      <c r="A6855">
        <v>7199</v>
      </c>
      <c r="B6855" t="s">
        <v>7420</v>
      </c>
      <c r="C6855" t="s">
        <v>565</v>
      </c>
      <c r="D6855" s="285">
        <v>0</v>
      </c>
      <c r="E6855" s="286">
        <v>25.83</v>
      </c>
      <c r="F6855" s="286">
        <v>0</v>
      </c>
    </row>
    <row r="6856" spans="1:6">
      <c r="A6856">
        <v>7200</v>
      </c>
      <c r="B6856" t="s">
        <v>7421</v>
      </c>
      <c r="C6856" t="s">
        <v>565</v>
      </c>
      <c r="D6856" s="285">
        <v>0</v>
      </c>
      <c r="E6856" s="286">
        <v>15.05</v>
      </c>
      <c r="F6856" s="286">
        <v>0</v>
      </c>
    </row>
    <row r="6857" spans="1:6">
      <c r="A6857">
        <v>7201</v>
      </c>
      <c r="B6857" t="s">
        <v>7422</v>
      </c>
      <c r="C6857" t="s">
        <v>565</v>
      </c>
      <c r="D6857" s="285">
        <v>3</v>
      </c>
      <c r="E6857" s="286">
        <v>18.491</v>
      </c>
      <c r="F6857" s="286">
        <v>55.47</v>
      </c>
    </row>
    <row r="6858" spans="1:6">
      <c r="A6858">
        <v>7202</v>
      </c>
      <c r="B6858" t="s">
        <v>7423</v>
      </c>
      <c r="C6858" t="s">
        <v>565</v>
      </c>
      <c r="D6858" s="285">
        <v>3</v>
      </c>
      <c r="E6858" s="286">
        <v>26.14</v>
      </c>
      <c r="F6858" s="286">
        <v>78.42</v>
      </c>
    </row>
    <row r="6859" spans="1:6">
      <c r="A6859">
        <v>7203</v>
      </c>
      <c r="B6859" t="s">
        <v>7424</v>
      </c>
      <c r="C6859" t="s">
        <v>565</v>
      </c>
      <c r="D6859" s="285">
        <v>0</v>
      </c>
      <c r="E6859" s="286">
        <v>11.25</v>
      </c>
      <c r="F6859" s="286">
        <v>0</v>
      </c>
    </row>
    <row r="6860" spans="1:6">
      <c r="A6860">
        <v>7204</v>
      </c>
      <c r="B6860" t="s">
        <v>7425</v>
      </c>
      <c r="C6860" t="s">
        <v>565</v>
      </c>
      <c r="D6860" s="285">
        <v>0</v>
      </c>
      <c r="E6860" s="286">
        <v>31.18</v>
      </c>
      <c r="F6860" s="286">
        <v>0</v>
      </c>
    </row>
    <row r="6861" spans="1:6">
      <c r="A6861">
        <v>7205</v>
      </c>
      <c r="B6861" t="s">
        <v>7426</v>
      </c>
      <c r="C6861" t="s">
        <v>565</v>
      </c>
      <c r="D6861" s="285">
        <v>0</v>
      </c>
      <c r="E6861" s="286">
        <v>31.18</v>
      </c>
      <c r="F6861" s="286">
        <v>0</v>
      </c>
    </row>
    <row r="6862" spans="1:6">
      <c r="A6862">
        <v>7206</v>
      </c>
      <c r="B6862" t="s">
        <v>7427</v>
      </c>
      <c r="C6862" t="s">
        <v>565</v>
      </c>
      <c r="D6862" s="285">
        <v>0</v>
      </c>
      <c r="E6862" s="286">
        <v>46.22</v>
      </c>
      <c r="F6862" s="286">
        <v>0</v>
      </c>
    </row>
    <row r="6863" spans="1:6">
      <c r="A6863">
        <v>7207</v>
      </c>
      <c r="B6863" t="s">
        <v>7428</v>
      </c>
      <c r="C6863" t="s">
        <v>565</v>
      </c>
      <c r="D6863" s="285">
        <v>0</v>
      </c>
      <c r="E6863" s="286">
        <v>40.380000000000003</v>
      </c>
      <c r="F6863" s="286">
        <v>0</v>
      </c>
    </row>
    <row r="6864" spans="1:6">
      <c r="A6864">
        <v>7208</v>
      </c>
      <c r="B6864" t="s">
        <v>7429</v>
      </c>
      <c r="C6864" t="s">
        <v>565</v>
      </c>
      <c r="D6864" s="285">
        <v>0</v>
      </c>
      <c r="E6864" s="286">
        <v>35.700000000000003</v>
      </c>
      <c r="F6864" s="286">
        <v>0</v>
      </c>
    </row>
    <row r="6865" spans="1:6">
      <c r="A6865">
        <v>7209</v>
      </c>
      <c r="B6865" t="s">
        <v>7430</v>
      </c>
      <c r="C6865" t="s">
        <v>565</v>
      </c>
      <c r="D6865" s="285">
        <v>3</v>
      </c>
      <c r="E6865" s="286">
        <v>20</v>
      </c>
      <c r="F6865" s="286">
        <v>60</v>
      </c>
    </row>
    <row r="6866" spans="1:6">
      <c r="A6866">
        <v>7210</v>
      </c>
      <c r="B6866" t="s">
        <v>7431</v>
      </c>
      <c r="C6866" t="s">
        <v>565</v>
      </c>
      <c r="D6866" s="285">
        <v>3</v>
      </c>
      <c r="E6866" s="286">
        <v>18.5</v>
      </c>
      <c r="F6866" s="286">
        <v>55.5</v>
      </c>
    </row>
    <row r="6867" spans="1:6">
      <c r="A6867">
        <v>7211</v>
      </c>
      <c r="B6867" t="s">
        <v>7432</v>
      </c>
      <c r="C6867" t="s">
        <v>565</v>
      </c>
      <c r="D6867" s="285">
        <v>0</v>
      </c>
      <c r="E6867" s="286">
        <v>20</v>
      </c>
      <c r="F6867" s="286">
        <v>0</v>
      </c>
    </row>
    <row r="6868" spans="1:6">
      <c r="A6868">
        <v>7212</v>
      </c>
      <c r="B6868" t="s">
        <v>7433</v>
      </c>
      <c r="C6868" t="s">
        <v>565</v>
      </c>
      <c r="D6868" s="285">
        <v>0</v>
      </c>
      <c r="E6868" s="286">
        <v>20</v>
      </c>
      <c r="F6868" s="286">
        <v>0</v>
      </c>
    </row>
    <row r="6869" spans="1:6">
      <c r="A6869">
        <v>7213</v>
      </c>
      <c r="B6869" t="s">
        <v>7434</v>
      </c>
      <c r="C6869" t="s">
        <v>565</v>
      </c>
      <c r="D6869" s="285">
        <v>6</v>
      </c>
      <c r="E6869" s="286">
        <v>9.3000000000000007</v>
      </c>
      <c r="F6869" s="286">
        <v>55.8</v>
      </c>
    </row>
    <row r="6870" spans="1:6">
      <c r="A6870">
        <v>7214</v>
      </c>
      <c r="B6870" t="s">
        <v>7435</v>
      </c>
      <c r="C6870" t="s">
        <v>565</v>
      </c>
      <c r="D6870" s="285">
        <v>0</v>
      </c>
      <c r="E6870" s="286">
        <v>7.3</v>
      </c>
      <c r="F6870" s="286">
        <v>0</v>
      </c>
    </row>
    <row r="6871" spans="1:6">
      <c r="A6871">
        <v>7215</v>
      </c>
      <c r="B6871" t="s">
        <v>7436</v>
      </c>
      <c r="C6871" t="s">
        <v>565</v>
      </c>
      <c r="D6871" s="285">
        <v>6</v>
      </c>
      <c r="E6871" s="286">
        <v>18.5</v>
      </c>
      <c r="F6871" s="286">
        <v>111</v>
      </c>
    </row>
    <row r="6872" spans="1:6">
      <c r="A6872">
        <v>7216</v>
      </c>
      <c r="B6872" t="s">
        <v>7437</v>
      </c>
      <c r="C6872" t="s">
        <v>565</v>
      </c>
      <c r="D6872" s="285">
        <v>0</v>
      </c>
      <c r="E6872" s="286">
        <v>16.68</v>
      </c>
      <c r="F6872" s="286">
        <v>0</v>
      </c>
    </row>
    <row r="6873" spans="1:6">
      <c r="A6873">
        <v>7217</v>
      </c>
      <c r="B6873" t="s">
        <v>7438</v>
      </c>
      <c r="C6873" t="s">
        <v>565</v>
      </c>
      <c r="D6873" s="285">
        <v>0</v>
      </c>
      <c r="E6873" s="286">
        <v>18</v>
      </c>
      <c r="F6873" s="286">
        <v>0</v>
      </c>
    </row>
    <row r="6874" spans="1:6">
      <c r="A6874">
        <v>7218</v>
      </c>
      <c r="B6874" t="s">
        <v>7439</v>
      </c>
      <c r="C6874" t="s">
        <v>565</v>
      </c>
      <c r="D6874" s="285">
        <v>0</v>
      </c>
      <c r="E6874" s="286">
        <v>10.4</v>
      </c>
      <c r="F6874" s="286">
        <v>0</v>
      </c>
    </row>
    <row r="6875" spans="1:6">
      <c r="A6875">
        <v>7219</v>
      </c>
      <c r="B6875" t="s">
        <v>7440</v>
      </c>
      <c r="C6875" t="s">
        <v>565</v>
      </c>
      <c r="D6875" s="285">
        <v>3</v>
      </c>
      <c r="E6875" s="286">
        <v>19.100000000000001</v>
      </c>
      <c r="F6875" s="286">
        <v>57.3</v>
      </c>
    </row>
    <row r="6876" spans="1:6">
      <c r="A6876">
        <v>7220</v>
      </c>
      <c r="B6876" t="s">
        <v>7441</v>
      </c>
      <c r="C6876" t="s">
        <v>565</v>
      </c>
      <c r="D6876" s="285">
        <v>3</v>
      </c>
      <c r="E6876" s="286">
        <v>19.100000000000001</v>
      </c>
      <c r="F6876" s="286">
        <v>57.3</v>
      </c>
    </row>
    <row r="6877" spans="1:6">
      <c r="A6877">
        <v>7221</v>
      </c>
      <c r="B6877" t="s">
        <v>7442</v>
      </c>
      <c r="C6877" t="s">
        <v>565</v>
      </c>
      <c r="D6877" s="285">
        <v>0</v>
      </c>
      <c r="E6877" s="286">
        <v>14.21</v>
      </c>
      <c r="F6877" s="286">
        <v>0</v>
      </c>
    </row>
    <row r="6878" spans="1:6">
      <c r="A6878">
        <v>7222</v>
      </c>
      <c r="B6878" t="s">
        <v>7443</v>
      </c>
      <c r="C6878" t="s">
        <v>565</v>
      </c>
      <c r="D6878" s="285">
        <v>0</v>
      </c>
      <c r="E6878" s="286">
        <v>14.21</v>
      </c>
      <c r="F6878" s="286">
        <v>0</v>
      </c>
    </row>
    <row r="6879" spans="1:6">
      <c r="A6879">
        <v>7223</v>
      </c>
      <c r="B6879" t="s">
        <v>7444</v>
      </c>
      <c r="C6879" t="s">
        <v>565</v>
      </c>
      <c r="D6879" s="285">
        <v>0</v>
      </c>
      <c r="E6879" s="286">
        <v>29.38</v>
      </c>
      <c r="F6879" s="286">
        <v>0</v>
      </c>
    </row>
    <row r="6880" spans="1:6">
      <c r="A6880">
        <v>7224</v>
      </c>
      <c r="B6880" t="s">
        <v>7445</v>
      </c>
      <c r="C6880" t="s">
        <v>565</v>
      </c>
      <c r="D6880" s="285">
        <v>0</v>
      </c>
      <c r="E6880" s="286">
        <v>60</v>
      </c>
      <c r="F6880" s="286">
        <v>0</v>
      </c>
    </row>
    <row r="6881" spans="1:6">
      <c r="A6881">
        <v>7225</v>
      </c>
      <c r="B6881" t="s">
        <v>7446</v>
      </c>
      <c r="C6881" t="s">
        <v>565</v>
      </c>
      <c r="D6881" s="285">
        <v>0</v>
      </c>
      <c r="E6881" s="286">
        <v>63.38</v>
      </c>
      <c r="F6881" s="286">
        <v>0</v>
      </c>
    </row>
    <row r="6882" spans="1:6">
      <c r="A6882">
        <v>7226</v>
      </c>
      <c r="B6882" t="s">
        <v>7447</v>
      </c>
      <c r="C6882" t="s">
        <v>565</v>
      </c>
      <c r="D6882" s="285">
        <v>0</v>
      </c>
      <c r="E6882" s="286">
        <v>65.73</v>
      </c>
      <c r="F6882" s="286">
        <v>0</v>
      </c>
    </row>
    <row r="6883" spans="1:6">
      <c r="A6883">
        <v>7227</v>
      </c>
      <c r="B6883" t="s">
        <v>7448</v>
      </c>
      <c r="C6883" t="s">
        <v>565</v>
      </c>
      <c r="D6883" s="285">
        <v>0</v>
      </c>
      <c r="E6883" s="286">
        <v>33</v>
      </c>
      <c r="F6883" s="286">
        <v>0</v>
      </c>
    </row>
    <row r="6884" spans="1:6">
      <c r="A6884">
        <v>7228</v>
      </c>
      <c r="B6884" t="s">
        <v>7449</v>
      </c>
      <c r="C6884" t="s">
        <v>565</v>
      </c>
      <c r="D6884" s="285">
        <v>0</v>
      </c>
      <c r="E6884" s="286">
        <v>27.95</v>
      </c>
      <c r="F6884" s="286">
        <v>0</v>
      </c>
    </row>
    <row r="6885" spans="1:6">
      <c r="A6885">
        <v>7229</v>
      </c>
      <c r="B6885" t="s">
        <v>7450</v>
      </c>
      <c r="C6885" t="s">
        <v>565</v>
      </c>
      <c r="D6885" s="285">
        <v>6</v>
      </c>
      <c r="E6885" s="286">
        <v>25.94</v>
      </c>
      <c r="F6885" s="286">
        <v>155.63999999999999</v>
      </c>
    </row>
    <row r="6886" spans="1:6">
      <c r="A6886">
        <v>7230</v>
      </c>
      <c r="B6886" t="s">
        <v>7451</v>
      </c>
      <c r="C6886" t="s">
        <v>565</v>
      </c>
      <c r="D6886" s="285">
        <v>0</v>
      </c>
      <c r="E6886" s="286">
        <v>36.1</v>
      </c>
      <c r="F6886" s="286">
        <v>0</v>
      </c>
    </row>
    <row r="6887" spans="1:6">
      <c r="A6887">
        <v>7231</v>
      </c>
      <c r="B6887" t="s">
        <v>7452</v>
      </c>
      <c r="C6887" t="s">
        <v>565</v>
      </c>
      <c r="D6887" s="285">
        <v>0</v>
      </c>
      <c r="E6887" s="286">
        <v>8.93</v>
      </c>
      <c r="F6887" s="286">
        <v>0</v>
      </c>
    </row>
    <row r="6888" spans="1:6">
      <c r="A6888">
        <v>7232</v>
      </c>
      <c r="B6888" t="s">
        <v>7453</v>
      </c>
      <c r="C6888" t="s">
        <v>565</v>
      </c>
      <c r="D6888" s="285">
        <v>0</v>
      </c>
      <c r="E6888" s="286">
        <v>26.13</v>
      </c>
      <c r="F6888" s="286">
        <v>0</v>
      </c>
    </row>
    <row r="6889" spans="1:6">
      <c r="A6889">
        <v>7233</v>
      </c>
      <c r="B6889" t="s">
        <v>7454</v>
      </c>
      <c r="C6889" t="s">
        <v>565</v>
      </c>
      <c r="D6889" s="285">
        <v>0</v>
      </c>
      <c r="E6889" s="286">
        <v>30.04</v>
      </c>
      <c r="F6889" s="286">
        <v>0</v>
      </c>
    </row>
    <row r="6890" spans="1:6">
      <c r="A6890">
        <v>7234</v>
      </c>
      <c r="B6890" t="s">
        <v>7455</v>
      </c>
      <c r="C6890" t="s">
        <v>565</v>
      </c>
      <c r="D6890" s="285">
        <v>0</v>
      </c>
      <c r="E6890" s="286">
        <v>17.5</v>
      </c>
      <c r="F6890" s="286">
        <v>0</v>
      </c>
    </row>
    <row r="6891" spans="1:6">
      <c r="A6891">
        <v>7235</v>
      </c>
      <c r="B6891" t="s">
        <v>7456</v>
      </c>
      <c r="C6891" t="s">
        <v>565</v>
      </c>
      <c r="D6891" s="285">
        <v>0</v>
      </c>
      <c r="E6891" s="286">
        <v>14.73</v>
      </c>
      <c r="F6891" s="286">
        <v>0</v>
      </c>
    </row>
    <row r="6892" spans="1:6">
      <c r="A6892">
        <v>7236</v>
      </c>
      <c r="B6892" t="s">
        <v>7457</v>
      </c>
      <c r="C6892" t="s">
        <v>565</v>
      </c>
      <c r="D6892" s="285">
        <v>0</v>
      </c>
      <c r="E6892" s="286">
        <v>8.5500000000000007</v>
      </c>
      <c r="F6892" s="286">
        <v>0</v>
      </c>
    </row>
    <row r="6893" spans="1:6">
      <c r="A6893">
        <v>7237</v>
      </c>
      <c r="B6893" t="s">
        <v>7458</v>
      </c>
      <c r="C6893" t="s">
        <v>565</v>
      </c>
      <c r="D6893" s="285">
        <v>0</v>
      </c>
      <c r="E6893" s="286">
        <v>8.5500000000000007</v>
      </c>
      <c r="F6893" s="286">
        <v>0</v>
      </c>
    </row>
    <row r="6894" spans="1:6">
      <c r="A6894">
        <v>7238</v>
      </c>
      <c r="B6894" t="s">
        <v>7459</v>
      </c>
      <c r="C6894" t="s">
        <v>565</v>
      </c>
      <c r="D6894" s="285">
        <v>0</v>
      </c>
      <c r="E6894" s="286">
        <v>10.17</v>
      </c>
      <c r="F6894" s="286">
        <v>0</v>
      </c>
    </row>
    <row r="6895" spans="1:6">
      <c r="A6895">
        <v>7239</v>
      </c>
      <c r="B6895" t="s">
        <v>7460</v>
      </c>
      <c r="C6895" t="s">
        <v>565</v>
      </c>
      <c r="D6895" s="285">
        <v>58</v>
      </c>
      <c r="E6895" s="286">
        <v>4.32</v>
      </c>
      <c r="F6895" s="286">
        <v>250.56</v>
      </c>
    </row>
    <row r="6896" spans="1:6">
      <c r="A6896">
        <v>7240</v>
      </c>
      <c r="B6896" t="s">
        <v>7461</v>
      </c>
      <c r="C6896" t="s">
        <v>565</v>
      </c>
      <c r="D6896" s="285">
        <v>0</v>
      </c>
      <c r="E6896" s="286">
        <v>18.34</v>
      </c>
      <c r="F6896" s="286">
        <v>0</v>
      </c>
    </row>
    <row r="6897" spans="1:6">
      <c r="A6897">
        <v>7241</v>
      </c>
      <c r="B6897" t="s">
        <v>7462</v>
      </c>
      <c r="C6897" t="s">
        <v>565</v>
      </c>
      <c r="D6897" s="285">
        <v>18</v>
      </c>
      <c r="E6897" s="286">
        <v>2.48</v>
      </c>
      <c r="F6897" s="286">
        <v>44.64</v>
      </c>
    </row>
    <row r="6898" spans="1:6">
      <c r="A6898">
        <v>7242</v>
      </c>
      <c r="B6898" t="s">
        <v>7463</v>
      </c>
      <c r="C6898" t="s">
        <v>565</v>
      </c>
      <c r="D6898" s="285">
        <v>6</v>
      </c>
      <c r="E6898" s="286">
        <v>4.6100000000000003</v>
      </c>
      <c r="F6898" s="286">
        <v>27.66</v>
      </c>
    </row>
    <row r="6899" spans="1:6">
      <c r="A6899">
        <v>7243</v>
      </c>
      <c r="B6899" t="s">
        <v>7464</v>
      </c>
      <c r="C6899" t="s">
        <v>565</v>
      </c>
      <c r="D6899" s="285">
        <v>0</v>
      </c>
      <c r="E6899" s="286">
        <v>65.099999999999994</v>
      </c>
      <c r="F6899" s="286">
        <v>0</v>
      </c>
    </row>
    <row r="6900" spans="1:6">
      <c r="A6900">
        <v>7244</v>
      </c>
      <c r="B6900" t="s">
        <v>7465</v>
      </c>
      <c r="C6900" t="s">
        <v>565</v>
      </c>
      <c r="D6900" s="285">
        <v>12</v>
      </c>
      <c r="E6900" s="286">
        <v>7.65</v>
      </c>
      <c r="F6900" s="286">
        <v>91.8</v>
      </c>
    </row>
    <row r="6901" spans="1:6">
      <c r="A6901">
        <v>7245</v>
      </c>
      <c r="B6901" t="s">
        <v>7466</v>
      </c>
      <c r="C6901" t="s">
        <v>565</v>
      </c>
      <c r="D6901" s="285">
        <v>0</v>
      </c>
      <c r="E6901" s="286">
        <v>7.65</v>
      </c>
      <c r="F6901" s="286">
        <v>0</v>
      </c>
    </row>
    <row r="6902" spans="1:6">
      <c r="A6902">
        <v>7246</v>
      </c>
      <c r="B6902" t="s">
        <v>7467</v>
      </c>
      <c r="C6902" t="s">
        <v>565</v>
      </c>
      <c r="D6902" s="285">
        <v>0</v>
      </c>
      <c r="E6902" s="286">
        <v>7.65</v>
      </c>
      <c r="F6902" s="286">
        <v>0</v>
      </c>
    </row>
    <row r="6903" spans="1:6">
      <c r="A6903">
        <v>7247</v>
      </c>
      <c r="B6903" t="s">
        <v>7468</v>
      </c>
      <c r="C6903" t="s">
        <v>565</v>
      </c>
      <c r="D6903" s="285">
        <v>0</v>
      </c>
      <c r="E6903" s="286">
        <v>24.5</v>
      </c>
      <c r="F6903" s="286">
        <v>0</v>
      </c>
    </row>
    <row r="6904" spans="1:6">
      <c r="A6904">
        <v>7248</v>
      </c>
      <c r="B6904" t="s">
        <v>7469</v>
      </c>
      <c r="C6904" t="s">
        <v>679</v>
      </c>
      <c r="D6904" s="285">
        <v>0</v>
      </c>
      <c r="E6904" s="286">
        <v>14.42</v>
      </c>
      <c r="F6904" s="286">
        <v>0</v>
      </c>
    </row>
    <row r="6905" spans="1:6">
      <c r="A6905">
        <v>7249</v>
      </c>
      <c r="B6905" t="s">
        <v>7470</v>
      </c>
      <c r="C6905" t="s">
        <v>679</v>
      </c>
      <c r="D6905" s="285">
        <v>0</v>
      </c>
      <c r="E6905" s="286">
        <v>6.89</v>
      </c>
      <c r="F6905" s="286">
        <v>0</v>
      </c>
    </row>
    <row r="6906" spans="1:6">
      <c r="A6906">
        <v>7250</v>
      </c>
      <c r="B6906" t="s">
        <v>7471</v>
      </c>
      <c r="C6906" t="s">
        <v>679</v>
      </c>
      <c r="D6906" s="285">
        <v>0</v>
      </c>
      <c r="E6906" s="286">
        <v>9.83</v>
      </c>
      <c r="F6906" s="286">
        <v>0</v>
      </c>
    </row>
    <row r="6907" spans="1:6">
      <c r="A6907">
        <v>7251</v>
      </c>
      <c r="B6907" t="s">
        <v>7472</v>
      </c>
      <c r="C6907" t="s">
        <v>565</v>
      </c>
      <c r="D6907" s="285">
        <v>0</v>
      </c>
      <c r="E6907" s="286">
        <v>47.38</v>
      </c>
      <c r="F6907" s="286">
        <v>0</v>
      </c>
    </row>
    <row r="6908" spans="1:6">
      <c r="A6908">
        <v>7252</v>
      </c>
      <c r="B6908" t="s">
        <v>7473</v>
      </c>
      <c r="C6908" t="s">
        <v>565</v>
      </c>
      <c r="D6908" s="285">
        <v>0</v>
      </c>
      <c r="E6908" s="286">
        <v>16.5</v>
      </c>
      <c r="F6908" s="286">
        <v>0</v>
      </c>
    </row>
    <row r="6909" spans="1:6">
      <c r="A6909">
        <v>7253</v>
      </c>
      <c r="B6909" t="s">
        <v>7474</v>
      </c>
      <c r="C6909" t="s">
        <v>565</v>
      </c>
      <c r="D6909" s="285">
        <v>0</v>
      </c>
      <c r="E6909" s="286">
        <v>73.599999999999994</v>
      </c>
      <c r="F6909" s="286">
        <v>0</v>
      </c>
    </row>
    <row r="6910" spans="1:6">
      <c r="A6910">
        <v>7254</v>
      </c>
      <c r="B6910" t="s">
        <v>7475</v>
      </c>
      <c r="C6910" t="s">
        <v>565</v>
      </c>
      <c r="D6910" s="285">
        <v>0</v>
      </c>
      <c r="E6910" s="286">
        <v>48.23</v>
      </c>
      <c r="F6910" s="286">
        <v>0</v>
      </c>
    </row>
    <row r="6911" spans="1:6">
      <c r="A6911">
        <v>7255</v>
      </c>
      <c r="B6911" t="s">
        <v>7476</v>
      </c>
      <c r="C6911" t="s">
        <v>565</v>
      </c>
      <c r="D6911" s="285">
        <v>0</v>
      </c>
      <c r="E6911" s="286">
        <v>48.03</v>
      </c>
      <c r="F6911" s="286">
        <v>0</v>
      </c>
    </row>
    <row r="6912" spans="1:6">
      <c r="A6912">
        <v>7256</v>
      </c>
      <c r="B6912" t="s">
        <v>7477</v>
      </c>
      <c r="C6912" t="s">
        <v>565</v>
      </c>
      <c r="D6912" s="285">
        <v>0</v>
      </c>
      <c r="E6912" s="286">
        <v>9.3699999999999992</v>
      </c>
      <c r="F6912" s="286">
        <v>0</v>
      </c>
    </row>
    <row r="6913" spans="1:6">
      <c r="A6913">
        <v>7257</v>
      </c>
      <c r="B6913" t="s">
        <v>7478</v>
      </c>
      <c r="C6913" t="s">
        <v>565</v>
      </c>
      <c r="D6913" s="285">
        <v>0</v>
      </c>
      <c r="E6913" s="286">
        <v>20.41</v>
      </c>
      <c r="F6913" s="286">
        <v>0</v>
      </c>
    </row>
    <row r="6914" spans="1:6">
      <c r="A6914">
        <v>7258</v>
      </c>
      <c r="B6914" t="s">
        <v>7479</v>
      </c>
      <c r="C6914" t="s">
        <v>565</v>
      </c>
      <c r="D6914" s="285">
        <v>0</v>
      </c>
      <c r="E6914" s="286">
        <v>11.62</v>
      </c>
      <c r="F6914" s="286">
        <v>0</v>
      </c>
    </row>
    <row r="6915" spans="1:6">
      <c r="A6915">
        <v>7259</v>
      </c>
      <c r="B6915" t="s">
        <v>7480</v>
      </c>
      <c r="C6915" t="s">
        <v>565</v>
      </c>
      <c r="D6915" s="285">
        <v>0</v>
      </c>
      <c r="E6915" s="286">
        <v>20.46</v>
      </c>
      <c r="F6915" s="286">
        <v>0</v>
      </c>
    </row>
    <row r="6916" spans="1:6">
      <c r="A6916">
        <v>7260</v>
      </c>
      <c r="B6916" t="s">
        <v>7481</v>
      </c>
      <c r="C6916" t="s">
        <v>565</v>
      </c>
      <c r="D6916" s="285">
        <v>3</v>
      </c>
      <c r="E6916" s="286">
        <v>14.48</v>
      </c>
      <c r="F6916" s="286">
        <v>43.44</v>
      </c>
    </row>
    <row r="6917" spans="1:6">
      <c r="A6917">
        <v>7261</v>
      </c>
      <c r="B6917" t="s">
        <v>7482</v>
      </c>
      <c r="C6917" t="s">
        <v>565</v>
      </c>
      <c r="D6917" s="285">
        <v>0</v>
      </c>
      <c r="E6917" s="286">
        <v>305</v>
      </c>
      <c r="F6917" s="286">
        <v>0</v>
      </c>
    </row>
    <row r="6918" spans="1:6">
      <c r="A6918">
        <v>7262</v>
      </c>
      <c r="B6918" t="s">
        <v>7483</v>
      </c>
      <c r="C6918" t="s">
        <v>565</v>
      </c>
      <c r="D6918" s="285">
        <v>6</v>
      </c>
      <c r="E6918" s="286">
        <v>10.54</v>
      </c>
      <c r="F6918" s="286">
        <v>63.24</v>
      </c>
    </row>
    <row r="6919" spans="1:6">
      <c r="A6919">
        <v>7263</v>
      </c>
      <c r="B6919" t="s">
        <v>7484</v>
      </c>
      <c r="C6919" t="s">
        <v>565</v>
      </c>
      <c r="D6919" s="285">
        <v>0</v>
      </c>
      <c r="E6919" s="286">
        <v>17.66</v>
      </c>
      <c r="F6919" s="286">
        <v>0</v>
      </c>
    </row>
    <row r="6920" spans="1:6">
      <c r="A6920">
        <v>7264</v>
      </c>
      <c r="B6920" t="s">
        <v>7485</v>
      </c>
      <c r="C6920" t="s">
        <v>565</v>
      </c>
      <c r="D6920" s="285">
        <v>0</v>
      </c>
      <c r="E6920" s="286">
        <v>27.32</v>
      </c>
      <c r="F6920" s="286">
        <v>0</v>
      </c>
    </row>
    <row r="6921" spans="1:6">
      <c r="A6921">
        <v>7265</v>
      </c>
      <c r="B6921" t="s">
        <v>7486</v>
      </c>
      <c r="C6921" t="s">
        <v>565</v>
      </c>
      <c r="D6921" s="285">
        <v>0</v>
      </c>
      <c r="E6921" s="286">
        <v>7.86</v>
      </c>
      <c r="F6921" s="286">
        <v>0</v>
      </c>
    </row>
    <row r="6922" spans="1:6">
      <c r="A6922">
        <v>7266</v>
      </c>
      <c r="B6922" t="s">
        <v>7487</v>
      </c>
      <c r="C6922" t="s">
        <v>565</v>
      </c>
      <c r="D6922" s="285">
        <v>9</v>
      </c>
      <c r="E6922" s="286">
        <v>17.93</v>
      </c>
      <c r="F6922" s="286">
        <v>161.37</v>
      </c>
    </row>
    <row r="6923" spans="1:6">
      <c r="A6923">
        <v>7267</v>
      </c>
      <c r="B6923" t="s">
        <v>7488</v>
      </c>
      <c r="C6923" t="s">
        <v>565</v>
      </c>
      <c r="D6923" s="285">
        <v>0</v>
      </c>
      <c r="E6923" s="286">
        <v>21.29</v>
      </c>
      <c r="F6923" s="286">
        <v>0</v>
      </c>
    </row>
    <row r="6924" spans="1:6">
      <c r="A6924">
        <v>7268</v>
      </c>
      <c r="B6924" t="s">
        <v>7489</v>
      </c>
      <c r="C6924" t="s">
        <v>565</v>
      </c>
      <c r="D6924" s="285">
        <v>6</v>
      </c>
      <c r="E6924" s="286">
        <v>9.51</v>
      </c>
      <c r="F6924" s="286">
        <v>57.06</v>
      </c>
    </row>
    <row r="6925" spans="1:6">
      <c r="A6925">
        <v>7269</v>
      </c>
      <c r="B6925" t="s">
        <v>7490</v>
      </c>
      <c r="C6925" t="s">
        <v>565</v>
      </c>
      <c r="D6925" s="285">
        <v>0</v>
      </c>
      <c r="E6925" s="286">
        <v>13.37</v>
      </c>
      <c r="F6925" s="286">
        <v>0</v>
      </c>
    </row>
    <row r="6926" spans="1:6">
      <c r="A6926">
        <v>7270</v>
      </c>
      <c r="B6926" t="s">
        <v>7491</v>
      </c>
      <c r="C6926" t="s">
        <v>565</v>
      </c>
      <c r="D6926" s="285">
        <v>3</v>
      </c>
      <c r="E6926" s="286">
        <v>8.7799999999999994</v>
      </c>
      <c r="F6926" s="286">
        <v>26.34</v>
      </c>
    </row>
    <row r="6927" spans="1:6">
      <c r="A6927">
        <v>7271</v>
      </c>
      <c r="B6927" t="s">
        <v>7492</v>
      </c>
      <c r="C6927" t="s">
        <v>565</v>
      </c>
      <c r="D6927" s="285">
        <v>6</v>
      </c>
      <c r="E6927" s="286">
        <v>21.66</v>
      </c>
      <c r="F6927" s="286">
        <v>129.96</v>
      </c>
    </row>
    <row r="6928" spans="1:6">
      <c r="A6928">
        <v>7272</v>
      </c>
      <c r="B6928" t="s">
        <v>7493</v>
      </c>
      <c r="C6928" t="s">
        <v>565</v>
      </c>
      <c r="D6928" s="285">
        <v>0</v>
      </c>
      <c r="E6928" s="286">
        <v>21.66</v>
      </c>
      <c r="F6928" s="286">
        <v>0</v>
      </c>
    </row>
    <row r="6929" spans="1:6">
      <c r="A6929">
        <v>7273</v>
      </c>
      <c r="B6929" t="s">
        <v>7494</v>
      </c>
      <c r="C6929" t="s">
        <v>565</v>
      </c>
      <c r="D6929" s="285">
        <v>0</v>
      </c>
      <c r="E6929" s="286">
        <v>15.69</v>
      </c>
      <c r="F6929" s="286">
        <v>0</v>
      </c>
    </row>
    <row r="6930" spans="1:6">
      <c r="A6930">
        <v>7274</v>
      </c>
      <c r="B6930" t="s">
        <v>7495</v>
      </c>
      <c r="C6930" t="s">
        <v>565</v>
      </c>
      <c r="D6930" s="285">
        <v>0</v>
      </c>
      <c r="E6930" s="286">
        <v>8.26</v>
      </c>
      <c r="F6930" s="286">
        <v>0</v>
      </c>
    </row>
    <row r="6931" spans="1:6">
      <c r="A6931">
        <v>7275</v>
      </c>
      <c r="B6931" t="s">
        <v>7496</v>
      </c>
      <c r="C6931" t="s">
        <v>565</v>
      </c>
      <c r="D6931" s="285">
        <v>3</v>
      </c>
      <c r="E6931" s="286">
        <v>20.440000000000001</v>
      </c>
      <c r="F6931" s="286">
        <v>61.32</v>
      </c>
    </row>
    <row r="6932" spans="1:6">
      <c r="A6932">
        <v>7276</v>
      </c>
      <c r="B6932" t="s">
        <v>7497</v>
      </c>
      <c r="C6932" t="s">
        <v>565</v>
      </c>
      <c r="D6932" s="285">
        <v>0</v>
      </c>
      <c r="E6932" s="286">
        <v>18.91</v>
      </c>
      <c r="F6932" s="286">
        <v>0</v>
      </c>
    </row>
    <row r="6933" spans="1:6">
      <c r="A6933">
        <v>7277</v>
      </c>
      <c r="B6933" t="s">
        <v>7498</v>
      </c>
      <c r="C6933" t="s">
        <v>565</v>
      </c>
      <c r="D6933" s="285">
        <v>12</v>
      </c>
      <c r="E6933" s="286">
        <v>7.58</v>
      </c>
      <c r="F6933" s="286">
        <v>90.96</v>
      </c>
    </row>
    <row r="6934" spans="1:6">
      <c r="A6934">
        <v>7278</v>
      </c>
      <c r="B6934" t="s">
        <v>7499</v>
      </c>
      <c r="C6934" t="s">
        <v>565</v>
      </c>
      <c r="D6934" s="285">
        <v>0</v>
      </c>
      <c r="E6934" s="286">
        <v>25.65</v>
      </c>
      <c r="F6934" s="286">
        <v>0</v>
      </c>
    </row>
    <row r="6935" spans="1:6">
      <c r="A6935">
        <v>7279</v>
      </c>
      <c r="B6935" t="s">
        <v>7500</v>
      </c>
      <c r="C6935" t="s">
        <v>565</v>
      </c>
      <c r="D6935" s="285">
        <v>0</v>
      </c>
      <c r="E6935" s="286">
        <v>17.05</v>
      </c>
      <c r="F6935" s="286">
        <v>0</v>
      </c>
    </row>
    <row r="6936" spans="1:6">
      <c r="A6936">
        <v>7280</v>
      </c>
      <c r="B6936" t="s">
        <v>7501</v>
      </c>
      <c r="C6936" t="s">
        <v>565</v>
      </c>
      <c r="D6936" s="285">
        <v>0</v>
      </c>
      <c r="E6936" s="286">
        <v>19.95</v>
      </c>
      <c r="F6936" s="286">
        <v>0</v>
      </c>
    </row>
    <row r="6937" spans="1:6">
      <c r="A6937">
        <v>7281</v>
      </c>
      <c r="B6937" t="s">
        <v>7502</v>
      </c>
      <c r="C6937" t="s">
        <v>565</v>
      </c>
      <c r="D6937" s="285">
        <v>6</v>
      </c>
      <c r="E6937" s="286">
        <v>9.69</v>
      </c>
      <c r="F6937" s="286">
        <v>58.14</v>
      </c>
    </row>
    <row r="6938" spans="1:6">
      <c r="A6938">
        <v>7282</v>
      </c>
      <c r="B6938" t="s">
        <v>7503</v>
      </c>
      <c r="C6938" t="s">
        <v>565</v>
      </c>
      <c r="D6938" s="285">
        <v>24</v>
      </c>
      <c r="E6938" s="286">
        <v>18.98</v>
      </c>
      <c r="F6938" s="286">
        <v>455.52</v>
      </c>
    </row>
    <row r="6939" spans="1:6">
      <c r="A6939">
        <v>7283</v>
      </c>
      <c r="B6939" t="s">
        <v>7504</v>
      </c>
      <c r="C6939" t="s">
        <v>565</v>
      </c>
      <c r="D6939" s="285">
        <v>0</v>
      </c>
      <c r="E6939" s="286">
        <v>370</v>
      </c>
      <c r="F6939" s="286">
        <v>0</v>
      </c>
    </row>
    <row r="6940" spans="1:6">
      <c r="A6940">
        <v>7284</v>
      </c>
      <c r="B6940" t="s">
        <v>7505</v>
      </c>
      <c r="C6940" t="s">
        <v>565</v>
      </c>
      <c r="D6940" s="285">
        <v>0</v>
      </c>
      <c r="E6940" s="286">
        <v>0</v>
      </c>
      <c r="F6940" s="286">
        <v>0</v>
      </c>
    </row>
    <row r="6941" spans="1:6">
      <c r="A6941">
        <v>7285</v>
      </c>
      <c r="B6941" t="s">
        <v>7506</v>
      </c>
      <c r="C6941" t="s">
        <v>565</v>
      </c>
      <c r="D6941" s="285">
        <v>0</v>
      </c>
      <c r="E6941" s="286">
        <v>19.12</v>
      </c>
      <c r="F6941" s="286">
        <v>0</v>
      </c>
    </row>
    <row r="6942" spans="1:6">
      <c r="A6942">
        <v>7286</v>
      </c>
      <c r="B6942" t="s">
        <v>7507</v>
      </c>
      <c r="C6942" t="s">
        <v>565</v>
      </c>
      <c r="D6942" s="285">
        <v>48</v>
      </c>
      <c r="E6942" s="286">
        <v>9.17</v>
      </c>
      <c r="F6942" s="286">
        <v>440.16</v>
      </c>
    </row>
    <row r="6943" spans="1:6">
      <c r="A6943">
        <v>7287</v>
      </c>
      <c r="B6943" t="s">
        <v>7508</v>
      </c>
      <c r="C6943" t="s">
        <v>565</v>
      </c>
      <c r="D6943" s="285">
        <v>48</v>
      </c>
      <c r="E6943" s="286">
        <v>9.17</v>
      </c>
      <c r="F6943" s="286">
        <v>440.16</v>
      </c>
    </row>
    <row r="6944" spans="1:6">
      <c r="A6944">
        <v>7288</v>
      </c>
      <c r="B6944" t="s">
        <v>7509</v>
      </c>
      <c r="C6944" t="s">
        <v>565</v>
      </c>
      <c r="D6944" s="285">
        <v>6</v>
      </c>
      <c r="E6944" s="286">
        <v>5.27</v>
      </c>
      <c r="F6944" s="286">
        <v>31.62</v>
      </c>
    </row>
    <row r="6945" spans="1:6">
      <c r="A6945">
        <v>7289</v>
      </c>
      <c r="B6945" t="s">
        <v>7510</v>
      </c>
      <c r="C6945" t="s">
        <v>565</v>
      </c>
      <c r="D6945" s="285">
        <v>12</v>
      </c>
      <c r="E6945" s="286">
        <v>5.7759999999999998</v>
      </c>
      <c r="F6945" s="286">
        <v>69.31</v>
      </c>
    </row>
    <row r="6946" spans="1:6">
      <c r="A6946">
        <v>7290</v>
      </c>
      <c r="B6946" t="s">
        <v>7511</v>
      </c>
      <c r="C6946" t="s">
        <v>565</v>
      </c>
      <c r="D6946" s="285">
        <v>0</v>
      </c>
      <c r="E6946" s="286">
        <v>19.010000000000002</v>
      </c>
      <c r="F6946" s="286">
        <v>0</v>
      </c>
    </row>
    <row r="6947" spans="1:6">
      <c r="A6947">
        <v>7291</v>
      </c>
      <c r="B6947" t="s">
        <v>7512</v>
      </c>
      <c r="C6947" t="s">
        <v>565</v>
      </c>
      <c r="D6947" s="285">
        <v>0</v>
      </c>
      <c r="E6947" s="286">
        <v>23.62</v>
      </c>
      <c r="F6947" s="286">
        <v>0</v>
      </c>
    </row>
    <row r="6948" spans="1:6">
      <c r="A6948">
        <v>7292</v>
      </c>
      <c r="B6948" t="s">
        <v>7513</v>
      </c>
      <c r="C6948" t="s">
        <v>565</v>
      </c>
      <c r="D6948" s="285">
        <v>9</v>
      </c>
      <c r="E6948" s="286">
        <v>9.69</v>
      </c>
      <c r="F6948" s="286">
        <v>87.21</v>
      </c>
    </row>
    <row r="6949" spans="1:6">
      <c r="A6949">
        <v>7293</v>
      </c>
      <c r="B6949" t="s">
        <v>7514</v>
      </c>
      <c r="C6949" t="s">
        <v>565</v>
      </c>
      <c r="D6949" s="285">
        <v>0</v>
      </c>
      <c r="E6949" s="286">
        <v>10.45</v>
      </c>
      <c r="F6949" s="286">
        <v>0</v>
      </c>
    </row>
    <row r="6950" spans="1:6">
      <c r="A6950">
        <v>7294</v>
      </c>
      <c r="B6950" t="s">
        <v>7515</v>
      </c>
      <c r="C6950" t="s">
        <v>565</v>
      </c>
      <c r="D6950" s="285">
        <v>0</v>
      </c>
      <c r="E6950" s="286">
        <v>23.49</v>
      </c>
      <c r="F6950" s="286">
        <v>0</v>
      </c>
    </row>
    <row r="6951" spans="1:6">
      <c r="A6951">
        <v>7295</v>
      </c>
      <c r="B6951" t="s">
        <v>7516</v>
      </c>
      <c r="C6951" t="s">
        <v>565</v>
      </c>
      <c r="D6951" s="285">
        <v>6</v>
      </c>
      <c r="E6951" s="286">
        <v>24.95</v>
      </c>
      <c r="F6951" s="286">
        <v>149.69999999999999</v>
      </c>
    </row>
    <row r="6952" spans="1:6">
      <c r="A6952">
        <v>7296</v>
      </c>
      <c r="B6952" t="s">
        <v>7517</v>
      </c>
      <c r="C6952" t="s">
        <v>565</v>
      </c>
      <c r="D6952" s="285">
        <v>0</v>
      </c>
      <c r="E6952" s="286">
        <v>29.36</v>
      </c>
      <c r="F6952" s="286">
        <v>0</v>
      </c>
    </row>
    <row r="6953" spans="1:6">
      <c r="A6953">
        <v>7297</v>
      </c>
      <c r="B6953" t="s">
        <v>7518</v>
      </c>
      <c r="C6953" t="s">
        <v>565</v>
      </c>
      <c r="D6953" s="285">
        <v>0</v>
      </c>
      <c r="E6953" s="286">
        <v>24.69</v>
      </c>
      <c r="F6953" s="286">
        <v>0</v>
      </c>
    </row>
    <row r="6954" spans="1:6">
      <c r="A6954">
        <v>7298</v>
      </c>
      <c r="B6954" t="s">
        <v>7519</v>
      </c>
      <c r="C6954" t="s">
        <v>565</v>
      </c>
      <c r="D6954" s="285">
        <v>0</v>
      </c>
      <c r="E6954" s="286">
        <v>29.36</v>
      </c>
      <c r="F6954" s="286">
        <v>0</v>
      </c>
    </row>
    <row r="6955" spans="1:6">
      <c r="A6955">
        <v>7299</v>
      </c>
      <c r="B6955" t="s">
        <v>7520</v>
      </c>
      <c r="C6955" t="s">
        <v>565</v>
      </c>
      <c r="D6955" s="285">
        <v>0</v>
      </c>
      <c r="E6955" s="286">
        <v>29.36</v>
      </c>
      <c r="F6955" s="286">
        <v>0</v>
      </c>
    </row>
    <row r="6956" spans="1:6">
      <c r="A6956">
        <v>7300</v>
      </c>
      <c r="B6956" t="s">
        <v>7521</v>
      </c>
      <c r="C6956" t="s">
        <v>565</v>
      </c>
      <c r="D6956" s="285">
        <v>0</v>
      </c>
      <c r="E6956" s="286">
        <v>0</v>
      </c>
      <c r="F6956" s="286">
        <v>0</v>
      </c>
    </row>
    <row r="6957" spans="1:6">
      <c r="A6957">
        <v>7301</v>
      </c>
      <c r="B6957" t="s">
        <v>7522</v>
      </c>
      <c r="C6957" t="s">
        <v>565</v>
      </c>
      <c r="D6957" s="285">
        <v>6</v>
      </c>
      <c r="E6957" s="286">
        <v>9.36</v>
      </c>
      <c r="F6957" s="286">
        <v>56.16</v>
      </c>
    </row>
    <row r="6958" spans="1:6">
      <c r="A6958">
        <v>7302</v>
      </c>
      <c r="B6958" t="s">
        <v>7523</v>
      </c>
      <c r="C6958" t="s">
        <v>565</v>
      </c>
      <c r="D6958" s="285">
        <v>0</v>
      </c>
      <c r="E6958" s="286">
        <v>44.1</v>
      </c>
      <c r="F6958" s="286">
        <v>0</v>
      </c>
    </row>
    <row r="6959" spans="1:6">
      <c r="A6959">
        <v>7303</v>
      </c>
      <c r="B6959" t="s">
        <v>7524</v>
      </c>
      <c r="C6959" t="s">
        <v>565</v>
      </c>
      <c r="D6959" s="285">
        <v>0</v>
      </c>
      <c r="E6959" s="286">
        <v>18.739999999999998</v>
      </c>
      <c r="F6959" s="286">
        <v>0</v>
      </c>
    </row>
    <row r="6960" spans="1:6">
      <c r="A6960">
        <v>7304</v>
      </c>
      <c r="B6960" t="s">
        <v>7525</v>
      </c>
      <c r="C6960" t="s">
        <v>565</v>
      </c>
      <c r="D6960" s="285">
        <v>0</v>
      </c>
      <c r="E6960" s="286">
        <v>15.43</v>
      </c>
      <c r="F6960" s="286">
        <v>0</v>
      </c>
    </row>
    <row r="6961" spans="1:6">
      <c r="A6961">
        <v>7305</v>
      </c>
      <c r="B6961" t="s">
        <v>7526</v>
      </c>
      <c r="C6961" t="s">
        <v>565</v>
      </c>
      <c r="D6961" s="285">
        <v>24</v>
      </c>
      <c r="E6961" s="286">
        <v>14.88</v>
      </c>
      <c r="F6961" s="286">
        <v>357.12</v>
      </c>
    </row>
    <row r="6962" spans="1:6">
      <c r="A6962">
        <v>7306</v>
      </c>
      <c r="B6962" t="s">
        <v>7527</v>
      </c>
      <c r="C6962" t="s">
        <v>565</v>
      </c>
      <c r="D6962" s="285">
        <v>12</v>
      </c>
      <c r="E6962" s="286">
        <v>5.415</v>
      </c>
      <c r="F6962" s="286">
        <v>64.98</v>
      </c>
    </row>
    <row r="6963" spans="1:6">
      <c r="A6963">
        <v>7307</v>
      </c>
      <c r="B6963" t="s">
        <v>7528</v>
      </c>
      <c r="C6963" t="s">
        <v>679</v>
      </c>
      <c r="D6963" s="285">
        <v>0</v>
      </c>
      <c r="E6963" s="286">
        <v>38.762999999999998</v>
      </c>
      <c r="F6963" s="286">
        <v>0</v>
      </c>
    </row>
    <row r="6964" spans="1:6">
      <c r="A6964">
        <v>7308</v>
      </c>
      <c r="B6964" t="s">
        <v>7529</v>
      </c>
      <c r="C6964" t="s">
        <v>565</v>
      </c>
      <c r="D6964" s="285">
        <v>0</v>
      </c>
      <c r="E6964" s="286">
        <v>0</v>
      </c>
      <c r="F6964" s="286">
        <v>0</v>
      </c>
    </row>
    <row r="6965" spans="1:6">
      <c r="A6965">
        <v>7309</v>
      </c>
      <c r="B6965" t="s">
        <v>7530</v>
      </c>
      <c r="C6965" t="s">
        <v>565</v>
      </c>
      <c r="D6965" s="285">
        <v>6</v>
      </c>
      <c r="E6965" s="286">
        <v>18.899999999999999</v>
      </c>
      <c r="F6965" s="286">
        <v>113.4</v>
      </c>
    </row>
    <row r="6966" spans="1:6">
      <c r="A6966">
        <v>7310</v>
      </c>
      <c r="B6966" t="s">
        <v>7531</v>
      </c>
      <c r="C6966" t="s">
        <v>679</v>
      </c>
      <c r="D6966" s="285">
        <v>0</v>
      </c>
      <c r="E6966" s="286">
        <v>134.4</v>
      </c>
      <c r="F6966" s="286">
        <v>0</v>
      </c>
    </row>
    <row r="6967" spans="1:6">
      <c r="A6967">
        <v>7311</v>
      </c>
      <c r="B6967" t="s">
        <v>7532</v>
      </c>
      <c r="C6967" t="s">
        <v>565</v>
      </c>
      <c r="D6967" s="285">
        <v>0</v>
      </c>
      <c r="E6967" s="286">
        <v>20.257000000000001</v>
      </c>
      <c r="F6967" s="286">
        <v>0</v>
      </c>
    </row>
    <row r="6968" spans="1:6">
      <c r="A6968">
        <v>7312</v>
      </c>
      <c r="B6968" t="s">
        <v>7533</v>
      </c>
      <c r="C6968" t="s">
        <v>565</v>
      </c>
      <c r="D6968" s="285">
        <v>0</v>
      </c>
      <c r="E6968" s="286">
        <v>24.655000000000001</v>
      </c>
      <c r="F6968" s="286">
        <v>0</v>
      </c>
    </row>
    <row r="6969" spans="1:6">
      <c r="A6969">
        <v>7313</v>
      </c>
      <c r="B6969" t="s">
        <v>7534</v>
      </c>
      <c r="C6969" t="s">
        <v>565</v>
      </c>
      <c r="D6969" s="285">
        <v>12</v>
      </c>
      <c r="E6969" s="286">
        <v>7.0030000000000001</v>
      </c>
      <c r="F6969" s="286">
        <v>84.04</v>
      </c>
    </row>
    <row r="6970" spans="1:6">
      <c r="A6970">
        <v>7314</v>
      </c>
      <c r="B6970" t="s">
        <v>7535</v>
      </c>
      <c r="C6970" t="s">
        <v>565</v>
      </c>
      <c r="D6970" s="285">
        <v>0</v>
      </c>
      <c r="E6970" s="286">
        <v>7.415</v>
      </c>
      <c r="F6970" s="286">
        <v>0</v>
      </c>
    </row>
    <row r="6971" spans="1:6">
      <c r="A6971">
        <v>7315</v>
      </c>
      <c r="B6971" t="s">
        <v>7536</v>
      </c>
      <c r="C6971" t="s">
        <v>565</v>
      </c>
      <c r="D6971" s="285">
        <v>0</v>
      </c>
      <c r="E6971" s="286">
        <v>53.1</v>
      </c>
      <c r="F6971" s="286">
        <v>0</v>
      </c>
    </row>
    <row r="6972" spans="1:6">
      <c r="A6972">
        <v>7316</v>
      </c>
      <c r="B6972" t="s">
        <v>7537</v>
      </c>
      <c r="C6972" t="s">
        <v>565</v>
      </c>
      <c r="D6972" s="285">
        <v>0</v>
      </c>
      <c r="E6972" s="286">
        <v>54.12</v>
      </c>
      <c r="F6972" s="286">
        <v>0</v>
      </c>
    </row>
    <row r="6973" spans="1:6">
      <c r="A6973">
        <v>7317</v>
      </c>
      <c r="B6973" t="s">
        <v>7538</v>
      </c>
      <c r="C6973" t="s">
        <v>565</v>
      </c>
      <c r="D6973" s="285">
        <v>0</v>
      </c>
      <c r="E6973" s="286">
        <v>41.77</v>
      </c>
      <c r="F6973" s="286">
        <v>0</v>
      </c>
    </row>
    <row r="6974" spans="1:6">
      <c r="A6974">
        <v>7318</v>
      </c>
      <c r="B6974" t="s">
        <v>7539</v>
      </c>
      <c r="C6974" t="s">
        <v>565</v>
      </c>
      <c r="D6974" s="285">
        <v>0</v>
      </c>
      <c r="E6974" s="286">
        <v>69.91</v>
      </c>
      <c r="F6974" s="286">
        <v>0</v>
      </c>
    </row>
    <row r="6975" spans="1:6">
      <c r="A6975">
        <v>7319</v>
      </c>
      <c r="B6975" t="s">
        <v>7540</v>
      </c>
      <c r="C6975" t="s">
        <v>565</v>
      </c>
      <c r="D6975" s="285">
        <v>0</v>
      </c>
      <c r="E6975" s="286">
        <v>69.91</v>
      </c>
      <c r="F6975" s="286">
        <v>0</v>
      </c>
    </row>
    <row r="6976" spans="1:6">
      <c r="A6976">
        <v>7320</v>
      </c>
      <c r="B6976" t="s">
        <v>7541</v>
      </c>
      <c r="C6976" t="s">
        <v>565</v>
      </c>
      <c r="D6976" s="285">
        <v>18</v>
      </c>
      <c r="E6976" s="286">
        <v>4.6050000000000004</v>
      </c>
      <c r="F6976" s="286">
        <v>82.9</v>
      </c>
    </row>
    <row r="6977" spans="1:6">
      <c r="A6977">
        <v>7321</v>
      </c>
      <c r="B6977" t="s">
        <v>7542</v>
      </c>
      <c r="C6977" t="s">
        <v>565</v>
      </c>
      <c r="D6977" s="285">
        <v>0</v>
      </c>
      <c r="E6977" s="286">
        <v>87.56</v>
      </c>
      <c r="F6977" s="286">
        <v>0</v>
      </c>
    </row>
    <row r="6978" spans="1:6">
      <c r="A6978">
        <v>7322</v>
      </c>
      <c r="B6978" t="s">
        <v>7543</v>
      </c>
      <c r="C6978" t="s">
        <v>565</v>
      </c>
      <c r="D6978" s="285">
        <v>0</v>
      </c>
      <c r="E6978" s="286">
        <v>27.395</v>
      </c>
      <c r="F6978" s="286">
        <v>0</v>
      </c>
    </row>
    <row r="6979" spans="1:6">
      <c r="A6979">
        <v>7323</v>
      </c>
      <c r="B6979" t="s">
        <v>7544</v>
      </c>
      <c r="C6979" t="s">
        <v>565</v>
      </c>
      <c r="D6979" s="285">
        <v>0</v>
      </c>
      <c r="E6979" s="286">
        <v>25.92</v>
      </c>
      <c r="F6979" s="286">
        <v>0</v>
      </c>
    </row>
    <row r="6980" spans="1:6">
      <c r="A6980">
        <v>7324</v>
      </c>
      <c r="B6980" t="s">
        <v>7545</v>
      </c>
      <c r="C6980" t="s">
        <v>565</v>
      </c>
      <c r="D6980" s="285">
        <v>6</v>
      </c>
      <c r="E6980" s="286">
        <v>8.4890000000000008</v>
      </c>
      <c r="F6980" s="286">
        <v>50.93</v>
      </c>
    </row>
    <row r="6981" spans="1:6">
      <c r="A6981">
        <v>7325</v>
      </c>
      <c r="B6981" t="s">
        <v>7546</v>
      </c>
      <c r="C6981" t="s">
        <v>565</v>
      </c>
      <c r="D6981" s="285">
        <v>6</v>
      </c>
      <c r="E6981" s="286">
        <v>5.84</v>
      </c>
      <c r="F6981" s="286">
        <v>35.04</v>
      </c>
    </row>
    <row r="6982" spans="1:6">
      <c r="A6982">
        <v>7326</v>
      </c>
      <c r="B6982" t="s">
        <v>7547</v>
      </c>
      <c r="C6982" t="s">
        <v>565</v>
      </c>
      <c r="D6982" s="285">
        <v>6</v>
      </c>
      <c r="E6982" s="286">
        <v>17.100000000000001</v>
      </c>
      <c r="F6982" s="286">
        <v>102.6</v>
      </c>
    </row>
    <row r="6983" spans="1:6">
      <c r="A6983">
        <v>7327</v>
      </c>
      <c r="B6983" t="s">
        <v>7548</v>
      </c>
      <c r="C6983" t="s">
        <v>565</v>
      </c>
      <c r="D6983" s="285">
        <v>1</v>
      </c>
      <c r="E6983" s="286">
        <v>85.5</v>
      </c>
      <c r="F6983" s="286">
        <v>85.5</v>
      </c>
    </row>
    <row r="6984" spans="1:6">
      <c r="A6984">
        <v>7328</v>
      </c>
      <c r="B6984" t="s">
        <v>7549</v>
      </c>
      <c r="C6984" t="s">
        <v>565</v>
      </c>
      <c r="D6984" s="285">
        <v>1</v>
      </c>
      <c r="E6984" s="286">
        <v>142.5</v>
      </c>
      <c r="F6984" s="286">
        <v>142.5</v>
      </c>
    </row>
    <row r="6985" spans="1:6">
      <c r="A6985">
        <v>7329</v>
      </c>
      <c r="B6985" t="s">
        <v>7550</v>
      </c>
      <c r="C6985" t="s">
        <v>565</v>
      </c>
      <c r="D6985" s="285">
        <v>58</v>
      </c>
      <c r="E6985" s="286">
        <v>2.61</v>
      </c>
      <c r="F6985" s="286">
        <v>151.38</v>
      </c>
    </row>
    <row r="6986" spans="1:6">
      <c r="A6986">
        <v>7330</v>
      </c>
      <c r="B6986" t="s">
        <v>7551</v>
      </c>
      <c r="C6986" t="s">
        <v>679</v>
      </c>
      <c r="D6986" s="285">
        <v>0</v>
      </c>
      <c r="E6986" s="286">
        <v>84.55</v>
      </c>
      <c r="F6986" s="286">
        <v>0</v>
      </c>
    </row>
    <row r="6987" spans="1:6">
      <c r="A6987">
        <v>7332</v>
      </c>
      <c r="B6987" t="s">
        <v>7552</v>
      </c>
      <c r="C6987" t="s">
        <v>565</v>
      </c>
      <c r="D6987" s="285">
        <v>15</v>
      </c>
      <c r="E6987" s="286">
        <v>13.99</v>
      </c>
      <c r="F6987" s="286">
        <v>209.85</v>
      </c>
    </row>
    <row r="6988" spans="1:6">
      <c r="A6988" t="s">
        <v>7553</v>
      </c>
      <c r="B6988" t="s">
        <v>7554</v>
      </c>
      <c r="C6988" t="s">
        <v>7555</v>
      </c>
      <c r="D6988" s="285">
        <v>0</v>
      </c>
      <c r="E6988" s="286">
        <v>1.7150000000000001</v>
      </c>
      <c r="F6988" s="286">
        <v>0</v>
      </c>
    </row>
    <row r="6989" spans="1:6">
      <c r="A6989" t="s">
        <v>7556</v>
      </c>
      <c r="B6989" t="s">
        <v>7557</v>
      </c>
      <c r="C6989" t="s">
        <v>7558</v>
      </c>
      <c r="D6989" s="285">
        <v>0</v>
      </c>
      <c r="E6989" s="286">
        <v>8.0519999999999996</v>
      </c>
      <c r="F6989" s="286">
        <v>0</v>
      </c>
    </row>
    <row r="6990" spans="1:6">
      <c r="A6990" t="s">
        <v>7559</v>
      </c>
      <c r="B6990" t="s">
        <v>7560</v>
      </c>
      <c r="C6990" t="s">
        <v>679</v>
      </c>
      <c r="D6990" s="285">
        <v>0</v>
      </c>
      <c r="E6990" s="286">
        <v>3998.36</v>
      </c>
      <c r="F6990" s="286">
        <v>0</v>
      </c>
    </row>
    <row r="6991" spans="1:6">
      <c r="A6991" t="s">
        <v>7561</v>
      </c>
      <c r="B6991" t="s">
        <v>7562</v>
      </c>
      <c r="C6991" t="s">
        <v>7563</v>
      </c>
      <c r="D6991" s="285">
        <v>0</v>
      </c>
      <c r="E6991" s="286">
        <v>4156.57</v>
      </c>
      <c r="F6991" s="286">
        <v>0</v>
      </c>
    </row>
    <row r="6992" spans="1:6">
      <c r="A6992" t="s">
        <v>7564</v>
      </c>
      <c r="B6992" t="s">
        <v>7565</v>
      </c>
      <c r="C6992" t="s">
        <v>7563</v>
      </c>
      <c r="D6992" s="285">
        <v>0</v>
      </c>
      <c r="E6992" s="286">
        <v>3678.9</v>
      </c>
      <c r="F6992" s="286">
        <v>0</v>
      </c>
    </row>
    <row r="6993" spans="1:6">
      <c r="A6993" t="s">
        <v>7566</v>
      </c>
      <c r="B6993" t="s">
        <v>7567</v>
      </c>
      <c r="C6993" t="s">
        <v>679</v>
      </c>
      <c r="D6993" s="285">
        <v>0</v>
      </c>
      <c r="E6993" s="286">
        <v>5.95</v>
      </c>
      <c r="F6993" s="286">
        <v>0</v>
      </c>
    </row>
    <row r="6994" spans="1:6">
      <c r="A6994" t="s">
        <v>7568</v>
      </c>
      <c r="B6994" t="s">
        <v>7569</v>
      </c>
      <c r="C6994" t="s">
        <v>679</v>
      </c>
      <c r="D6994" s="285">
        <v>0</v>
      </c>
      <c r="E6994" s="286">
        <v>6.25</v>
      </c>
      <c r="F6994" s="286">
        <v>0</v>
      </c>
    </row>
    <row r="6995" spans="1:6">
      <c r="A6995" t="s">
        <v>7570</v>
      </c>
      <c r="B6995" t="s">
        <v>7571</v>
      </c>
      <c r="C6995" t="s">
        <v>679</v>
      </c>
      <c r="D6995" s="285">
        <v>0</v>
      </c>
      <c r="E6995" s="286">
        <v>5.25</v>
      </c>
      <c r="F6995" s="286">
        <v>0</v>
      </c>
    </row>
    <row r="6996" spans="1:6">
      <c r="A6996" t="s">
        <v>7572</v>
      </c>
      <c r="B6996" t="s">
        <v>7573</v>
      </c>
      <c r="C6996" t="s">
        <v>7563</v>
      </c>
      <c r="D6996" s="285">
        <v>0</v>
      </c>
      <c r="E6996" s="286">
        <v>4889</v>
      </c>
      <c r="F6996" s="286">
        <v>0</v>
      </c>
    </row>
    <row r="6997" spans="1:6">
      <c r="A6997" t="s">
        <v>7574</v>
      </c>
      <c r="B6997" t="s">
        <v>7575</v>
      </c>
      <c r="C6997" t="s">
        <v>679</v>
      </c>
      <c r="D6997" s="285">
        <v>0</v>
      </c>
      <c r="E6997" s="286">
        <v>7.79</v>
      </c>
      <c r="F6997" s="286">
        <v>0</v>
      </c>
    </row>
    <row r="6998" spans="1:6">
      <c r="A6998" t="s">
        <v>7576</v>
      </c>
      <c r="B6998" t="s">
        <v>7577</v>
      </c>
      <c r="C6998" t="s">
        <v>679</v>
      </c>
      <c r="D6998" s="285">
        <v>0</v>
      </c>
      <c r="E6998" s="286">
        <v>16.920000000000002</v>
      </c>
      <c r="F6998" s="286">
        <v>0</v>
      </c>
    </row>
    <row r="6999" spans="1:6">
      <c r="A6999" t="s">
        <v>7578</v>
      </c>
      <c r="B6999" t="s">
        <v>7579</v>
      </c>
      <c r="C6999" t="s">
        <v>679</v>
      </c>
      <c r="D6999" s="285">
        <v>0</v>
      </c>
      <c r="E6999" s="286">
        <v>24.7</v>
      </c>
      <c r="F6999" s="286">
        <v>0</v>
      </c>
    </row>
    <row r="7000" spans="1:6">
      <c r="A7000" t="s">
        <v>7580</v>
      </c>
      <c r="B7000" t="s">
        <v>7581</v>
      </c>
      <c r="C7000" t="s">
        <v>679</v>
      </c>
      <c r="D7000" s="285">
        <v>0</v>
      </c>
      <c r="E7000" s="286">
        <v>5.62</v>
      </c>
      <c r="F7000" s="286">
        <v>0</v>
      </c>
    </row>
    <row r="7001" spans="1:6">
      <c r="A7001" t="s">
        <v>7582</v>
      </c>
      <c r="B7001" t="s">
        <v>7583</v>
      </c>
      <c r="C7001" t="s">
        <v>679</v>
      </c>
      <c r="D7001" s="285">
        <v>0</v>
      </c>
      <c r="E7001" s="286">
        <v>5.84</v>
      </c>
      <c r="F7001" s="286">
        <v>0</v>
      </c>
    </row>
    <row r="7002" spans="1:6">
      <c r="A7002" t="s">
        <v>7584</v>
      </c>
      <c r="B7002" t="s">
        <v>7585</v>
      </c>
      <c r="C7002" t="s">
        <v>679</v>
      </c>
      <c r="D7002" s="285">
        <v>0</v>
      </c>
      <c r="E7002" s="286">
        <v>0.92</v>
      </c>
      <c r="F7002" s="286">
        <v>0</v>
      </c>
    </row>
    <row r="7003" spans="1:6">
      <c r="A7003" t="s">
        <v>7586</v>
      </c>
      <c r="B7003" t="s">
        <v>7587</v>
      </c>
      <c r="C7003" t="s">
        <v>679</v>
      </c>
      <c r="D7003" s="285">
        <v>0</v>
      </c>
      <c r="E7003" s="286">
        <v>7.0330000000000004</v>
      </c>
      <c r="F7003" s="286">
        <v>0</v>
      </c>
    </row>
    <row r="7004" spans="1:6">
      <c r="A7004" t="s">
        <v>7588</v>
      </c>
      <c r="B7004" t="s">
        <v>7589</v>
      </c>
      <c r="C7004" t="s">
        <v>679</v>
      </c>
      <c r="D7004" s="285">
        <v>0</v>
      </c>
      <c r="E7004" s="286">
        <v>1.33</v>
      </c>
      <c r="F7004" s="286">
        <v>0</v>
      </c>
    </row>
    <row r="7005" spans="1:6">
      <c r="A7005" t="s">
        <v>7590</v>
      </c>
      <c r="B7005" t="s">
        <v>7591</v>
      </c>
      <c r="C7005" t="s">
        <v>679</v>
      </c>
      <c r="D7005" s="285">
        <v>0</v>
      </c>
      <c r="E7005" s="286">
        <v>14.85</v>
      </c>
      <c r="F7005" s="286">
        <v>0</v>
      </c>
    </row>
    <row r="7006" spans="1:6">
      <c r="A7006" t="s">
        <v>7592</v>
      </c>
      <c r="B7006" t="s">
        <v>7593</v>
      </c>
      <c r="C7006" t="s">
        <v>679</v>
      </c>
      <c r="D7006" s="285">
        <v>0</v>
      </c>
      <c r="E7006" s="286">
        <v>5.5</v>
      </c>
      <c r="F7006" s="286">
        <v>0</v>
      </c>
    </row>
    <row r="7007" spans="1:6">
      <c r="A7007" t="s">
        <v>7594</v>
      </c>
      <c r="B7007" t="s">
        <v>7595</v>
      </c>
      <c r="C7007" t="s">
        <v>679</v>
      </c>
      <c r="D7007" s="285">
        <v>0</v>
      </c>
      <c r="E7007" s="286">
        <v>21.6</v>
      </c>
      <c r="F7007" s="286">
        <v>0</v>
      </c>
    </row>
    <row r="7008" spans="1:6">
      <c r="A7008" t="s">
        <v>7596</v>
      </c>
      <c r="B7008" t="s">
        <v>7597</v>
      </c>
      <c r="C7008" t="s">
        <v>679</v>
      </c>
      <c r="D7008" s="285">
        <v>0</v>
      </c>
      <c r="E7008" s="286">
        <v>19.8</v>
      </c>
      <c r="F7008" s="286">
        <v>0</v>
      </c>
    </row>
    <row r="7009" spans="1:6">
      <c r="A7009" t="s">
        <v>7598</v>
      </c>
      <c r="B7009" t="s">
        <v>7599</v>
      </c>
      <c r="C7009" t="s">
        <v>679</v>
      </c>
      <c r="D7009" s="285">
        <v>0</v>
      </c>
      <c r="E7009" s="286">
        <v>12.78</v>
      </c>
      <c r="F7009" s="286">
        <v>0</v>
      </c>
    </row>
    <row r="7010" spans="1:6">
      <c r="A7010" t="s">
        <v>7600</v>
      </c>
      <c r="B7010" t="s">
        <v>7601</v>
      </c>
      <c r="C7010" t="s">
        <v>679</v>
      </c>
      <c r="D7010" s="285">
        <v>0</v>
      </c>
      <c r="E7010" s="286">
        <v>39.9</v>
      </c>
      <c r="F7010" s="286">
        <v>0</v>
      </c>
    </row>
    <row r="7011" spans="1:6">
      <c r="A7011" t="s">
        <v>7602</v>
      </c>
      <c r="B7011" t="s">
        <v>7603</v>
      </c>
      <c r="C7011" t="s">
        <v>679</v>
      </c>
      <c r="D7011" s="285">
        <v>0</v>
      </c>
      <c r="E7011" s="286">
        <v>12.097</v>
      </c>
      <c r="F7011" s="286">
        <v>0</v>
      </c>
    </row>
    <row r="7012" spans="1:6">
      <c r="A7012" t="s">
        <v>7604</v>
      </c>
      <c r="B7012" t="s">
        <v>7605</v>
      </c>
      <c r="C7012" t="s">
        <v>679</v>
      </c>
      <c r="D7012" s="285">
        <v>0</v>
      </c>
      <c r="E7012" s="286">
        <v>6.66</v>
      </c>
      <c r="F7012" s="286">
        <v>0</v>
      </c>
    </row>
    <row r="7013" spans="1:6">
      <c r="A7013" t="s">
        <v>7606</v>
      </c>
      <c r="B7013" t="s">
        <v>7607</v>
      </c>
      <c r="C7013" t="s">
        <v>679</v>
      </c>
      <c r="D7013" s="285">
        <v>0</v>
      </c>
      <c r="E7013" s="286">
        <v>15.26</v>
      </c>
      <c r="F7013" s="286">
        <v>0</v>
      </c>
    </row>
    <row r="7014" spans="1:6">
      <c r="A7014" t="s">
        <v>7608</v>
      </c>
      <c r="B7014" t="s">
        <v>7609</v>
      </c>
      <c r="C7014" t="s">
        <v>7610</v>
      </c>
      <c r="D7014" s="285">
        <v>0</v>
      </c>
      <c r="E7014" s="286">
        <v>22.7</v>
      </c>
      <c r="F7014" s="286">
        <v>0</v>
      </c>
    </row>
    <row r="7015" spans="1:6">
      <c r="A7015" t="s">
        <v>7611</v>
      </c>
      <c r="B7015" t="s">
        <v>7612</v>
      </c>
      <c r="C7015" t="s">
        <v>679</v>
      </c>
      <c r="D7015" s="285">
        <v>0</v>
      </c>
      <c r="E7015" s="286">
        <v>13.3</v>
      </c>
      <c r="F7015" s="286">
        <v>0</v>
      </c>
    </row>
    <row r="7016" spans="1:6">
      <c r="A7016" t="s">
        <v>7613</v>
      </c>
      <c r="B7016" t="s">
        <v>7614</v>
      </c>
      <c r="C7016" t="s">
        <v>679</v>
      </c>
      <c r="D7016" s="285">
        <v>0</v>
      </c>
      <c r="E7016" s="286">
        <v>43.256</v>
      </c>
      <c r="F7016" s="286">
        <v>0</v>
      </c>
    </row>
    <row r="7017" spans="1:6">
      <c r="A7017" t="s">
        <v>7615</v>
      </c>
      <c r="B7017" t="s">
        <v>7616</v>
      </c>
      <c r="C7017" t="s">
        <v>679</v>
      </c>
      <c r="D7017" s="285">
        <v>0</v>
      </c>
      <c r="E7017" s="286">
        <v>13.44</v>
      </c>
      <c r="F7017" s="286">
        <v>0</v>
      </c>
    </row>
    <row r="7018" spans="1:6">
      <c r="A7018" t="s">
        <v>7617</v>
      </c>
      <c r="B7018" t="s">
        <v>7618</v>
      </c>
      <c r="C7018" t="s">
        <v>679</v>
      </c>
      <c r="D7018" s="285">
        <v>0</v>
      </c>
      <c r="E7018" s="286">
        <v>6.75</v>
      </c>
      <c r="F7018" s="286">
        <v>0</v>
      </c>
    </row>
    <row r="7019" spans="1:6">
      <c r="A7019" t="s">
        <v>7619</v>
      </c>
      <c r="B7019" t="s">
        <v>7620</v>
      </c>
      <c r="C7019" t="s">
        <v>679</v>
      </c>
      <c r="D7019" s="285">
        <v>0</v>
      </c>
      <c r="E7019" s="286">
        <v>3.45</v>
      </c>
      <c r="F7019" s="286">
        <v>0</v>
      </c>
    </row>
    <row r="7020" spans="1:6">
      <c r="A7020" t="s">
        <v>7621</v>
      </c>
      <c r="B7020" t="s">
        <v>7622</v>
      </c>
      <c r="C7020" t="s">
        <v>679</v>
      </c>
      <c r="D7020" s="285">
        <v>0</v>
      </c>
      <c r="E7020" s="286">
        <v>2.06</v>
      </c>
      <c r="F7020" s="286">
        <v>0</v>
      </c>
    </row>
    <row r="7021" spans="1:6">
      <c r="A7021" t="s">
        <v>7623</v>
      </c>
      <c r="B7021" t="s">
        <v>7624</v>
      </c>
      <c r="C7021" t="s">
        <v>679</v>
      </c>
      <c r="D7021" s="285">
        <v>0</v>
      </c>
      <c r="E7021" s="286">
        <v>6.94</v>
      </c>
      <c r="F7021" s="286">
        <v>0</v>
      </c>
    </row>
    <row r="7022" spans="1:6">
      <c r="A7022" t="s">
        <v>7625</v>
      </c>
      <c r="B7022" t="s">
        <v>7626</v>
      </c>
      <c r="C7022" t="s">
        <v>679</v>
      </c>
      <c r="D7022" s="285">
        <v>0</v>
      </c>
      <c r="E7022" s="286">
        <v>1.1599999999999999</v>
      </c>
      <c r="F7022" s="286">
        <v>0</v>
      </c>
    </row>
    <row r="7023" spans="1:6">
      <c r="A7023" t="s">
        <v>7627</v>
      </c>
      <c r="B7023" t="s">
        <v>7628</v>
      </c>
      <c r="C7023" t="s">
        <v>679</v>
      </c>
      <c r="D7023" s="285">
        <v>0</v>
      </c>
      <c r="E7023" s="286">
        <v>12.8</v>
      </c>
      <c r="F7023" s="286">
        <v>0</v>
      </c>
    </row>
    <row r="7024" spans="1:6">
      <c r="A7024" t="s">
        <v>7629</v>
      </c>
      <c r="B7024" t="s">
        <v>7630</v>
      </c>
      <c r="C7024" t="s">
        <v>679</v>
      </c>
      <c r="D7024" s="285">
        <v>0</v>
      </c>
      <c r="E7024" s="286">
        <v>2.41</v>
      </c>
      <c r="F7024" s="286">
        <v>0</v>
      </c>
    </row>
    <row r="7025" spans="1:6">
      <c r="A7025" t="s">
        <v>7631</v>
      </c>
      <c r="B7025" t="s">
        <v>7632</v>
      </c>
      <c r="C7025" t="s">
        <v>679</v>
      </c>
      <c r="D7025" s="285">
        <v>0</v>
      </c>
      <c r="E7025" s="286">
        <v>18.059999999999999</v>
      </c>
      <c r="F7025" s="286">
        <v>0</v>
      </c>
    </row>
    <row r="7026" spans="1:6">
      <c r="A7026" t="s">
        <v>7633</v>
      </c>
      <c r="B7026" t="s">
        <v>7634</v>
      </c>
      <c r="C7026" t="s">
        <v>679</v>
      </c>
      <c r="D7026" s="285">
        <v>0</v>
      </c>
      <c r="E7026" s="286">
        <v>0.80300000000000005</v>
      </c>
      <c r="F7026" s="286">
        <v>0</v>
      </c>
    </row>
    <row r="7027" spans="1:6">
      <c r="A7027" t="s">
        <v>7635</v>
      </c>
      <c r="B7027" t="s">
        <v>7636</v>
      </c>
      <c r="C7027" t="s">
        <v>679</v>
      </c>
      <c r="D7027" s="285">
        <v>0</v>
      </c>
      <c r="E7027" s="286">
        <v>12.12</v>
      </c>
      <c r="F7027" s="286">
        <v>0</v>
      </c>
    </row>
    <row r="7028" spans="1:6">
      <c r="A7028" t="s">
        <v>7637</v>
      </c>
      <c r="B7028" t="s">
        <v>7638</v>
      </c>
      <c r="C7028" t="s">
        <v>679</v>
      </c>
      <c r="D7028" s="285">
        <v>0</v>
      </c>
      <c r="E7028" s="286">
        <v>0.92</v>
      </c>
      <c r="F7028" s="286">
        <v>0</v>
      </c>
    </row>
    <row r="7029" spans="1:6">
      <c r="A7029" t="s">
        <v>7639</v>
      </c>
      <c r="B7029" t="s">
        <v>7640</v>
      </c>
      <c r="C7029" t="s">
        <v>679</v>
      </c>
      <c r="D7029" s="285">
        <v>0</v>
      </c>
      <c r="E7029" s="286">
        <v>3.246</v>
      </c>
      <c r="F7029" s="286">
        <v>0</v>
      </c>
    </row>
    <row r="7030" spans="1:6">
      <c r="A7030" t="s">
        <v>7641</v>
      </c>
      <c r="B7030" t="s">
        <v>7642</v>
      </c>
      <c r="C7030" t="s">
        <v>679</v>
      </c>
      <c r="D7030" s="285">
        <v>0</v>
      </c>
      <c r="E7030" s="286">
        <v>7.86</v>
      </c>
      <c r="F7030" s="286">
        <v>0</v>
      </c>
    </row>
    <row r="7031" spans="1:6">
      <c r="A7031" t="s">
        <v>7643</v>
      </c>
      <c r="B7031" t="s">
        <v>7644</v>
      </c>
      <c r="C7031" t="s">
        <v>679</v>
      </c>
      <c r="D7031" s="285">
        <v>0</v>
      </c>
      <c r="E7031" s="286">
        <v>3.859</v>
      </c>
      <c r="F7031" s="286">
        <v>0</v>
      </c>
    </row>
    <row r="7032" spans="1:6">
      <c r="A7032" t="s">
        <v>7645</v>
      </c>
      <c r="B7032" t="s">
        <v>7646</v>
      </c>
      <c r="C7032" t="s">
        <v>679</v>
      </c>
      <c r="D7032" s="285">
        <v>0</v>
      </c>
      <c r="E7032" s="286">
        <v>2.5750000000000002</v>
      </c>
      <c r="F7032" s="286">
        <v>0</v>
      </c>
    </row>
    <row r="7033" spans="1:6">
      <c r="A7033" t="s">
        <v>7647</v>
      </c>
      <c r="B7033" t="s">
        <v>7648</v>
      </c>
      <c r="C7033" t="s">
        <v>679</v>
      </c>
      <c r="D7033" s="285">
        <v>0</v>
      </c>
      <c r="E7033" s="286">
        <v>1.27</v>
      </c>
      <c r="F7033" s="286">
        <v>0</v>
      </c>
    </row>
    <row r="7034" spans="1:6">
      <c r="A7034" t="s">
        <v>7649</v>
      </c>
      <c r="B7034" t="s">
        <v>7650</v>
      </c>
      <c r="C7034" t="s">
        <v>679</v>
      </c>
      <c r="D7034" s="285">
        <v>0</v>
      </c>
      <c r="E7034" s="286">
        <v>8.6300000000000008</v>
      </c>
      <c r="F7034" s="286">
        <v>0</v>
      </c>
    </row>
    <row r="7035" spans="1:6">
      <c r="A7035" t="s">
        <v>7651</v>
      </c>
      <c r="B7035" t="s">
        <v>7652</v>
      </c>
      <c r="C7035" t="s">
        <v>679</v>
      </c>
      <c r="D7035" s="285">
        <v>0</v>
      </c>
      <c r="E7035" s="286">
        <v>3.12</v>
      </c>
      <c r="F7035" s="286">
        <v>0</v>
      </c>
    </row>
    <row r="7036" spans="1:6">
      <c r="A7036" t="s">
        <v>7653</v>
      </c>
      <c r="B7036" t="s">
        <v>7654</v>
      </c>
      <c r="C7036" t="s">
        <v>679</v>
      </c>
      <c r="D7036" s="285">
        <v>0</v>
      </c>
      <c r="E7036" s="286">
        <v>2.87</v>
      </c>
      <c r="F7036" s="286">
        <v>0</v>
      </c>
    </row>
    <row r="7037" spans="1:6">
      <c r="A7037" t="s">
        <v>7655</v>
      </c>
      <c r="B7037" t="s">
        <v>7656</v>
      </c>
      <c r="C7037" t="s">
        <v>679</v>
      </c>
      <c r="D7037" s="285">
        <v>0</v>
      </c>
      <c r="E7037" s="286">
        <v>2.7</v>
      </c>
      <c r="F7037" s="286">
        <v>0</v>
      </c>
    </row>
    <row r="7038" spans="1:6">
      <c r="A7038" t="s">
        <v>7657</v>
      </c>
      <c r="B7038" t="s">
        <v>7658</v>
      </c>
      <c r="C7038" t="s">
        <v>679</v>
      </c>
      <c r="D7038" s="285">
        <v>0</v>
      </c>
      <c r="E7038" s="286">
        <v>6.84</v>
      </c>
      <c r="F7038" s="286">
        <v>0</v>
      </c>
    </row>
    <row r="7039" spans="1:6">
      <c r="A7039" t="s">
        <v>7659</v>
      </c>
      <c r="B7039" t="s">
        <v>7660</v>
      </c>
      <c r="C7039" t="s">
        <v>679</v>
      </c>
      <c r="D7039" s="285">
        <v>0</v>
      </c>
      <c r="E7039" s="286">
        <v>18.192</v>
      </c>
      <c r="F7039" s="286">
        <v>0</v>
      </c>
    </row>
    <row r="7040" spans="1:6">
      <c r="A7040" t="s">
        <v>7661</v>
      </c>
      <c r="B7040" t="s">
        <v>7662</v>
      </c>
      <c r="C7040" t="s">
        <v>679</v>
      </c>
      <c r="D7040" s="285">
        <v>0</v>
      </c>
      <c r="E7040" s="286">
        <v>0.82</v>
      </c>
      <c r="F7040" s="286">
        <v>0</v>
      </c>
    </row>
    <row r="7041" spans="1:6">
      <c r="A7041" t="s">
        <v>7663</v>
      </c>
      <c r="B7041" t="s">
        <v>7664</v>
      </c>
      <c r="C7041" t="s">
        <v>679</v>
      </c>
      <c r="D7041" s="285">
        <v>0</v>
      </c>
      <c r="E7041" s="286">
        <v>1.72</v>
      </c>
      <c r="F7041" s="286">
        <v>0</v>
      </c>
    </row>
    <row r="7042" spans="1:6">
      <c r="A7042" t="s">
        <v>7665</v>
      </c>
      <c r="B7042" t="s">
        <v>7666</v>
      </c>
      <c r="C7042" t="s">
        <v>679</v>
      </c>
      <c r="D7042" s="285">
        <v>0</v>
      </c>
      <c r="E7042" s="286">
        <v>1.73</v>
      </c>
      <c r="F7042" s="286">
        <v>0</v>
      </c>
    </row>
    <row r="7043" spans="1:6">
      <c r="A7043" t="s">
        <v>7667</v>
      </c>
      <c r="B7043" t="s">
        <v>7668</v>
      </c>
      <c r="C7043" t="s">
        <v>679</v>
      </c>
      <c r="D7043" s="285">
        <v>0</v>
      </c>
      <c r="E7043" s="286">
        <v>41.25</v>
      </c>
      <c r="F7043" s="286">
        <v>0</v>
      </c>
    </row>
    <row r="7044" spans="1:6">
      <c r="A7044" t="s">
        <v>7669</v>
      </c>
      <c r="B7044" t="s">
        <v>7670</v>
      </c>
      <c r="C7044" t="s">
        <v>679</v>
      </c>
      <c r="D7044" s="285">
        <v>0</v>
      </c>
      <c r="E7044" s="286">
        <v>10.5</v>
      </c>
      <c r="F7044" s="286">
        <v>0</v>
      </c>
    </row>
    <row r="7045" spans="1:6">
      <c r="A7045" t="s">
        <v>7671</v>
      </c>
      <c r="B7045" t="s">
        <v>7672</v>
      </c>
      <c r="C7045" t="s">
        <v>679</v>
      </c>
      <c r="D7045" s="285">
        <v>0</v>
      </c>
      <c r="E7045" s="286">
        <v>107.28</v>
      </c>
      <c r="F7045" s="286">
        <v>0</v>
      </c>
    </row>
    <row r="7046" spans="1:6">
      <c r="A7046" t="s">
        <v>7673</v>
      </c>
      <c r="B7046" t="s">
        <v>7674</v>
      </c>
      <c r="C7046" t="s">
        <v>679</v>
      </c>
      <c r="D7046" s="285">
        <v>0</v>
      </c>
      <c r="E7046" s="286">
        <v>6.45</v>
      </c>
      <c r="F7046" s="286">
        <v>0</v>
      </c>
    </row>
    <row r="7047" spans="1:6">
      <c r="A7047" t="s">
        <v>7675</v>
      </c>
      <c r="B7047" t="s">
        <v>7676</v>
      </c>
      <c r="C7047" t="s">
        <v>679</v>
      </c>
      <c r="D7047" s="285">
        <v>0</v>
      </c>
      <c r="E7047" s="286">
        <v>4.25</v>
      </c>
      <c r="F7047" s="286">
        <v>0</v>
      </c>
    </row>
    <row r="7048" spans="1:6">
      <c r="A7048" t="s">
        <v>7677</v>
      </c>
      <c r="B7048" t="s">
        <v>7678</v>
      </c>
      <c r="C7048" t="s">
        <v>679</v>
      </c>
      <c r="D7048" s="285">
        <v>0</v>
      </c>
      <c r="E7048" s="286">
        <v>1.89</v>
      </c>
      <c r="F7048" s="286">
        <v>0</v>
      </c>
    </row>
    <row r="7049" spans="1:6">
      <c r="A7049" t="s">
        <v>7679</v>
      </c>
      <c r="B7049" t="s">
        <v>7680</v>
      </c>
      <c r="C7049" t="s">
        <v>679</v>
      </c>
      <c r="D7049" s="285">
        <v>0</v>
      </c>
      <c r="E7049" s="286">
        <v>13.914999999999999</v>
      </c>
      <c r="F7049" s="286">
        <v>0</v>
      </c>
    </row>
    <row r="7050" spans="1:6">
      <c r="A7050" t="s">
        <v>7681</v>
      </c>
      <c r="B7050" t="s">
        <v>7682</v>
      </c>
      <c r="C7050" t="s">
        <v>679</v>
      </c>
      <c r="D7050" s="285">
        <v>0</v>
      </c>
      <c r="E7050" s="286">
        <v>7.1130000000000004</v>
      </c>
      <c r="F7050" s="286">
        <v>0</v>
      </c>
    </row>
    <row r="7051" spans="1:6">
      <c r="A7051" t="s">
        <v>7683</v>
      </c>
      <c r="B7051" t="s">
        <v>7684</v>
      </c>
      <c r="C7051" t="s">
        <v>679</v>
      </c>
      <c r="D7051" s="285">
        <v>0</v>
      </c>
      <c r="E7051" s="286">
        <v>1.3280000000000001</v>
      </c>
      <c r="F7051" s="286">
        <v>0</v>
      </c>
    </row>
    <row r="7052" spans="1:6">
      <c r="A7052" t="s">
        <v>7685</v>
      </c>
      <c r="B7052" t="s">
        <v>7686</v>
      </c>
      <c r="C7052" t="s">
        <v>679</v>
      </c>
      <c r="D7052" s="285">
        <v>0</v>
      </c>
      <c r="E7052" s="286">
        <v>1.175</v>
      </c>
      <c r="F7052" s="286">
        <v>0</v>
      </c>
    </row>
    <row r="7053" spans="1:6">
      <c r="A7053" t="s">
        <v>7687</v>
      </c>
      <c r="B7053" t="s">
        <v>7688</v>
      </c>
      <c r="C7053" t="s">
        <v>565</v>
      </c>
      <c r="D7053" s="285">
        <v>0</v>
      </c>
      <c r="E7053" s="286">
        <v>5.5</v>
      </c>
      <c r="F7053" s="286">
        <v>0</v>
      </c>
    </row>
    <row r="7054" spans="1:6">
      <c r="A7054" t="s">
        <v>7689</v>
      </c>
      <c r="B7054" t="s">
        <v>7690</v>
      </c>
      <c r="C7054" t="s">
        <v>679</v>
      </c>
      <c r="D7054" s="285">
        <v>0</v>
      </c>
      <c r="E7054" s="286">
        <v>9.2899999999999991</v>
      </c>
      <c r="F7054" s="286">
        <v>0</v>
      </c>
    </row>
    <row r="7055" spans="1:6">
      <c r="A7055" t="s">
        <v>7691</v>
      </c>
      <c r="B7055" t="s">
        <v>7692</v>
      </c>
      <c r="C7055" t="s">
        <v>679</v>
      </c>
      <c r="D7055" s="285">
        <v>0</v>
      </c>
      <c r="E7055" s="286">
        <v>3.99</v>
      </c>
      <c r="F7055" s="286">
        <v>0</v>
      </c>
    </row>
    <row r="7056" spans="1:6">
      <c r="A7056" t="s">
        <v>7693</v>
      </c>
      <c r="B7056" t="s">
        <v>7694</v>
      </c>
      <c r="C7056" t="s">
        <v>679</v>
      </c>
      <c r="D7056" s="285">
        <v>0</v>
      </c>
      <c r="E7056" s="286">
        <v>19.89</v>
      </c>
      <c r="F7056" s="286">
        <v>0</v>
      </c>
    </row>
    <row r="7057" spans="1:6">
      <c r="A7057" t="s">
        <v>7695</v>
      </c>
      <c r="B7057" t="s">
        <v>7696</v>
      </c>
      <c r="C7057" t="s">
        <v>679</v>
      </c>
      <c r="D7057" s="285">
        <v>0</v>
      </c>
      <c r="E7057" s="286">
        <v>2.4700000000000002</v>
      </c>
      <c r="F7057" s="286">
        <v>0</v>
      </c>
    </row>
    <row r="7058" spans="1:6">
      <c r="A7058" t="s">
        <v>7697</v>
      </c>
      <c r="B7058" t="s">
        <v>7698</v>
      </c>
      <c r="C7058" t="s">
        <v>679</v>
      </c>
      <c r="D7058" s="285">
        <v>0</v>
      </c>
      <c r="E7058" s="286">
        <v>231.9</v>
      </c>
      <c r="F7058" s="286">
        <v>0</v>
      </c>
    </row>
    <row r="7059" spans="1:6">
      <c r="A7059" t="s">
        <v>7699</v>
      </c>
      <c r="B7059" t="s">
        <v>7700</v>
      </c>
      <c r="C7059" t="s">
        <v>679</v>
      </c>
      <c r="D7059" s="285">
        <v>0</v>
      </c>
      <c r="E7059" s="286">
        <v>10.55</v>
      </c>
      <c r="F7059" s="286">
        <v>0</v>
      </c>
    </row>
    <row r="7060" spans="1:6">
      <c r="A7060" t="s">
        <v>7701</v>
      </c>
      <c r="B7060" t="s">
        <v>7702</v>
      </c>
      <c r="C7060" t="s">
        <v>679</v>
      </c>
      <c r="D7060" s="285">
        <v>0</v>
      </c>
      <c r="E7060" s="286">
        <v>15.465999999999999</v>
      </c>
      <c r="F7060" s="286">
        <v>0</v>
      </c>
    </row>
    <row r="7061" spans="1:6">
      <c r="A7061" t="s">
        <v>7703</v>
      </c>
      <c r="B7061" t="s">
        <v>7704</v>
      </c>
      <c r="C7061" t="s">
        <v>679</v>
      </c>
      <c r="D7061" s="285">
        <v>0</v>
      </c>
      <c r="E7061" s="286">
        <v>3.0150000000000001</v>
      </c>
      <c r="F7061" s="286">
        <v>0</v>
      </c>
    </row>
    <row r="7062" spans="1:6">
      <c r="A7062" t="s">
        <v>7705</v>
      </c>
      <c r="B7062" t="s">
        <v>7706</v>
      </c>
      <c r="C7062" t="s">
        <v>679</v>
      </c>
      <c r="D7062" s="285">
        <v>0</v>
      </c>
      <c r="E7062" s="286">
        <v>5.726</v>
      </c>
      <c r="F7062" s="286">
        <v>0</v>
      </c>
    </row>
    <row r="7063" spans="1:6">
      <c r="A7063" t="s">
        <v>7707</v>
      </c>
      <c r="B7063" t="s">
        <v>7708</v>
      </c>
      <c r="C7063" t="s">
        <v>679</v>
      </c>
      <c r="D7063" s="285">
        <v>0</v>
      </c>
      <c r="E7063" s="286">
        <v>5.74</v>
      </c>
      <c r="F7063" s="286">
        <v>0</v>
      </c>
    </row>
    <row r="7064" spans="1:6">
      <c r="A7064" t="s">
        <v>7709</v>
      </c>
      <c r="B7064" t="s">
        <v>7710</v>
      </c>
      <c r="C7064" t="s">
        <v>679</v>
      </c>
      <c r="D7064" s="285">
        <v>0</v>
      </c>
      <c r="E7064" s="286">
        <v>1.9</v>
      </c>
      <c r="F7064" s="286">
        <v>0</v>
      </c>
    </row>
    <row r="7065" spans="1:6">
      <c r="A7065" t="s">
        <v>7711</v>
      </c>
      <c r="B7065" t="s">
        <v>7712</v>
      </c>
      <c r="C7065" t="s">
        <v>679</v>
      </c>
      <c r="D7065" s="285">
        <v>0</v>
      </c>
      <c r="E7065" s="286">
        <v>1.663</v>
      </c>
      <c r="F7065" s="286">
        <v>0</v>
      </c>
    </row>
    <row r="7066" spans="1:6">
      <c r="A7066" t="s">
        <v>7713</v>
      </c>
      <c r="B7066" t="s">
        <v>7714</v>
      </c>
      <c r="C7066" t="s">
        <v>679</v>
      </c>
      <c r="D7066" s="285">
        <v>0</v>
      </c>
      <c r="E7066" s="286">
        <v>44.79</v>
      </c>
      <c r="F7066" s="286">
        <v>0</v>
      </c>
    </row>
    <row r="7067" spans="1:6">
      <c r="A7067" t="s">
        <v>7715</v>
      </c>
      <c r="B7067" t="s">
        <v>7716</v>
      </c>
      <c r="C7067" t="s">
        <v>679</v>
      </c>
      <c r="D7067" s="285">
        <v>0</v>
      </c>
      <c r="E7067" s="286">
        <v>5.0199999999999996</v>
      </c>
      <c r="F7067" s="286">
        <v>0</v>
      </c>
    </row>
    <row r="7068" spans="1:6">
      <c r="A7068" t="s">
        <v>7717</v>
      </c>
      <c r="B7068" t="s">
        <v>7718</v>
      </c>
      <c r="C7068" t="s">
        <v>679</v>
      </c>
      <c r="D7068" s="285">
        <v>0</v>
      </c>
      <c r="E7068" s="286">
        <v>5</v>
      </c>
      <c r="F7068" s="286">
        <v>0</v>
      </c>
    </row>
    <row r="7069" spans="1:6">
      <c r="A7069" t="s">
        <v>7719</v>
      </c>
      <c r="B7069" t="s">
        <v>7720</v>
      </c>
      <c r="C7069" t="s">
        <v>679</v>
      </c>
      <c r="D7069" s="285">
        <v>0</v>
      </c>
      <c r="E7069" s="286">
        <v>0.84499999999999997</v>
      </c>
      <c r="F7069" s="286">
        <v>0</v>
      </c>
    </row>
    <row r="7070" spans="1:6">
      <c r="A7070" t="s">
        <v>7721</v>
      </c>
      <c r="B7070" t="s">
        <v>7722</v>
      </c>
      <c r="C7070" t="s">
        <v>679</v>
      </c>
      <c r="D7070" s="285">
        <v>0</v>
      </c>
      <c r="E7070" s="286">
        <v>13.8</v>
      </c>
      <c r="F7070" s="286">
        <v>0</v>
      </c>
    </row>
    <row r="7071" spans="1:6">
      <c r="A7071" t="s">
        <v>7723</v>
      </c>
      <c r="B7071" t="s">
        <v>7724</v>
      </c>
      <c r="C7071" t="s">
        <v>679</v>
      </c>
      <c r="D7071" s="285">
        <v>0</v>
      </c>
      <c r="E7071" s="286">
        <v>2.1560000000000001</v>
      </c>
      <c r="F7071" s="286">
        <v>0</v>
      </c>
    </row>
    <row r="7072" spans="1:6">
      <c r="A7072" t="s">
        <v>7725</v>
      </c>
      <c r="B7072" t="s">
        <v>7726</v>
      </c>
      <c r="C7072" t="s">
        <v>679</v>
      </c>
      <c r="D7072" s="285">
        <v>0</v>
      </c>
      <c r="E7072" s="286">
        <v>6.11</v>
      </c>
      <c r="F7072" s="286">
        <v>0</v>
      </c>
    </row>
    <row r="7073" spans="1:6">
      <c r="A7073" t="s">
        <v>7727</v>
      </c>
      <c r="B7073" t="s">
        <v>7728</v>
      </c>
      <c r="C7073" t="s">
        <v>679</v>
      </c>
      <c r="D7073" s="285">
        <v>0</v>
      </c>
      <c r="E7073" s="286">
        <v>0.5</v>
      </c>
      <c r="F7073" s="286">
        <v>0</v>
      </c>
    </row>
    <row r="7074" spans="1:6">
      <c r="A7074" t="s">
        <v>7729</v>
      </c>
      <c r="B7074" t="s">
        <v>7730</v>
      </c>
      <c r="C7074" t="s">
        <v>679</v>
      </c>
      <c r="D7074" s="285">
        <v>0</v>
      </c>
      <c r="E7074" s="286">
        <v>0.8</v>
      </c>
      <c r="F7074" s="286">
        <v>0</v>
      </c>
    </row>
    <row r="7075" spans="1:6">
      <c r="A7075" t="s">
        <v>7731</v>
      </c>
      <c r="B7075" t="s">
        <v>7732</v>
      </c>
      <c r="C7075" t="s">
        <v>7733</v>
      </c>
      <c r="D7075" s="285">
        <v>0</v>
      </c>
      <c r="E7075" s="286">
        <v>6.6369999999999996</v>
      </c>
      <c r="F7075" s="286">
        <v>0</v>
      </c>
    </row>
    <row r="7076" spans="1:6">
      <c r="A7076" t="s">
        <v>7734</v>
      </c>
      <c r="B7076" t="s">
        <v>7735</v>
      </c>
      <c r="C7076" t="s">
        <v>7733</v>
      </c>
      <c r="D7076" s="285">
        <v>0</v>
      </c>
      <c r="E7076" s="286">
        <v>5.4870000000000001</v>
      </c>
      <c r="F7076" s="286">
        <v>0</v>
      </c>
    </row>
    <row r="7077" spans="1:6">
      <c r="A7077" t="s">
        <v>7736</v>
      </c>
      <c r="B7077" t="s">
        <v>7737</v>
      </c>
      <c r="C7077" t="s">
        <v>7733</v>
      </c>
      <c r="D7077" s="285">
        <v>0</v>
      </c>
      <c r="E7077" s="286">
        <v>5.2080000000000002</v>
      </c>
      <c r="F7077" s="286">
        <v>0</v>
      </c>
    </row>
    <row r="7078" spans="1:6">
      <c r="A7078" t="s">
        <v>7738</v>
      </c>
      <c r="B7078" t="s">
        <v>7739</v>
      </c>
      <c r="C7078" t="s">
        <v>7733</v>
      </c>
      <c r="D7078" s="285">
        <v>0</v>
      </c>
      <c r="E7078" s="286">
        <v>4.9989999999999997</v>
      </c>
      <c r="F7078" s="286">
        <v>0</v>
      </c>
    </row>
    <row r="7079" spans="1:6">
      <c r="A7079" t="s">
        <v>7740</v>
      </c>
      <c r="B7079" t="s">
        <v>7741</v>
      </c>
      <c r="C7079" t="s">
        <v>7733</v>
      </c>
      <c r="D7079" s="285">
        <v>0</v>
      </c>
      <c r="E7079" s="286">
        <v>3.556</v>
      </c>
      <c r="F7079" s="286">
        <v>0</v>
      </c>
    </row>
    <row r="7080" spans="1:6">
      <c r="A7080" t="s">
        <v>7742</v>
      </c>
      <c r="B7080" t="s">
        <v>7743</v>
      </c>
      <c r="C7080" t="s">
        <v>7733</v>
      </c>
      <c r="D7080" s="285">
        <v>0</v>
      </c>
      <c r="E7080" s="286">
        <v>3.31</v>
      </c>
      <c r="F7080" s="286">
        <v>0</v>
      </c>
    </row>
    <row r="7081" spans="1:6">
      <c r="A7081" t="s">
        <v>7744</v>
      </c>
      <c r="B7081" t="s">
        <v>7745</v>
      </c>
      <c r="C7081" t="s">
        <v>7733</v>
      </c>
      <c r="D7081" s="285">
        <v>0</v>
      </c>
      <c r="E7081" s="286">
        <v>3.0609999999999999</v>
      </c>
      <c r="F7081" s="286">
        <v>0</v>
      </c>
    </row>
    <row r="7082" spans="1:6">
      <c r="A7082" t="s">
        <v>7746</v>
      </c>
      <c r="B7082" t="s">
        <v>7747</v>
      </c>
      <c r="C7082" t="s">
        <v>7733</v>
      </c>
      <c r="D7082" s="285">
        <v>0</v>
      </c>
      <c r="E7082" s="286">
        <v>2.94</v>
      </c>
      <c r="F7082" s="286">
        <v>0</v>
      </c>
    </row>
    <row r="7083" spans="1:6">
      <c r="A7083" t="s">
        <v>7748</v>
      </c>
      <c r="B7083" t="s">
        <v>7749</v>
      </c>
      <c r="C7083" t="s">
        <v>7733</v>
      </c>
      <c r="D7083" s="285">
        <v>0</v>
      </c>
      <c r="E7083" s="286">
        <v>2.8759999999999999</v>
      </c>
      <c r="F7083" s="286">
        <v>0</v>
      </c>
    </row>
    <row r="7084" spans="1:6">
      <c r="A7084" t="s">
        <v>7750</v>
      </c>
      <c r="B7084" t="s">
        <v>7751</v>
      </c>
      <c r="C7084" t="s">
        <v>7733</v>
      </c>
      <c r="D7084" s="285">
        <v>0</v>
      </c>
      <c r="E7084" s="286">
        <v>4.4690000000000003</v>
      </c>
      <c r="F7084" s="286">
        <v>0</v>
      </c>
    </row>
    <row r="7085" spans="1:6">
      <c r="A7085" t="s">
        <v>7752</v>
      </c>
      <c r="B7085" t="s">
        <v>7753</v>
      </c>
      <c r="C7085" t="s">
        <v>7733</v>
      </c>
      <c r="D7085" s="285">
        <v>0</v>
      </c>
      <c r="E7085" s="286">
        <v>4.3719999999999999</v>
      </c>
      <c r="F7085" s="286">
        <v>0</v>
      </c>
    </row>
    <row r="7086" spans="1:6">
      <c r="A7086" t="s">
        <v>7754</v>
      </c>
      <c r="B7086" t="s">
        <v>7755</v>
      </c>
      <c r="C7086" t="s">
        <v>7733</v>
      </c>
      <c r="D7086" s="285">
        <v>0</v>
      </c>
      <c r="E7086" s="286">
        <v>4.7919999999999998</v>
      </c>
      <c r="F7086" s="286">
        <v>0</v>
      </c>
    </row>
    <row r="7087" spans="1:6">
      <c r="A7087" t="s">
        <v>7756</v>
      </c>
      <c r="B7087" t="s">
        <v>7757</v>
      </c>
      <c r="C7087" t="s">
        <v>7733</v>
      </c>
      <c r="D7087" s="285">
        <v>0</v>
      </c>
      <c r="E7087" s="286">
        <v>4.0220000000000002</v>
      </c>
      <c r="F7087" s="286">
        <v>0</v>
      </c>
    </row>
    <row r="7088" spans="1:6">
      <c r="A7088" t="s">
        <v>7758</v>
      </c>
      <c r="B7088" t="s">
        <v>7759</v>
      </c>
      <c r="C7088" t="s">
        <v>7733</v>
      </c>
      <c r="D7088" s="285">
        <v>0</v>
      </c>
      <c r="E7088" s="286">
        <v>4.62</v>
      </c>
      <c r="F7088" s="286">
        <v>0</v>
      </c>
    </row>
    <row r="7089" spans="1:6">
      <c r="A7089" t="s">
        <v>7760</v>
      </c>
      <c r="B7089" t="s">
        <v>7761</v>
      </c>
      <c r="C7089" t="s">
        <v>7733</v>
      </c>
      <c r="D7089" s="285">
        <v>0</v>
      </c>
      <c r="E7089" s="286">
        <v>5.3070000000000004</v>
      </c>
      <c r="F7089" s="286">
        <v>0</v>
      </c>
    </row>
    <row r="7090" spans="1:6">
      <c r="A7090" t="s">
        <v>7762</v>
      </c>
      <c r="B7090" t="s">
        <v>7763</v>
      </c>
      <c r="C7090" t="s">
        <v>7733</v>
      </c>
      <c r="D7090" s="285">
        <v>0</v>
      </c>
      <c r="E7090" s="286">
        <v>2.605</v>
      </c>
      <c r="F7090" s="286">
        <v>0</v>
      </c>
    </row>
    <row r="7091" spans="1:6">
      <c r="A7091" t="s">
        <v>7764</v>
      </c>
      <c r="B7091" t="s">
        <v>7765</v>
      </c>
      <c r="C7091" t="s">
        <v>7733</v>
      </c>
      <c r="D7091" s="285">
        <v>0</v>
      </c>
      <c r="E7091" s="286">
        <v>5.0149999999999997</v>
      </c>
      <c r="F7091" s="286">
        <v>0</v>
      </c>
    </row>
    <row r="7092" spans="1:6">
      <c r="A7092" t="s">
        <v>7766</v>
      </c>
      <c r="B7092" t="s">
        <v>7767</v>
      </c>
      <c r="C7092" t="s">
        <v>7733</v>
      </c>
      <c r="D7092" s="285">
        <v>0</v>
      </c>
      <c r="E7092" s="286">
        <v>9.4</v>
      </c>
      <c r="F7092" s="286">
        <v>0</v>
      </c>
    </row>
    <row r="7093" spans="1:6">
      <c r="A7093" t="s">
        <v>7768</v>
      </c>
      <c r="B7093" t="s">
        <v>7769</v>
      </c>
      <c r="C7093" t="s">
        <v>7733</v>
      </c>
      <c r="D7093" s="285">
        <v>0</v>
      </c>
      <c r="E7093" s="286">
        <v>8.6999999999999993</v>
      </c>
      <c r="F7093" s="286">
        <v>0</v>
      </c>
    </row>
    <row r="7094" spans="1:6">
      <c r="A7094" t="s">
        <v>7770</v>
      </c>
      <c r="B7094" t="s">
        <v>7771</v>
      </c>
      <c r="C7094" t="s">
        <v>7733</v>
      </c>
      <c r="D7094" s="285">
        <v>0</v>
      </c>
      <c r="E7094" s="286">
        <v>8.1999999999999993</v>
      </c>
      <c r="F7094" s="286">
        <v>0</v>
      </c>
    </row>
    <row r="7095" spans="1:6">
      <c r="A7095" t="s">
        <v>7772</v>
      </c>
      <c r="B7095" t="s">
        <v>7773</v>
      </c>
      <c r="C7095" t="s">
        <v>7733</v>
      </c>
      <c r="D7095" s="285">
        <v>0</v>
      </c>
      <c r="E7095" s="286">
        <v>5.85</v>
      </c>
      <c r="F7095" s="286">
        <v>0</v>
      </c>
    </row>
    <row r="7096" spans="1:6">
      <c r="A7096" t="s">
        <v>7774</v>
      </c>
      <c r="B7096" t="s">
        <v>7775</v>
      </c>
      <c r="C7096" t="s">
        <v>7733</v>
      </c>
      <c r="D7096" s="285">
        <v>0</v>
      </c>
      <c r="E7096" s="286">
        <v>3.4</v>
      </c>
      <c r="F7096" s="286">
        <v>0</v>
      </c>
    </row>
    <row r="7097" spans="1:6">
      <c r="A7097" t="s">
        <v>7776</v>
      </c>
      <c r="B7097" t="s">
        <v>7777</v>
      </c>
      <c r="C7097" t="s">
        <v>7733</v>
      </c>
      <c r="D7097" s="285">
        <v>0</v>
      </c>
      <c r="E7097" s="286">
        <v>3.8</v>
      </c>
      <c r="F7097" s="286">
        <v>0</v>
      </c>
    </row>
    <row r="7098" spans="1:6">
      <c r="A7098" t="s">
        <v>7778</v>
      </c>
      <c r="B7098" t="s">
        <v>7779</v>
      </c>
      <c r="C7098" t="s">
        <v>7733</v>
      </c>
      <c r="D7098" s="285">
        <v>0</v>
      </c>
      <c r="E7098" s="286">
        <v>4.05</v>
      </c>
      <c r="F7098" s="286">
        <v>0</v>
      </c>
    </row>
    <row r="7099" spans="1:6">
      <c r="A7099" t="s">
        <v>7780</v>
      </c>
      <c r="B7099" t="s">
        <v>7781</v>
      </c>
      <c r="C7099" t="s">
        <v>7733</v>
      </c>
      <c r="D7099" s="285">
        <v>0</v>
      </c>
      <c r="E7099" s="286">
        <v>3.6</v>
      </c>
      <c r="F7099" s="286">
        <v>0</v>
      </c>
    </row>
    <row r="7100" spans="1:6">
      <c r="A7100" t="s">
        <v>7782</v>
      </c>
      <c r="B7100" t="s">
        <v>7783</v>
      </c>
      <c r="C7100" t="s">
        <v>7733</v>
      </c>
      <c r="D7100" s="285">
        <v>0</v>
      </c>
      <c r="E7100" s="286">
        <v>3.7</v>
      </c>
      <c r="F7100" s="286">
        <v>0</v>
      </c>
    </row>
    <row r="7101" spans="1:6">
      <c r="A7101" t="s">
        <v>7784</v>
      </c>
      <c r="B7101" t="s">
        <v>7785</v>
      </c>
      <c r="C7101" t="s">
        <v>7733</v>
      </c>
      <c r="D7101" s="285">
        <v>0</v>
      </c>
      <c r="E7101" s="286">
        <v>3.6</v>
      </c>
      <c r="F7101" s="286">
        <v>0</v>
      </c>
    </row>
    <row r="7102" spans="1:6">
      <c r="A7102" t="s">
        <v>7786</v>
      </c>
      <c r="B7102" t="s">
        <v>7787</v>
      </c>
      <c r="C7102" t="s">
        <v>7733</v>
      </c>
      <c r="D7102" s="285">
        <v>0</v>
      </c>
      <c r="E7102" s="286">
        <v>4.9249999999999998</v>
      </c>
      <c r="F7102" s="286">
        <v>0</v>
      </c>
    </row>
    <row r="7103" spans="1:6">
      <c r="A7103" t="s">
        <v>7788</v>
      </c>
      <c r="B7103" t="s">
        <v>7789</v>
      </c>
      <c r="C7103" t="s">
        <v>7733</v>
      </c>
      <c r="D7103" s="285">
        <v>0</v>
      </c>
      <c r="E7103" s="286">
        <v>3.7970000000000002</v>
      </c>
      <c r="F7103" s="286">
        <v>0</v>
      </c>
    </row>
    <row r="7104" spans="1:6">
      <c r="A7104" t="s">
        <v>7790</v>
      </c>
      <c r="B7104" t="s">
        <v>7791</v>
      </c>
      <c r="C7104" t="s">
        <v>7733</v>
      </c>
      <c r="D7104" s="285">
        <v>0</v>
      </c>
      <c r="E7104" s="286">
        <v>4.468</v>
      </c>
      <c r="F7104" s="286">
        <v>0</v>
      </c>
    </row>
    <row r="7105" spans="1:6">
      <c r="A7105" t="s">
        <v>7792</v>
      </c>
      <c r="B7105" t="s">
        <v>7793</v>
      </c>
      <c r="C7105" t="s">
        <v>7733</v>
      </c>
      <c r="D7105" s="285">
        <v>0</v>
      </c>
      <c r="E7105" s="286">
        <v>2.9729999999999999</v>
      </c>
      <c r="F7105" s="286">
        <v>0</v>
      </c>
    </row>
    <row r="7106" spans="1:6">
      <c r="A7106" t="s">
        <v>7794</v>
      </c>
      <c r="B7106" t="s">
        <v>7795</v>
      </c>
      <c r="C7106" t="s">
        <v>7733</v>
      </c>
      <c r="D7106" s="285">
        <v>0</v>
      </c>
      <c r="E7106" s="286">
        <v>5.4029999999999996</v>
      </c>
      <c r="F7106" s="286">
        <v>0</v>
      </c>
    </row>
    <row r="7107" spans="1:6">
      <c r="A7107" t="s">
        <v>7796</v>
      </c>
      <c r="B7107" t="s">
        <v>7797</v>
      </c>
      <c r="C7107" t="s">
        <v>7733</v>
      </c>
      <c r="D7107" s="285">
        <v>0</v>
      </c>
      <c r="E7107" s="286">
        <v>3.96</v>
      </c>
      <c r="F7107" s="286">
        <v>0</v>
      </c>
    </row>
    <row r="7108" spans="1:6">
      <c r="A7108" t="s">
        <v>7798</v>
      </c>
      <c r="B7108" t="s">
        <v>7799</v>
      </c>
      <c r="C7108" t="s">
        <v>7733</v>
      </c>
      <c r="D7108" s="285">
        <v>0</v>
      </c>
      <c r="E7108" s="286">
        <v>2.65</v>
      </c>
      <c r="F7108" s="286">
        <v>0</v>
      </c>
    </row>
    <row r="7109" spans="1:6">
      <c r="A7109" t="s">
        <v>7800</v>
      </c>
      <c r="B7109" t="s">
        <v>7801</v>
      </c>
      <c r="C7109" t="s">
        <v>7733</v>
      </c>
      <c r="D7109" s="285">
        <v>0</v>
      </c>
      <c r="E7109" s="286">
        <v>2.8530000000000002</v>
      </c>
      <c r="F7109" s="286">
        <v>0</v>
      </c>
    </row>
    <row r="7110" spans="1:6">
      <c r="A7110" t="s">
        <v>7802</v>
      </c>
      <c r="B7110" t="s">
        <v>7803</v>
      </c>
      <c r="C7110" t="s">
        <v>7733</v>
      </c>
      <c r="D7110" s="285">
        <v>0</v>
      </c>
      <c r="E7110" s="286">
        <v>11.65</v>
      </c>
      <c r="F7110" s="286">
        <v>0</v>
      </c>
    </row>
    <row r="7111" spans="1:6">
      <c r="A7111" t="s">
        <v>7804</v>
      </c>
      <c r="B7111" t="s">
        <v>7805</v>
      </c>
      <c r="C7111" t="s">
        <v>7733</v>
      </c>
      <c r="D7111" s="285">
        <v>0</v>
      </c>
      <c r="E7111" s="286">
        <v>9.3000000000000007</v>
      </c>
      <c r="F7111" s="286">
        <v>0</v>
      </c>
    </row>
    <row r="7112" spans="1:6">
      <c r="A7112" t="s">
        <v>7806</v>
      </c>
      <c r="B7112" t="s">
        <v>7807</v>
      </c>
      <c r="C7112" t="s">
        <v>7733</v>
      </c>
      <c r="D7112" s="285">
        <v>0</v>
      </c>
      <c r="E7112" s="286">
        <v>7.95</v>
      </c>
      <c r="F7112" s="286">
        <v>0</v>
      </c>
    </row>
    <row r="7113" spans="1:6">
      <c r="A7113" t="s">
        <v>7808</v>
      </c>
      <c r="B7113" t="s">
        <v>7809</v>
      </c>
      <c r="C7113" t="s">
        <v>7733</v>
      </c>
      <c r="D7113" s="285">
        <v>0</v>
      </c>
      <c r="E7113" s="286">
        <v>6.75</v>
      </c>
      <c r="F7113" s="286">
        <v>0</v>
      </c>
    </row>
    <row r="7114" spans="1:6">
      <c r="A7114" t="s">
        <v>7810</v>
      </c>
      <c r="B7114" t="s">
        <v>7811</v>
      </c>
      <c r="C7114" t="s">
        <v>7733</v>
      </c>
      <c r="D7114" s="285">
        <v>0</v>
      </c>
      <c r="E7114" s="286">
        <v>5.95</v>
      </c>
      <c r="F7114" s="286">
        <v>0</v>
      </c>
    </row>
    <row r="7115" spans="1:6">
      <c r="A7115" t="s">
        <v>7812</v>
      </c>
      <c r="B7115" t="s">
        <v>7813</v>
      </c>
      <c r="C7115" t="s">
        <v>7733</v>
      </c>
      <c r="D7115" s="285">
        <v>0</v>
      </c>
      <c r="E7115" s="286">
        <v>4.75</v>
      </c>
      <c r="F7115" s="286">
        <v>0</v>
      </c>
    </row>
    <row r="7116" spans="1:6">
      <c r="A7116" t="s">
        <v>7814</v>
      </c>
      <c r="B7116" t="s">
        <v>7815</v>
      </c>
      <c r="C7116" t="s">
        <v>7733</v>
      </c>
      <c r="D7116" s="285">
        <v>0</v>
      </c>
      <c r="E7116" s="286">
        <v>4.0999999999999996</v>
      </c>
      <c r="F7116" s="286">
        <v>0</v>
      </c>
    </row>
    <row r="7117" spans="1:6">
      <c r="A7117" t="s">
        <v>7816</v>
      </c>
      <c r="B7117" t="s">
        <v>7817</v>
      </c>
      <c r="C7117" t="s">
        <v>7733</v>
      </c>
      <c r="D7117" s="285">
        <v>0</v>
      </c>
      <c r="E7117" s="286">
        <v>4.0330000000000004</v>
      </c>
      <c r="F7117" s="286">
        <v>0</v>
      </c>
    </row>
    <row r="7118" spans="1:6">
      <c r="A7118" t="s">
        <v>7818</v>
      </c>
      <c r="B7118" t="s">
        <v>7819</v>
      </c>
      <c r="C7118" t="s">
        <v>7733</v>
      </c>
      <c r="D7118" s="285">
        <v>0</v>
      </c>
      <c r="E7118" s="286">
        <v>4.4800000000000004</v>
      </c>
      <c r="F7118" s="286">
        <v>0</v>
      </c>
    </row>
    <row r="7119" spans="1:6">
      <c r="A7119" t="s">
        <v>7820</v>
      </c>
      <c r="B7119" t="s">
        <v>7821</v>
      </c>
      <c r="C7119" t="s">
        <v>7733</v>
      </c>
      <c r="D7119" s="285">
        <v>0</v>
      </c>
      <c r="E7119" s="286">
        <v>6.7830000000000004</v>
      </c>
      <c r="F7119" s="286">
        <v>0</v>
      </c>
    </row>
    <row r="7120" spans="1:6">
      <c r="A7120" t="s">
        <v>7822</v>
      </c>
      <c r="B7120" t="s">
        <v>7823</v>
      </c>
      <c r="C7120" t="s">
        <v>7733</v>
      </c>
      <c r="D7120" s="285">
        <v>0</v>
      </c>
      <c r="E7120" s="286">
        <v>8.2349999999999994</v>
      </c>
      <c r="F7120" s="286">
        <v>0</v>
      </c>
    </row>
    <row r="7121" spans="1:6">
      <c r="A7121" t="s">
        <v>7824</v>
      </c>
      <c r="B7121" t="s">
        <v>7825</v>
      </c>
      <c r="C7121" t="s">
        <v>7733</v>
      </c>
      <c r="D7121" s="285">
        <v>0</v>
      </c>
      <c r="E7121" s="286">
        <v>5.3639999999999999</v>
      </c>
      <c r="F7121" s="286">
        <v>0</v>
      </c>
    </row>
    <row r="7122" spans="1:6">
      <c r="A7122" t="s">
        <v>7826</v>
      </c>
      <c r="B7122" t="s">
        <v>7827</v>
      </c>
      <c r="C7122" t="s">
        <v>7733</v>
      </c>
      <c r="D7122" s="285">
        <v>0</v>
      </c>
      <c r="E7122" s="286">
        <v>6.2750000000000004</v>
      </c>
      <c r="F7122" s="286">
        <v>0</v>
      </c>
    </row>
    <row r="7123" spans="1:6">
      <c r="A7123" t="s">
        <v>7828</v>
      </c>
      <c r="B7123" t="s">
        <v>7829</v>
      </c>
      <c r="C7123" t="s">
        <v>7733</v>
      </c>
      <c r="D7123" s="285">
        <v>0</v>
      </c>
      <c r="E7123" s="286">
        <v>6.7770000000000001</v>
      </c>
      <c r="F7123" s="286">
        <v>0</v>
      </c>
    </row>
    <row r="7124" spans="1:6">
      <c r="A7124" t="s">
        <v>7830</v>
      </c>
      <c r="B7124" t="s">
        <v>7831</v>
      </c>
      <c r="C7124" t="s">
        <v>7733</v>
      </c>
      <c r="D7124" s="285">
        <v>0</v>
      </c>
      <c r="E7124" s="286">
        <v>3.5390000000000001</v>
      </c>
      <c r="F7124" s="286">
        <v>0</v>
      </c>
    </row>
    <row r="7125" spans="1:6">
      <c r="A7125" t="s">
        <v>7832</v>
      </c>
      <c r="B7125" t="s">
        <v>7833</v>
      </c>
      <c r="C7125" t="s">
        <v>7733</v>
      </c>
      <c r="D7125" s="285">
        <v>0</v>
      </c>
      <c r="E7125" s="286">
        <v>3.9140000000000001</v>
      </c>
      <c r="F7125" s="286">
        <v>0</v>
      </c>
    </row>
    <row r="7126" spans="1:6">
      <c r="A7126" t="s">
        <v>7834</v>
      </c>
      <c r="B7126" t="s">
        <v>7835</v>
      </c>
      <c r="C7126" t="s">
        <v>7733</v>
      </c>
      <c r="D7126" s="285">
        <v>0</v>
      </c>
      <c r="E7126" s="286">
        <v>3.4239999999999999</v>
      </c>
      <c r="F7126" s="286">
        <v>0</v>
      </c>
    </row>
    <row r="7127" spans="1:6">
      <c r="A7127" t="s">
        <v>7836</v>
      </c>
      <c r="B7127" t="s">
        <v>7837</v>
      </c>
      <c r="C7127" t="s">
        <v>7733</v>
      </c>
      <c r="D7127" s="285">
        <v>0</v>
      </c>
      <c r="E7127" s="286">
        <v>3.331</v>
      </c>
      <c r="F7127" s="286">
        <v>0</v>
      </c>
    </row>
    <row r="7128" spans="1:6">
      <c r="A7128" t="s">
        <v>7838</v>
      </c>
      <c r="B7128" t="s">
        <v>7839</v>
      </c>
      <c r="C7128" t="s">
        <v>7733</v>
      </c>
      <c r="D7128" s="285">
        <v>0</v>
      </c>
      <c r="E7128" s="286">
        <v>3.7010000000000001</v>
      </c>
      <c r="F7128" s="286">
        <v>0</v>
      </c>
    </row>
    <row r="7129" spans="1:6">
      <c r="A7129" t="s">
        <v>7840</v>
      </c>
      <c r="B7129" t="s">
        <v>7841</v>
      </c>
      <c r="C7129" t="s">
        <v>7733</v>
      </c>
      <c r="D7129" s="285">
        <v>0</v>
      </c>
      <c r="E7129" s="286">
        <v>4.9219999999999997</v>
      </c>
      <c r="F7129" s="286">
        <v>0</v>
      </c>
    </row>
    <row r="7130" spans="1:6">
      <c r="A7130" t="s">
        <v>7842</v>
      </c>
      <c r="B7130" t="s">
        <v>7843</v>
      </c>
      <c r="C7130" t="s">
        <v>7733</v>
      </c>
      <c r="D7130" s="285">
        <v>0</v>
      </c>
      <c r="E7130" s="286">
        <v>6.3810000000000002</v>
      </c>
      <c r="F7130" s="286">
        <v>0</v>
      </c>
    </row>
    <row r="7131" spans="1:6">
      <c r="A7131" t="s">
        <v>7844</v>
      </c>
      <c r="B7131" t="s">
        <v>7845</v>
      </c>
      <c r="C7131" t="s">
        <v>7733</v>
      </c>
      <c r="D7131" s="285">
        <v>0</v>
      </c>
      <c r="E7131" s="286">
        <v>6.0140000000000002</v>
      </c>
      <c r="F7131" s="286">
        <v>0</v>
      </c>
    </row>
    <row r="7132" spans="1:6">
      <c r="A7132" t="s">
        <v>7846</v>
      </c>
      <c r="B7132" t="s">
        <v>7847</v>
      </c>
      <c r="C7132" t="s">
        <v>7733</v>
      </c>
      <c r="D7132" s="285">
        <v>0</v>
      </c>
      <c r="E7132" s="286">
        <v>5.476</v>
      </c>
      <c r="F7132" s="286">
        <v>0</v>
      </c>
    </row>
    <row r="7133" spans="1:6">
      <c r="A7133" t="s">
        <v>7848</v>
      </c>
      <c r="B7133" t="s">
        <v>7849</v>
      </c>
      <c r="C7133" t="s">
        <v>7733</v>
      </c>
      <c r="D7133" s="285">
        <v>0</v>
      </c>
      <c r="E7133" s="286">
        <v>4.1879999999999997</v>
      </c>
      <c r="F7133" s="286">
        <v>0</v>
      </c>
    </row>
    <row r="7134" spans="1:6">
      <c r="A7134" t="s">
        <v>7850</v>
      </c>
      <c r="B7134" t="s">
        <v>7851</v>
      </c>
      <c r="C7134" t="s">
        <v>7733</v>
      </c>
      <c r="D7134" s="285">
        <v>0</v>
      </c>
      <c r="E7134" s="286">
        <v>4.0049999999999999</v>
      </c>
      <c r="F7134" s="286">
        <v>0</v>
      </c>
    </row>
    <row r="7135" spans="1:6">
      <c r="A7135" t="s">
        <v>7852</v>
      </c>
      <c r="B7135" t="s">
        <v>7853</v>
      </c>
      <c r="C7135" t="s">
        <v>7733</v>
      </c>
      <c r="D7135" s="285">
        <v>0</v>
      </c>
      <c r="E7135" s="286">
        <v>3.25</v>
      </c>
      <c r="F7135" s="286">
        <v>0</v>
      </c>
    </row>
    <row r="7136" spans="1:6">
      <c r="A7136" t="s">
        <v>7854</v>
      </c>
      <c r="B7136" t="s">
        <v>7855</v>
      </c>
      <c r="C7136" t="s">
        <v>7733</v>
      </c>
      <c r="D7136" s="285">
        <v>0</v>
      </c>
      <c r="E7136" s="286">
        <v>1.2669999999999999</v>
      </c>
      <c r="F7136" s="286">
        <v>0</v>
      </c>
    </row>
    <row r="7137" spans="1:6">
      <c r="A7137" t="s">
        <v>7856</v>
      </c>
      <c r="B7137" t="s">
        <v>7857</v>
      </c>
      <c r="C7137" t="s">
        <v>7733</v>
      </c>
      <c r="D7137" s="285">
        <v>0</v>
      </c>
      <c r="E7137" s="286">
        <v>0</v>
      </c>
      <c r="F7137" s="286">
        <v>0</v>
      </c>
    </row>
    <row r="7138" spans="1:6">
      <c r="A7138" t="s">
        <v>7858</v>
      </c>
      <c r="B7138" t="s">
        <v>7859</v>
      </c>
      <c r="C7138" t="s">
        <v>7733</v>
      </c>
      <c r="D7138" s="285">
        <v>0</v>
      </c>
      <c r="E7138" s="286">
        <v>1.1299999999999999</v>
      </c>
      <c r="F7138" s="286">
        <v>0</v>
      </c>
    </row>
    <row r="7139" spans="1:6">
      <c r="A7139" t="s">
        <v>7860</v>
      </c>
      <c r="B7139" t="s">
        <v>7861</v>
      </c>
      <c r="C7139" t="s">
        <v>7733</v>
      </c>
      <c r="D7139" s="285">
        <v>0</v>
      </c>
      <c r="E7139" s="286">
        <v>1.6</v>
      </c>
      <c r="F7139" s="286">
        <v>0</v>
      </c>
    </row>
    <row r="7140" spans="1:6">
      <c r="A7140" t="s">
        <v>7862</v>
      </c>
      <c r="B7140" t="s">
        <v>7863</v>
      </c>
      <c r="C7140" t="s">
        <v>7733</v>
      </c>
      <c r="D7140" s="285">
        <v>0</v>
      </c>
      <c r="E7140" s="286">
        <v>1.649</v>
      </c>
      <c r="F7140" s="286">
        <v>0</v>
      </c>
    </row>
    <row r="7141" spans="1:6">
      <c r="A7141" t="s">
        <v>7864</v>
      </c>
      <c r="B7141" t="s">
        <v>7865</v>
      </c>
      <c r="C7141" t="s">
        <v>7733</v>
      </c>
      <c r="D7141" s="285">
        <v>0</v>
      </c>
      <c r="E7141" s="286">
        <v>1.462</v>
      </c>
      <c r="F7141" s="286">
        <v>0</v>
      </c>
    </row>
    <row r="7142" spans="1:6">
      <c r="A7142" t="s">
        <v>7866</v>
      </c>
      <c r="B7142" t="s">
        <v>7867</v>
      </c>
      <c r="C7142" t="s">
        <v>7733</v>
      </c>
      <c r="D7142" s="285">
        <v>0</v>
      </c>
      <c r="E7142" s="286">
        <v>1.377</v>
      </c>
      <c r="F7142" s="286">
        <v>0</v>
      </c>
    </row>
    <row r="7143" spans="1:6">
      <c r="A7143" t="s">
        <v>7868</v>
      </c>
      <c r="B7143" t="s">
        <v>7869</v>
      </c>
      <c r="C7143" t="s">
        <v>7733</v>
      </c>
      <c r="D7143" s="285">
        <v>0</v>
      </c>
      <c r="E7143" s="286">
        <v>1.4119999999999999</v>
      </c>
      <c r="F7143" s="286">
        <v>0</v>
      </c>
    </row>
    <row r="7144" spans="1:6">
      <c r="A7144" t="s">
        <v>7870</v>
      </c>
      <c r="B7144" t="s">
        <v>7871</v>
      </c>
      <c r="C7144" t="s">
        <v>7733</v>
      </c>
      <c r="D7144" s="285">
        <v>0</v>
      </c>
      <c r="E7144" s="286">
        <v>2.5510000000000002</v>
      </c>
      <c r="F7144" s="286">
        <v>0</v>
      </c>
    </row>
    <row r="7145" spans="1:6">
      <c r="A7145" t="s">
        <v>7872</v>
      </c>
      <c r="B7145" t="s">
        <v>7873</v>
      </c>
      <c r="C7145" t="s">
        <v>7733</v>
      </c>
      <c r="D7145" s="285">
        <v>0</v>
      </c>
      <c r="E7145" s="286">
        <v>9.6999999999999993</v>
      </c>
      <c r="F7145" s="286">
        <v>0</v>
      </c>
    </row>
    <row r="7146" spans="1:6">
      <c r="A7146" t="s">
        <v>7874</v>
      </c>
      <c r="B7146" t="s">
        <v>7875</v>
      </c>
      <c r="C7146" t="s">
        <v>7733</v>
      </c>
      <c r="D7146" s="285">
        <v>0</v>
      </c>
      <c r="E7146" s="286">
        <v>3.496</v>
      </c>
      <c r="F7146" s="286">
        <v>0</v>
      </c>
    </row>
    <row r="7147" spans="1:6">
      <c r="A7147" t="s">
        <v>7876</v>
      </c>
      <c r="B7147" t="s">
        <v>7877</v>
      </c>
      <c r="C7147" t="s">
        <v>7733</v>
      </c>
      <c r="D7147" s="285">
        <v>0</v>
      </c>
      <c r="E7147" s="286">
        <v>3.4180000000000001</v>
      </c>
      <c r="F7147" s="286">
        <v>0</v>
      </c>
    </row>
    <row r="7148" spans="1:6">
      <c r="A7148" t="s">
        <v>7878</v>
      </c>
      <c r="B7148" t="s">
        <v>7879</v>
      </c>
      <c r="C7148" t="s">
        <v>7733</v>
      </c>
      <c r="D7148" s="285">
        <v>0</v>
      </c>
      <c r="E7148" s="286">
        <v>2.6579999999999999</v>
      </c>
      <c r="F7148" s="286">
        <v>0</v>
      </c>
    </row>
    <row r="7149" spans="1:6">
      <c r="A7149" t="s">
        <v>7880</v>
      </c>
      <c r="B7149" t="s">
        <v>7881</v>
      </c>
      <c r="C7149" t="s">
        <v>7733</v>
      </c>
      <c r="D7149" s="285">
        <v>0</v>
      </c>
      <c r="E7149" s="286">
        <v>3.1459999999999999</v>
      </c>
      <c r="F7149" s="286">
        <v>0</v>
      </c>
    </row>
    <row r="7150" spans="1:6">
      <c r="A7150" t="s">
        <v>7882</v>
      </c>
      <c r="B7150" t="s">
        <v>7883</v>
      </c>
      <c r="C7150" t="s">
        <v>7733</v>
      </c>
      <c r="D7150" s="285">
        <v>0</v>
      </c>
      <c r="E7150" s="286">
        <v>2.556</v>
      </c>
      <c r="F7150" s="286">
        <v>0</v>
      </c>
    </row>
    <row r="7151" spans="1:6">
      <c r="A7151" t="s">
        <v>7884</v>
      </c>
      <c r="B7151" t="s">
        <v>7885</v>
      </c>
      <c r="C7151" t="s">
        <v>7733</v>
      </c>
      <c r="D7151" s="285">
        <v>0</v>
      </c>
      <c r="E7151" s="286">
        <v>2.831</v>
      </c>
      <c r="F7151" s="286">
        <v>0</v>
      </c>
    </row>
    <row r="7152" spans="1:6">
      <c r="A7152" t="s">
        <v>7886</v>
      </c>
      <c r="B7152" t="s">
        <v>7887</v>
      </c>
      <c r="C7152" t="s">
        <v>7733</v>
      </c>
      <c r="D7152" s="285">
        <v>0</v>
      </c>
      <c r="E7152" s="286">
        <v>2.6709999999999998</v>
      </c>
      <c r="F7152" s="286">
        <v>0</v>
      </c>
    </row>
    <row r="7153" spans="1:6">
      <c r="A7153" t="s">
        <v>7888</v>
      </c>
      <c r="B7153" t="s">
        <v>7889</v>
      </c>
      <c r="C7153" t="s">
        <v>7733</v>
      </c>
      <c r="D7153" s="285">
        <v>0</v>
      </c>
      <c r="E7153" s="286">
        <v>2.359</v>
      </c>
      <c r="F7153" s="286">
        <v>0</v>
      </c>
    </row>
    <row r="7154" spans="1:6">
      <c r="A7154" t="s">
        <v>7890</v>
      </c>
      <c r="B7154" t="s">
        <v>7891</v>
      </c>
      <c r="C7154" t="s">
        <v>7733</v>
      </c>
      <c r="D7154" s="285">
        <v>0</v>
      </c>
      <c r="E7154" s="286">
        <v>2.6709999999999998</v>
      </c>
      <c r="F7154" s="286">
        <v>0</v>
      </c>
    </row>
    <row r="7155" spans="1:6">
      <c r="A7155" t="s">
        <v>7892</v>
      </c>
      <c r="B7155" t="s">
        <v>7893</v>
      </c>
      <c r="C7155" t="s">
        <v>7733</v>
      </c>
      <c r="D7155" s="285">
        <v>0</v>
      </c>
      <c r="E7155" s="286">
        <v>2.359</v>
      </c>
      <c r="F7155" s="286">
        <v>0</v>
      </c>
    </row>
    <row r="7156" spans="1:6">
      <c r="A7156" t="s">
        <v>7894</v>
      </c>
      <c r="B7156" t="s">
        <v>7895</v>
      </c>
      <c r="C7156" t="s">
        <v>7733</v>
      </c>
      <c r="D7156" s="285">
        <v>0</v>
      </c>
      <c r="E7156" s="286">
        <v>2.5</v>
      </c>
      <c r="F7156" s="286">
        <v>0</v>
      </c>
    </row>
    <row r="7157" spans="1:6">
      <c r="A7157" t="s">
        <v>7896</v>
      </c>
      <c r="B7157" t="s">
        <v>7897</v>
      </c>
      <c r="C7157" t="s">
        <v>7733</v>
      </c>
      <c r="D7157" s="285">
        <v>0</v>
      </c>
      <c r="E7157" s="286">
        <v>2.5</v>
      </c>
      <c r="F7157" s="286">
        <v>0</v>
      </c>
    </row>
    <row r="7158" spans="1:6">
      <c r="A7158" t="s">
        <v>7898</v>
      </c>
      <c r="B7158" t="s">
        <v>7895</v>
      </c>
      <c r="C7158" t="s">
        <v>7733</v>
      </c>
      <c r="D7158" s="285">
        <v>0</v>
      </c>
      <c r="E7158" s="286">
        <v>2.202</v>
      </c>
      <c r="F7158" s="286">
        <v>0</v>
      </c>
    </row>
    <row r="7159" spans="1:6">
      <c r="A7159" t="s">
        <v>7899</v>
      </c>
      <c r="B7159" t="s">
        <v>7900</v>
      </c>
      <c r="C7159" t="s">
        <v>7733</v>
      </c>
      <c r="D7159" s="285">
        <v>0</v>
      </c>
      <c r="E7159" s="286">
        <v>2.0449999999999999</v>
      </c>
      <c r="F7159" s="286">
        <v>0</v>
      </c>
    </row>
    <row r="7160" spans="1:6">
      <c r="A7160" t="s">
        <v>7901</v>
      </c>
      <c r="B7160" t="s">
        <v>7902</v>
      </c>
      <c r="C7160" t="s">
        <v>7733</v>
      </c>
      <c r="D7160" s="285">
        <v>0</v>
      </c>
      <c r="E7160" s="286">
        <v>2.0840000000000001</v>
      </c>
      <c r="F7160" s="286">
        <v>0</v>
      </c>
    </row>
    <row r="7161" spans="1:6">
      <c r="A7161" t="s">
        <v>7903</v>
      </c>
      <c r="B7161" t="s">
        <v>7904</v>
      </c>
      <c r="C7161" t="s">
        <v>7733</v>
      </c>
      <c r="D7161" s="285">
        <v>0</v>
      </c>
      <c r="E7161" s="286">
        <v>1.88</v>
      </c>
      <c r="F7161" s="286">
        <v>0</v>
      </c>
    </row>
    <row r="7162" spans="1:6">
      <c r="A7162" t="s">
        <v>7905</v>
      </c>
      <c r="B7162" t="s">
        <v>7906</v>
      </c>
      <c r="C7162" t="s">
        <v>7733</v>
      </c>
      <c r="D7162" s="285">
        <v>0</v>
      </c>
      <c r="E7162" s="286">
        <v>2.0840000000000001</v>
      </c>
      <c r="F7162" s="286">
        <v>0</v>
      </c>
    </row>
    <row r="7163" spans="1:6">
      <c r="A7163" t="s">
        <v>7907</v>
      </c>
      <c r="B7163" t="s">
        <v>7908</v>
      </c>
      <c r="C7163" t="s">
        <v>7733</v>
      </c>
      <c r="D7163" s="285">
        <v>0</v>
      </c>
      <c r="E7163" s="286">
        <v>2.6190000000000002</v>
      </c>
      <c r="F7163" s="286">
        <v>0</v>
      </c>
    </row>
    <row r="7164" spans="1:6">
      <c r="A7164" t="s">
        <v>7909</v>
      </c>
      <c r="B7164" t="s">
        <v>7910</v>
      </c>
      <c r="C7164" t="s">
        <v>7733</v>
      </c>
      <c r="D7164" s="285">
        <v>0</v>
      </c>
      <c r="E7164" s="286">
        <v>3.1</v>
      </c>
      <c r="F7164" s="286">
        <v>0</v>
      </c>
    </row>
    <row r="7165" spans="1:6">
      <c r="A7165" t="s">
        <v>7911</v>
      </c>
      <c r="B7165" t="s">
        <v>7912</v>
      </c>
      <c r="C7165" t="s">
        <v>7733</v>
      </c>
      <c r="D7165" s="285">
        <v>0</v>
      </c>
      <c r="E7165" s="286">
        <v>2.36</v>
      </c>
      <c r="F7165" s="286">
        <v>0</v>
      </c>
    </row>
    <row r="7166" spans="1:6">
      <c r="A7166" t="s">
        <v>7913</v>
      </c>
      <c r="B7166" t="s">
        <v>7914</v>
      </c>
      <c r="C7166" t="s">
        <v>7733</v>
      </c>
      <c r="D7166" s="285">
        <v>0</v>
      </c>
      <c r="E7166" s="286">
        <v>0</v>
      </c>
      <c r="F7166" s="286">
        <v>0</v>
      </c>
    </row>
    <row r="7167" spans="1:6">
      <c r="A7167" t="s">
        <v>7915</v>
      </c>
      <c r="B7167" t="s">
        <v>7916</v>
      </c>
      <c r="C7167" t="s">
        <v>7733</v>
      </c>
      <c r="D7167" s="285">
        <v>0</v>
      </c>
      <c r="E7167" s="286">
        <v>1.2509999999999999</v>
      </c>
      <c r="F7167" s="286">
        <v>0</v>
      </c>
    </row>
    <row r="7168" spans="1:6">
      <c r="A7168" t="s">
        <v>7917</v>
      </c>
      <c r="B7168" t="s">
        <v>7918</v>
      </c>
      <c r="C7168" t="s">
        <v>7733</v>
      </c>
      <c r="D7168" s="285">
        <v>0</v>
      </c>
      <c r="E7168" s="286">
        <v>1.417</v>
      </c>
      <c r="F7168" s="286">
        <v>0</v>
      </c>
    </row>
    <row r="7169" spans="1:6">
      <c r="A7169" t="s">
        <v>7919</v>
      </c>
      <c r="B7169" t="s">
        <v>7920</v>
      </c>
      <c r="C7169" t="s">
        <v>7733</v>
      </c>
      <c r="D7169" s="285">
        <v>0</v>
      </c>
      <c r="E7169" s="286">
        <v>0</v>
      </c>
      <c r="F7169" s="286">
        <v>0</v>
      </c>
    </row>
    <row r="7170" spans="1:6">
      <c r="A7170" t="s">
        <v>7921</v>
      </c>
      <c r="B7170" t="s">
        <v>7922</v>
      </c>
      <c r="C7170" t="s">
        <v>7733</v>
      </c>
      <c r="D7170" s="285">
        <v>0</v>
      </c>
      <c r="E7170" s="286">
        <v>1.4750000000000001</v>
      </c>
      <c r="F7170" s="286">
        <v>0</v>
      </c>
    </row>
    <row r="7171" spans="1:6">
      <c r="A7171" t="s">
        <v>7923</v>
      </c>
      <c r="B7171" t="s">
        <v>7924</v>
      </c>
      <c r="C7171" t="s">
        <v>7733</v>
      </c>
      <c r="D7171" s="285">
        <v>0</v>
      </c>
      <c r="E7171" s="286">
        <v>3.3</v>
      </c>
      <c r="F7171" s="286">
        <v>0</v>
      </c>
    </row>
    <row r="7172" spans="1:6">
      <c r="A7172" t="s">
        <v>7925</v>
      </c>
      <c r="B7172" t="s">
        <v>7926</v>
      </c>
      <c r="C7172" t="s">
        <v>7733</v>
      </c>
      <c r="D7172" s="285">
        <v>0</v>
      </c>
      <c r="E7172" s="286">
        <v>3.496</v>
      </c>
      <c r="F7172" s="286">
        <v>0</v>
      </c>
    </row>
    <row r="7173" spans="1:6">
      <c r="A7173" t="s">
        <v>7927</v>
      </c>
      <c r="B7173" t="s">
        <v>7928</v>
      </c>
      <c r="C7173" t="s">
        <v>7733</v>
      </c>
      <c r="D7173" s="285">
        <v>0</v>
      </c>
      <c r="E7173" s="286">
        <v>3.1160000000000001</v>
      </c>
      <c r="F7173" s="286">
        <v>0</v>
      </c>
    </row>
    <row r="7174" spans="1:6">
      <c r="A7174" t="s">
        <v>7929</v>
      </c>
      <c r="B7174" t="s">
        <v>7930</v>
      </c>
      <c r="C7174" t="s">
        <v>7733</v>
      </c>
      <c r="D7174" s="285">
        <v>0</v>
      </c>
      <c r="E7174" s="286">
        <v>1.1819999999999999</v>
      </c>
      <c r="F7174" s="286">
        <v>0</v>
      </c>
    </row>
    <row r="7175" spans="1:6">
      <c r="A7175" t="s">
        <v>7931</v>
      </c>
      <c r="B7175" t="s">
        <v>7932</v>
      </c>
      <c r="C7175" t="s">
        <v>7733</v>
      </c>
      <c r="D7175" s="285">
        <v>0</v>
      </c>
      <c r="E7175" s="286">
        <v>1.8089999999999999</v>
      </c>
      <c r="F7175" s="286">
        <v>0</v>
      </c>
    </row>
    <row r="7176" spans="1:6">
      <c r="A7176" t="s">
        <v>7933</v>
      </c>
      <c r="B7176" t="s">
        <v>7934</v>
      </c>
      <c r="C7176" t="s">
        <v>7733</v>
      </c>
      <c r="D7176" s="285">
        <v>0</v>
      </c>
      <c r="E7176" s="286">
        <v>1.8089999999999999</v>
      </c>
      <c r="F7176" s="286">
        <v>0</v>
      </c>
    </row>
    <row r="7177" spans="1:6">
      <c r="A7177" t="s">
        <v>7935</v>
      </c>
      <c r="B7177" t="s">
        <v>7936</v>
      </c>
      <c r="C7177" t="s">
        <v>7733</v>
      </c>
      <c r="D7177" s="285">
        <v>0</v>
      </c>
      <c r="E7177" s="286">
        <v>1.8089999999999999</v>
      </c>
      <c r="F7177" s="286">
        <v>0</v>
      </c>
    </row>
    <row r="7178" spans="1:6">
      <c r="A7178" t="s">
        <v>7937</v>
      </c>
      <c r="B7178" t="s">
        <v>7938</v>
      </c>
      <c r="C7178" t="s">
        <v>7733</v>
      </c>
      <c r="D7178" s="285">
        <v>0</v>
      </c>
      <c r="E7178" s="286">
        <v>1.8089999999999999</v>
      </c>
      <c r="F7178" s="286">
        <v>0</v>
      </c>
    </row>
    <row r="7179" spans="1:6">
      <c r="A7179" t="s">
        <v>7939</v>
      </c>
      <c r="B7179" t="s">
        <v>7940</v>
      </c>
      <c r="C7179" t="s">
        <v>7733</v>
      </c>
      <c r="D7179" s="285">
        <v>0</v>
      </c>
      <c r="E7179" s="286">
        <v>1.8089999999999999</v>
      </c>
      <c r="F7179" s="286">
        <v>0</v>
      </c>
    </row>
    <row r="7180" spans="1:6">
      <c r="A7180" t="s">
        <v>7941</v>
      </c>
      <c r="B7180" t="s">
        <v>7942</v>
      </c>
      <c r="C7180" t="s">
        <v>7733</v>
      </c>
      <c r="D7180" s="285">
        <v>0</v>
      </c>
      <c r="E7180" s="286">
        <v>1.8089999999999999</v>
      </c>
      <c r="F7180" s="286">
        <v>0</v>
      </c>
    </row>
    <row r="7181" spans="1:6">
      <c r="A7181" t="s">
        <v>7943</v>
      </c>
      <c r="B7181" t="s">
        <v>7944</v>
      </c>
      <c r="C7181" t="s">
        <v>7733</v>
      </c>
      <c r="D7181" s="285">
        <v>0</v>
      </c>
      <c r="E7181" s="286">
        <v>2.9750000000000001</v>
      </c>
      <c r="F7181" s="286">
        <v>0</v>
      </c>
    </row>
    <row r="7182" spans="1:6">
      <c r="A7182" t="s">
        <v>7945</v>
      </c>
      <c r="B7182" t="s">
        <v>7946</v>
      </c>
      <c r="C7182" t="s">
        <v>7733</v>
      </c>
      <c r="D7182" s="285">
        <v>0</v>
      </c>
      <c r="E7182" s="286">
        <v>6.64</v>
      </c>
      <c r="F7182" s="286">
        <v>0</v>
      </c>
    </row>
    <row r="7183" spans="1:6">
      <c r="A7183" t="s">
        <v>7947</v>
      </c>
      <c r="B7183" t="s">
        <v>7948</v>
      </c>
      <c r="C7183" t="s">
        <v>7733</v>
      </c>
      <c r="D7183" s="285">
        <v>0</v>
      </c>
      <c r="E7183" s="286">
        <v>6.9829999999999997</v>
      </c>
      <c r="F7183" s="286">
        <v>0</v>
      </c>
    </row>
    <row r="7184" spans="1:6">
      <c r="A7184" t="s">
        <v>7949</v>
      </c>
      <c r="B7184" t="s">
        <v>7950</v>
      </c>
      <c r="C7184" t="s">
        <v>7733</v>
      </c>
      <c r="D7184" s="285">
        <v>0</v>
      </c>
      <c r="E7184" s="286">
        <v>3.2130000000000001</v>
      </c>
      <c r="F7184" s="286">
        <v>0</v>
      </c>
    </row>
    <row r="7185" spans="1:6">
      <c r="A7185" t="s">
        <v>7951</v>
      </c>
      <c r="B7185" t="s">
        <v>7952</v>
      </c>
      <c r="C7185" t="s">
        <v>7733</v>
      </c>
      <c r="D7185" s="285">
        <v>0</v>
      </c>
      <c r="E7185" s="286">
        <v>3.0419999999999998</v>
      </c>
      <c r="F7185" s="286">
        <v>0</v>
      </c>
    </row>
    <row r="7186" spans="1:6">
      <c r="A7186" t="s">
        <v>7953</v>
      </c>
      <c r="B7186" t="s">
        <v>7954</v>
      </c>
      <c r="C7186" t="s">
        <v>7733</v>
      </c>
      <c r="D7186" s="285">
        <v>0</v>
      </c>
      <c r="E7186" s="286">
        <v>2.145</v>
      </c>
      <c r="F7186" s="286">
        <v>0</v>
      </c>
    </row>
    <row r="7187" spans="1:6">
      <c r="A7187" t="s">
        <v>7955</v>
      </c>
      <c r="B7187" t="s">
        <v>7956</v>
      </c>
      <c r="C7187" t="s">
        <v>7733</v>
      </c>
      <c r="D7187" s="285">
        <v>0</v>
      </c>
      <c r="E7187" s="286">
        <v>2.145</v>
      </c>
      <c r="F7187" s="286">
        <v>0</v>
      </c>
    </row>
    <row r="7188" spans="1:6">
      <c r="A7188" t="s">
        <v>7957</v>
      </c>
      <c r="B7188" t="s">
        <v>7958</v>
      </c>
      <c r="C7188" t="s">
        <v>7733</v>
      </c>
      <c r="D7188" s="285">
        <v>0</v>
      </c>
      <c r="E7188" s="286">
        <v>3.85</v>
      </c>
      <c r="F7188" s="286">
        <v>0</v>
      </c>
    </row>
    <row r="7189" spans="1:6">
      <c r="A7189" t="s">
        <v>7959</v>
      </c>
      <c r="B7189" t="s">
        <v>7960</v>
      </c>
      <c r="C7189" t="s">
        <v>7733</v>
      </c>
      <c r="D7189" s="285">
        <v>0</v>
      </c>
      <c r="E7189" s="286">
        <v>0</v>
      </c>
      <c r="F7189" s="286">
        <v>0</v>
      </c>
    </row>
    <row r="7190" spans="1:6">
      <c r="A7190" t="s">
        <v>7961</v>
      </c>
      <c r="B7190" t="s">
        <v>7962</v>
      </c>
      <c r="C7190" t="s">
        <v>7733</v>
      </c>
      <c r="D7190" s="285">
        <v>0</v>
      </c>
      <c r="E7190" s="286">
        <v>2.1150000000000002</v>
      </c>
      <c r="F7190" s="286">
        <v>0</v>
      </c>
    </row>
    <row r="7191" spans="1:6">
      <c r="A7191" t="s">
        <v>7963</v>
      </c>
      <c r="B7191" t="s">
        <v>7964</v>
      </c>
      <c r="C7191" t="s">
        <v>7733</v>
      </c>
      <c r="D7191" s="285">
        <v>0</v>
      </c>
      <c r="E7191" s="286">
        <v>1.855</v>
      </c>
      <c r="F7191" s="286">
        <v>0</v>
      </c>
    </row>
    <row r="7192" spans="1:6">
      <c r="A7192" t="s">
        <v>7965</v>
      </c>
      <c r="B7192" t="s">
        <v>7966</v>
      </c>
      <c r="C7192" t="s">
        <v>7733</v>
      </c>
      <c r="D7192" s="285">
        <v>0</v>
      </c>
      <c r="E7192" s="286">
        <v>1.67</v>
      </c>
      <c r="F7192" s="286">
        <v>0</v>
      </c>
    </row>
    <row r="7193" spans="1:6">
      <c r="A7193" t="s">
        <v>7967</v>
      </c>
      <c r="B7193" t="s">
        <v>7968</v>
      </c>
      <c r="C7193" t="s">
        <v>7733</v>
      </c>
      <c r="D7193" s="285">
        <v>0</v>
      </c>
      <c r="E7193" s="286">
        <v>2.4119999999999999</v>
      </c>
      <c r="F7193" s="286">
        <v>0</v>
      </c>
    </row>
    <row r="7194" spans="1:6">
      <c r="A7194" t="s">
        <v>7969</v>
      </c>
      <c r="B7194" t="s">
        <v>7970</v>
      </c>
      <c r="C7194" t="s">
        <v>7733</v>
      </c>
      <c r="D7194" s="285">
        <v>0</v>
      </c>
      <c r="E7194" s="286">
        <v>2.226</v>
      </c>
      <c r="F7194" s="286">
        <v>0</v>
      </c>
    </row>
    <row r="7195" spans="1:6">
      <c r="A7195" t="s">
        <v>7971</v>
      </c>
      <c r="B7195" t="s">
        <v>7972</v>
      </c>
      <c r="C7195" t="s">
        <v>7733</v>
      </c>
      <c r="D7195" s="285">
        <v>0</v>
      </c>
      <c r="E7195" s="286">
        <v>1.67</v>
      </c>
      <c r="F7195" s="286">
        <v>0</v>
      </c>
    </row>
    <row r="7196" spans="1:6">
      <c r="A7196" t="s">
        <v>7973</v>
      </c>
      <c r="B7196" t="s">
        <v>7974</v>
      </c>
      <c r="C7196" t="s">
        <v>7733</v>
      </c>
      <c r="D7196" s="285">
        <v>0</v>
      </c>
      <c r="E7196" s="286">
        <v>1.7150000000000001</v>
      </c>
      <c r="F7196" s="286">
        <v>0</v>
      </c>
    </row>
    <row r="7197" spans="1:6">
      <c r="A7197" t="s">
        <v>7975</v>
      </c>
      <c r="B7197" t="s">
        <v>7976</v>
      </c>
      <c r="C7197" t="s">
        <v>7733</v>
      </c>
      <c r="D7197" s="285">
        <v>0</v>
      </c>
      <c r="E7197" s="286">
        <v>3.8</v>
      </c>
      <c r="F7197" s="286">
        <v>0</v>
      </c>
    </row>
    <row r="7198" spans="1:6">
      <c r="A7198" t="s">
        <v>7977</v>
      </c>
      <c r="B7198" t="s">
        <v>7978</v>
      </c>
      <c r="C7198" t="s">
        <v>7733</v>
      </c>
      <c r="D7198" s="285">
        <v>0</v>
      </c>
      <c r="E7198" s="286">
        <v>1.573</v>
      </c>
      <c r="F7198" s="286">
        <v>0</v>
      </c>
    </row>
    <row r="7199" spans="1:6">
      <c r="A7199" t="s">
        <v>7979</v>
      </c>
      <c r="B7199" t="s">
        <v>7980</v>
      </c>
      <c r="C7199" t="s">
        <v>7733</v>
      </c>
      <c r="D7199" s="285">
        <v>0</v>
      </c>
      <c r="E7199" s="286">
        <v>1.573</v>
      </c>
      <c r="F7199" s="286">
        <v>0</v>
      </c>
    </row>
    <row r="7200" spans="1:6">
      <c r="A7200" t="s">
        <v>7981</v>
      </c>
      <c r="B7200" t="s">
        <v>7982</v>
      </c>
      <c r="C7200" t="s">
        <v>7733</v>
      </c>
      <c r="D7200" s="285">
        <v>0</v>
      </c>
      <c r="E7200" s="286">
        <v>1.573</v>
      </c>
      <c r="F7200" s="286">
        <v>0</v>
      </c>
    </row>
    <row r="7201" spans="1:6">
      <c r="A7201" t="s">
        <v>7983</v>
      </c>
      <c r="B7201" t="s">
        <v>7984</v>
      </c>
      <c r="C7201" t="s">
        <v>7733</v>
      </c>
      <c r="D7201" s="285">
        <v>0</v>
      </c>
      <c r="E7201" s="286">
        <v>1.573</v>
      </c>
      <c r="F7201" s="286">
        <v>0</v>
      </c>
    </row>
    <row r="7202" spans="1:6">
      <c r="A7202" t="s">
        <v>7985</v>
      </c>
      <c r="B7202" t="s">
        <v>7986</v>
      </c>
      <c r="C7202" t="s">
        <v>7733</v>
      </c>
      <c r="D7202" s="285">
        <v>0</v>
      </c>
      <c r="E7202" s="286">
        <v>1.573</v>
      </c>
      <c r="F7202" s="286">
        <v>0</v>
      </c>
    </row>
    <row r="7203" spans="1:6">
      <c r="A7203" t="s">
        <v>7987</v>
      </c>
      <c r="B7203" t="s">
        <v>7988</v>
      </c>
      <c r="C7203" t="s">
        <v>7733</v>
      </c>
      <c r="D7203" s="285">
        <v>0</v>
      </c>
      <c r="E7203" s="286">
        <v>3.9249999999999998</v>
      </c>
      <c r="F7203" s="286">
        <v>0</v>
      </c>
    </row>
    <row r="7204" spans="1:6">
      <c r="A7204" t="s">
        <v>7989</v>
      </c>
      <c r="B7204" t="s">
        <v>7990</v>
      </c>
      <c r="C7204" t="s">
        <v>7733</v>
      </c>
      <c r="D7204" s="285">
        <v>0</v>
      </c>
      <c r="E7204" s="286">
        <v>1.75</v>
      </c>
      <c r="F7204" s="286">
        <v>0</v>
      </c>
    </row>
    <row r="7205" spans="1:6">
      <c r="A7205" t="s">
        <v>7991</v>
      </c>
      <c r="B7205" t="s">
        <v>7992</v>
      </c>
      <c r="C7205" t="s">
        <v>7733</v>
      </c>
      <c r="D7205" s="285">
        <v>0</v>
      </c>
      <c r="E7205" s="286">
        <v>1.85</v>
      </c>
      <c r="F7205" s="286">
        <v>0</v>
      </c>
    </row>
    <row r="7206" spans="1:6">
      <c r="A7206" t="s">
        <v>7993</v>
      </c>
      <c r="B7206" t="s">
        <v>7994</v>
      </c>
      <c r="C7206" t="s">
        <v>7733</v>
      </c>
      <c r="D7206" s="285">
        <v>0</v>
      </c>
      <c r="E7206" s="286">
        <v>1.07</v>
      </c>
      <c r="F7206" s="286">
        <v>0</v>
      </c>
    </row>
    <row r="7207" spans="1:6">
      <c r="A7207" t="s">
        <v>7995</v>
      </c>
      <c r="B7207" t="s">
        <v>7996</v>
      </c>
      <c r="C7207" t="s">
        <v>7733</v>
      </c>
      <c r="D7207" s="285">
        <v>0</v>
      </c>
      <c r="E7207" s="286">
        <v>1.36</v>
      </c>
      <c r="F7207" s="286">
        <v>0</v>
      </c>
    </row>
    <row r="7208" spans="1:6">
      <c r="A7208" t="s">
        <v>7997</v>
      </c>
      <c r="B7208" t="s">
        <v>7998</v>
      </c>
      <c r="C7208" t="s">
        <v>7733</v>
      </c>
      <c r="D7208" s="285">
        <v>0</v>
      </c>
      <c r="E7208" s="286">
        <v>2.9729999999999999</v>
      </c>
      <c r="F7208" s="286">
        <v>0</v>
      </c>
    </row>
    <row r="7209" spans="1:6">
      <c r="A7209" t="s">
        <v>7999</v>
      </c>
      <c r="B7209" t="s">
        <v>8000</v>
      </c>
      <c r="C7209" t="s">
        <v>7733</v>
      </c>
      <c r="D7209" s="285">
        <v>0</v>
      </c>
      <c r="E7209" s="286">
        <v>1.25</v>
      </c>
      <c r="F7209" s="286">
        <v>0</v>
      </c>
    </row>
    <row r="7210" spans="1:6">
      <c r="A7210" t="s">
        <v>8001</v>
      </c>
      <c r="B7210" t="s">
        <v>8002</v>
      </c>
      <c r="C7210" t="s">
        <v>7733</v>
      </c>
      <c r="D7210" s="285">
        <v>0</v>
      </c>
      <c r="E7210" s="286">
        <v>0</v>
      </c>
      <c r="F7210" s="286">
        <v>0</v>
      </c>
    </row>
    <row r="7211" spans="1:6">
      <c r="A7211" t="s">
        <v>8003</v>
      </c>
      <c r="B7211" t="s">
        <v>8004</v>
      </c>
      <c r="C7211" t="s">
        <v>7733</v>
      </c>
      <c r="D7211" s="285">
        <v>0</v>
      </c>
      <c r="E7211" s="286">
        <v>1.597</v>
      </c>
      <c r="F7211" s="286">
        <v>0</v>
      </c>
    </row>
    <row r="7212" spans="1:6">
      <c r="A7212" t="s">
        <v>8005</v>
      </c>
      <c r="B7212" t="s">
        <v>8006</v>
      </c>
      <c r="C7212" t="s">
        <v>7733</v>
      </c>
      <c r="D7212" s="285">
        <v>0</v>
      </c>
      <c r="E7212" s="286">
        <v>1.64</v>
      </c>
      <c r="F7212" s="286">
        <v>0</v>
      </c>
    </row>
    <row r="7213" spans="1:6">
      <c r="A7213" t="s">
        <v>8007</v>
      </c>
      <c r="B7213" t="s">
        <v>8008</v>
      </c>
      <c r="C7213" t="s">
        <v>7733</v>
      </c>
      <c r="D7213" s="285">
        <v>0</v>
      </c>
      <c r="E7213" s="286">
        <v>1.954</v>
      </c>
      <c r="F7213" s="286">
        <v>0</v>
      </c>
    </row>
    <row r="7214" spans="1:6">
      <c r="A7214" t="s">
        <v>8009</v>
      </c>
      <c r="B7214" t="s">
        <v>8010</v>
      </c>
      <c r="C7214" t="s">
        <v>7733</v>
      </c>
      <c r="D7214" s="285">
        <v>0</v>
      </c>
      <c r="E7214" s="286">
        <v>3.49</v>
      </c>
      <c r="F7214" s="286">
        <v>0</v>
      </c>
    </row>
    <row r="7215" spans="1:6">
      <c r="A7215" t="s">
        <v>8011</v>
      </c>
      <c r="B7215" t="s">
        <v>8012</v>
      </c>
      <c r="C7215" t="s">
        <v>7733</v>
      </c>
      <c r="D7215" s="285">
        <v>0</v>
      </c>
      <c r="E7215" s="286">
        <v>4.58</v>
      </c>
      <c r="F7215" s="286">
        <v>0</v>
      </c>
    </row>
    <row r="7216" spans="1:6">
      <c r="A7216" t="s">
        <v>8013</v>
      </c>
      <c r="B7216" t="s">
        <v>8014</v>
      </c>
      <c r="C7216" t="s">
        <v>7733</v>
      </c>
      <c r="D7216" s="285">
        <v>0</v>
      </c>
      <c r="E7216" s="286">
        <v>4.45</v>
      </c>
      <c r="F7216" s="286">
        <v>0</v>
      </c>
    </row>
    <row r="7217" spans="1:6">
      <c r="A7217" t="s">
        <v>8015</v>
      </c>
      <c r="B7217" t="s">
        <v>8016</v>
      </c>
      <c r="C7217" t="s">
        <v>7733</v>
      </c>
      <c r="D7217" s="285">
        <v>0</v>
      </c>
      <c r="E7217" s="286">
        <v>4.68</v>
      </c>
      <c r="F7217" s="286">
        <v>0</v>
      </c>
    </row>
    <row r="7218" spans="1:6">
      <c r="A7218" t="s">
        <v>8017</v>
      </c>
      <c r="B7218" t="s">
        <v>8018</v>
      </c>
      <c r="C7218" t="s">
        <v>7733</v>
      </c>
      <c r="D7218" s="285">
        <v>0</v>
      </c>
      <c r="E7218" s="286">
        <v>4.33</v>
      </c>
      <c r="F7218" s="286">
        <v>0</v>
      </c>
    </row>
    <row r="7219" spans="1:6">
      <c r="A7219" t="s">
        <v>8019</v>
      </c>
      <c r="B7219" t="s">
        <v>8020</v>
      </c>
      <c r="C7219" t="s">
        <v>7733</v>
      </c>
      <c r="D7219" s="285">
        <v>0</v>
      </c>
      <c r="E7219" s="286">
        <v>3.75</v>
      </c>
      <c r="F7219" s="286">
        <v>0</v>
      </c>
    </row>
    <row r="7220" spans="1:6">
      <c r="A7220" t="s">
        <v>8021</v>
      </c>
      <c r="B7220" t="s">
        <v>8022</v>
      </c>
      <c r="C7220" t="s">
        <v>7733</v>
      </c>
      <c r="D7220" s="285">
        <v>0</v>
      </c>
      <c r="E7220" s="286">
        <v>5.32</v>
      </c>
      <c r="F7220" s="286">
        <v>0</v>
      </c>
    </row>
    <row r="7221" spans="1:6">
      <c r="A7221" t="s">
        <v>8023</v>
      </c>
      <c r="B7221" t="s">
        <v>8024</v>
      </c>
      <c r="C7221" t="s">
        <v>7733</v>
      </c>
      <c r="D7221" s="285">
        <v>0</v>
      </c>
      <c r="E7221" s="286">
        <v>5.32</v>
      </c>
      <c r="F7221" s="286">
        <v>0</v>
      </c>
    </row>
    <row r="7222" spans="1:6">
      <c r="A7222" t="s">
        <v>8025</v>
      </c>
      <c r="B7222" t="s">
        <v>8026</v>
      </c>
      <c r="C7222" t="s">
        <v>7733</v>
      </c>
      <c r="D7222" s="285">
        <v>0</v>
      </c>
      <c r="E7222" s="286">
        <v>5.32</v>
      </c>
      <c r="F7222" s="286">
        <v>0</v>
      </c>
    </row>
    <row r="7223" spans="1:6">
      <c r="A7223" t="s">
        <v>8027</v>
      </c>
      <c r="B7223" t="s">
        <v>8028</v>
      </c>
      <c r="C7223" t="s">
        <v>7733</v>
      </c>
      <c r="D7223" s="285">
        <v>0</v>
      </c>
      <c r="E7223" s="286">
        <v>5.32</v>
      </c>
      <c r="F7223" s="286">
        <v>0</v>
      </c>
    </row>
    <row r="7224" spans="1:6">
      <c r="A7224" t="s">
        <v>8029</v>
      </c>
      <c r="B7224" t="s">
        <v>8030</v>
      </c>
      <c r="C7224" t="s">
        <v>7733</v>
      </c>
      <c r="D7224" s="285">
        <v>0</v>
      </c>
      <c r="E7224" s="286">
        <v>2.54</v>
      </c>
      <c r="F7224" s="286">
        <v>0</v>
      </c>
    </row>
    <row r="7225" spans="1:6">
      <c r="A7225" t="s">
        <v>8031</v>
      </c>
      <c r="B7225" t="s">
        <v>8032</v>
      </c>
      <c r="C7225" t="s">
        <v>7733</v>
      </c>
      <c r="D7225" s="285">
        <v>0</v>
      </c>
      <c r="E7225" s="286">
        <v>8.8000000000000007</v>
      </c>
      <c r="F7225" s="286">
        <v>0</v>
      </c>
    </row>
    <row r="7226" spans="1:6">
      <c r="A7226" t="s">
        <v>8033</v>
      </c>
      <c r="B7226" t="s">
        <v>8034</v>
      </c>
      <c r="C7226" t="s">
        <v>7733</v>
      </c>
      <c r="D7226" s="285">
        <v>0</v>
      </c>
      <c r="E7226" s="286">
        <v>8.8000000000000007</v>
      </c>
      <c r="F7226" s="286">
        <v>0</v>
      </c>
    </row>
    <row r="7227" spans="1:6">
      <c r="A7227" t="s">
        <v>8035</v>
      </c>
      <c r="B7227" t="s">
        <v>8036</v>
      </c>
      <c r="C7227" t="s">
        <v>7733</v>
      </c>
      <c r="D7227" s="285">
        <v>0</v>
      </c>
      <c r="E7227" s="286">
        <v>4.5</v>
      </c>
      <c r="F7227" s="286">
        <v>0</v>
      </c>
    </row>
    <row r="7228" spans="1:6">
      <c r="A7228" t="s">
        <v>8037</v>
      </c>
      <c r="B7228" t="s">
        <v>8038</v>
      </c>
      <c r="C7228" t="s">
        <v>7733</v>
      </c>
      <c r="D7228" s="285">
        <v>0</v>
      </c>
      <c r="E7228" s="286">
        <v>4.0999999999999996</v>
      </c>
      <c r="F7228" s="286">
        <v>0</v>
      </c>
    </row>
    <row r="7229" spans="1:6">
      <c r="A7229" t="s">
        <v>8039</v>
      </c>
      <c r="B7229" t="s">
        <v>8040</v>
      </c>
      <c r="C7229" t="s">
        <v>7733</v>
      </c>
      <c r="D7229" s="285">
        <v>0</v>
      </c>
      <c r="E7229" s="286">
        <v>10.3</v>
      </c>
      <c r="F7229" s="286">
        <v>0</v>
      </c>
    </row>
    <row r="7230" spans="1:6">
      <c r="A7230" t="s">
        <v>8041</v>
      </c>
      <c r="B7230" t="s">
        <v>8042</v>
      </c>
      <c r="C7230" t="s">
        <v>7733</v>
      </c>
      <c r="D7230" s="285">
        <v>0</v>
      </c>
      <c r="E7230" s="286">
        <v>9.8000000000000007</v>
      </c>
      <c r="F7230" s="286">
        <v>0</v>
      </c>
    </row>
    <row r="7231" spans="1:6">
      <c r="A7231" t="s">
        <v>8043</v>
      </c>
      <c r="B7231" t="s">
        <v>8044</v>
      </c>
      <c r="C7231" t="s">
        <v>7733</v>
      </c>
      <c r="D7231" s="285">
        <v>0</v>
      </c>
      <c r="E7231" s="286">
        <v>2.5</v>
      </c>
      <c r="F7231" s="286">
        <v>0</v>
      </c>
    </row>
    <row r="7232" spans="1:6">
      <c r="A7232" t="s">
        <v>8045</v>
      </c>
      <c r="B7232" t="s">
        <v>8046</v>
      </c>
      <c r="C7232" t="s">
        <v>7733</v>
      </c>
      <c r="D7232" s="285">
        <v>0</v>
      </c>
      <c r="E7232" s="286">
        <v>3</v>
      </c>
      <c r="F7232" s="286">
        <v>0</v>
      </c>
    </row>
    <row r="7233" spans="1:6">
      <c r="A7233" t="s">
        <v>8047</v>
      </c>
      <c r="B7233" t="s">
        <v>8048</v>
      </c>
      <c r="C7233" t="s">
        <v>7733</v>
      </c>
      <c r="D7233" s="285">
        <v>0</v>
      </c>
      <c r="E7233" s="286">
        <v>4.5</v>
      </c>
      <c r="F7233" s="286">
        <v>0</v>
      </c>
    </row>
    <row r="7234" spans="1:6">
      <c r="A7234" t="s">
        <v>8049</v>
      </c>
      <c r="B7234" t="s">
        <v>8050</v>
      </c>
      <c r="C7234" t="s">
        <v>7733</v>
      </c>
      <c r="D7234" s="285">
        <v>0</v>
      </c>
      <c r="E7234" s="286">
        <v>4.5</v>
      </c>
      <c r="F7234" s="286">
        <v>0</v>
      </c>
    </row>
    <row r="7235" spans="1:6">
      <c r="A7235" t="s">
        <v>8051</v>
      </c>
      <c r="B7235" t="s">
        <v>8052</v>
      </c>
      <c r="C7235" t="s">
        <v>7733</v>
      </c>
      <c r="D7235" s="285">
        <v>0</v>
      </c>
      <c r="E7235" s="286">
        <v>4.5</v>
      </c>
      <c r="F7235" s="286">
        <v>0</v>
      </c>
    </row>
    <row r="7236" spans="1:6">
      <c r="A7236" t="s">
        <v>8053</v>
      </c>
      <c r="B7236" t="s">
        <v>8054</v>
      </c>
      <c r="C7236" t="s">
        <v>7733</v>
      </c>
      <c r="D7236" s="285">
        <v>0</v>
      </c>
      <c r="E7236" s="286">
        <v>4.3</v>
      </c>
      <c r="F7236" s="286">
        <v>0</v>
      </c>
    </row>
    <row r="7237" spans="1:6">
      <c r="A7237" t="s">
        <v>8055</v>
      </c>
      <c r="B7237" t="s">
        <v>8056</v>
      </c>
      <c r="C7237" t="s">
        <v>7733</v>
      </c>
      <c r="D7237" s="285">
        <v>0</v>
      </c>
      <c r="E7237" s="286">
        <v>4.0999999999999996</v>
      </c>
      <c r="F7237" s="286">
        <v>0</v>
      </c>
    </row>
    <row r="7238" spans="1:6">
      <c r="A7238" t="s">
        <v>8057</v>
      </c>
      <c r="B7238" t="s">
        <v>8058</v>
      </c>
      <c r="C7238" t="s">
        <v>7733</v>
      </c>
      <c r="D7238" s="285">
        <v>0</v>
      </c>
      <c r="E7238" s="286">
        <v>3.65</v>
      </c>
      <c r="F7238" s="286">
        <v>0</v>
      </c>
    </row>
    <row r="7239" spans="1:6">
      <c r="A7239" t="s">
        <v>8059</v>
      </c>
      <c r="B7239" t="s">
        <v>8060</v>
      </c>
      <c r="C7239" t="s">
        <v>7733</v>
      </c>
      <c r="D7239" s="285">
        <v>0</v>
      </c>
      <c r="E7239" s="286">
        <v>3.25</v>
      </c>
      <c r="F7239" s="286">
        <v>0</v>
      </c>
    </row>
    <row r="7240" spans="1:6">
      <c r="A7240" t="s">
        <v>8061</v>
      </c>
      <c r="B7240" t="s">
        <v>8062</v>
      </c>
      <c r="C7240" t="s">
        <v>7733</v>
      </c>
      <c r="D7240" s="285">
        <v>0</v>
      </c>
      <c r="E7240" s="286">
        <v>2.6</v>
      </c>
      <c r="F7240" s="286">
        <v>0</v>
      </c>
    </row>
    <row r="7241" spans="1:6">
      <c r="A7241" t="s">
        <v>8063</v>
      </c>
      <c r="B7241" t="s">
        <v>8064</v>
      </c>
      <c r="C7241" t="s">
        <v>7733</v>
      </c>
      <c r="D7241" s="285">
        <v>0</v>
      </c>
      <c r="E7241" s="286">
        <v>2.4</v>
      </c>
      <c r="F7241" s="286">
        <v>0</v>
      </c>
    </row>
    <row r="7242" spans="1:6">
      <c r="A7242" t="s">
        <v>8065</v>
      </c>
      <c r="B7242" t="s">
        <v>8066</v>
      </c>
      <c r="C7242" t="s">
        <v>7733</v>
      </c>
      <c r="D7242" s="285">
        <v>0</v>
      </c>
      <c r="E7242" s="286">
        <v>1.1000000000000001</v>
      </c>
      <c r="F7242" s="286">
        <v>0</v>
      </c>
    </row>
    <row r="7243" spans="1:6">
      <c r="A7243" t="s">
        <v>8067</v>
      </c>
      <c r="B7243" t="s">
        <v>8068</v>
      </c>
      <c r="C7243" t="s">
        <v>7733</v>
      </c>
      <c r="D7243" s="285">
        <v>0</v>
      </c>
      <c r="E7243" s="286">
        <v>7</v>
      </c>
      <c r="F7243" s="286">
        <v>0</v>
      </c>
    </row>
    <row r="7244" spans="1:6">
      <c r="A7244" t="s">
        <v>8069</v>
      </c>
      <c r="B7244" t="s">
        <v>8070</v>
      </c>
      <c r="C7244" t="s">
        <v>7733</v>
      </c>
      <c r="D7244" s="285">
        <v>0</v>
      </c>
      <c r="E7244" s="286">
        <v>2.4</v>
      </c>
      <c r="F7244" s="286">
        <v>0</v>
      </c>
    </row>
    <row r="7245" spans="1:6">
      <c r="A7245" t="s">
        <v>8071</v>
      </c>
      <c r="B7245" t="s">
        <v>8072</v>
      </c>
      <c r="C7245" t="s">
        <v>7733</v>
      </c>
      <c r="D7245" s="285">
        <v>0</v>
      </c>
      <c r="E7245" s="286">
        <v>7.4</v>
      </c>
      <c r="F7245" s="286">
        <v>0</v>
      </c>
    </row>
    <row r="7246" spans="1:6">
      <c r="A7246" t="s">
        <v>8073</v>
      </c>
      <c r="B7246" t="s">
        <v>8074</v>
      </c>
      <c r="C7246" t="s">
        <v>7733</v>
      </c>
      <c r="D7246" s="285">
        <v>0</v>
      </c>
      <c r="E7246" s="286">
        <v>5.1139999999999999</v>
      </c>
      <c r="F7246" s="286">
        <v>0</v>
      </c>
    </row>
    <row r="7247" spans="1:6">
      <c r="A7247" t="s">
        <v>8075</v>
      </c>
      <c r="B7247" t="s">
        <v>8076</v>
      </c>
      <c r="C7247" t="s">
        <v>7733</v>
      </c>
      <c r="D7247" s="285">
        <v>0</v>
      </c>
      <c r="E7247" s="286">
        <v>5.4059999999999997</v>
      </c>
      <c r="F7247" s="286">
        <v>0</v>
      </c>
    </row>
    <row r="7248" spans="1:6">
      <c r="A7248" t="s">
        <v>8077</v>
      </c>
      <c r="B7248" t="s">
        <v>8078</v>
      </c>
      <c r="C7248" t="s">
        <v>7733</v>
      </c>
      <c r="D7248" s="285">
        <v>0</v>
      </c>
      <c r="E7248" s="286">
        <v>5.7690000000000001</v>
      </c>
      <c r="F7248" s="286">
        <v>0</v>
      </c>
    </row>
    <row r="7249" spans="1:6">
      <c r="A7249" t="s">
        <v>8079</v>
      </c>
      <c r="B7249" t="s">
        <v>8080</v>
      </c>
      <c r="C7249" t="s">
        <v>7733</v>
      </c>
      <c r="D7249" s="285">
        <v>0</v>
      </c>
      <c r="E7249" s="286">
        <v>5.9139999999999997</v>
      </c>
      <c r="F7249" s="286">
        <v>0</v>
      </c>
    </row>
    <row r="7250" spans="1:6">
      <c r="A7250" t="s">
        <v>8081</v>
      </c>
      <c r="B7250" t="s">
        <v>8082</v>
      </c>
      <c r="C7250" t="s">
        <v>7733</v>
      </c>
      <c r="D7250" s="285">
        <v>0</v>
      </c>
      <c r="E7250" s="286">
        <v>7.774</v>
      </c>
      <c r="F7250" s="286">
        <v>0</v>
      </c>
    </row>
    <row r="7251" spans="1:6">
      <c r="A7251" t="s">
        <v>8083</v>
      </c>
      <c r="B7251" t="s">
        <v>8084</v>
      </c>
      <c r="C7251" t="s">
        <v>7733</v>
      </c>
      <c r="D7251" s="285">
        <v>0</v>
      </c>
      <c r="E7251" s="286">
        <v>3.1</v>
      </c>
      <c r="F7251" s="286">
        <v>0</v>
      </c>
    </row>
    <row r="7252" spans="1:6">
      <c r="A7252" t="s">
        <v>8085</v>
      </c>
      <c r="B7252" t="s">
        <v>8086</v>
      </c>
      <c r="C7252" t="s">
        <v>7733</v>
      </c>
      <c r="D7252" s="285">
        <v>0</v>
      </c>
      <c r="E7252" s="286">
        <v>2.2999999999999998</v>
      </c>
      <c r="F7252" s="286">
        <v>0</v>
      </c>
    </row>
    <row r="7253" spans="1:6">
      <c r="A7253" t="s">
        <v>8087</v>
      </c>
      <c r="B7253" t="s">
        <v>8088</v>
      </c>
      <c r="C7253" t="s">
        <v>7733</v>
      </c>
      <c r="D7253" s="285">
        <v>0</v>
      </c>
      <c r="E7253" s="286">
        <v>11.4</v>
      </c>
      <c r="F7253" s="286">
        <v>0</v>
      </c>
    </row>
    <row r="7254" spans="1:6">
      <c r="A7254" t="s">
        <v>8089</v>
      </c>
      <c r="B7254" t="s">
        <v>8090</v>
      </c>
      <c r="C7254" t="s">
        <v>7733</v>
      </c>
      <c r="D7254" s="285">
        <v>0</v>
      </c>
      <c r="E7254" s="286">
        <v>0.51400000000000001</v>
      </c>
      <c r="F7254" s="286">
        <v>0</v>
      </c>
    </row>
    <row r="7255" spans="1:6">
      <c r="A7255" t="s">
        <v>8091</v>
      </c>
      <c r="B7255" t="s">
        <v>8092</v>
      </c>
      <c r="C7255" t="s">
        <v>7733</v>
      </c>
      <c r="D7255" s="285">
        <v>0</v>
      </c>
      <c r="E7255" s="286">
        <v>3.99</v>
      </c>
      <c r="F7255" s="286">
        <v>0</v>
      </c>
    </row>
    <row r="7256" spans="1:6">
      <c r="A7256" t="s">
        <v>8093</v>
      </c>
      <c r="B7256" t="s">
        <v>8094</v>
      </c>
      <c r="C7256" t="s">
        <v>7733</v>
      </c>
      <c r="D7256" s="285">
        <v>0</v>
      </c>
      <c r="E7256" s="286">
        <v>3.75</v>
      </c>
      <c r="F7256" s="286">
        <v>0</v>
      </c>
    </row>
    <row r="7257" spans="1:6">
      <c r="A7257" t="s">
        <v>8095</v>
      </c>
      <c r="B7257" t="s">
        <v>8096</v>
      </c>
      <c r="C7257" t="s">
        <v>7733</v>
      </c>
      <c r="D7257" s="285">
        <v>0</v>
      </c>
      <c r="E7257" s="286">
        <v>3.75</v>
      </c>
      <c r="F7257" s="286">
        <v>0</v>
      </c>
    </row>
    <row r="7258" spans="1:6">
      <c r="A7258" t="s">
        <v>8097</v>
      </c>
      <c r="B7258" t="s">
        <v>8098</v>
      </c>
      <c r="C7258" t="s">
        <v>7733</v>
      </c>
      <c r="D7258" s="285">
        <v>0</v>
      </c>
      <c r="E7258" s="286">
        <v>3.75</v>
      </c>
      <c r="F7258" s="286">
        <v>0</v>
      </c>
    </row>
    <row r="7259" spans="1:6">
      <c r="A7259" t="s">
        <v>8099</v>
      </c>
      <c r="B7259" t="s">
        <v>8100</v>
      </c>
      <c r="C7259" t="s">
        <v>7733</v>
      </c>
      <c r="D7259" s="285">
        <v>0</v>
      </c>
      <c r="E7259" s="286">
        <v>3.75</v>
      </c>
      <c r="F7259" s="286">
        <v>0</v>
      </c>
    </row>
    <row r="7260" spans="1:6">
      <c r="A7260" t="s">
        <v>8101</v>
      </c>
      <c r="B7260" t="s">
        <v>8102</v>
      </c>
      <c r="C7260" t="s">
        <v>7733</v>
      </c>
      <c r="D7260" s="285">
        <v>0</v>
      </c>
      <c r="E7260" s="286">
        <v>6.2110000000000003</v>
      </c>
      <c r="F7260" s="286">
        <v>0</v>
      </c>
    </row>
    <row r="7261" spans="1:6">
      <c r="A7261" t="s">
        <v>8103</v>
      </c>
      <c r="B7261" t="s">
        <v>8104</v>
      </c>
      <c r="C7261" t="s">
        <v>7733</v>
      </c>
      <c r="D7261" s="285">
        <v>0</v>
      </c>
      <c r="E7261" s="286">
        <v>6.9649999999999999</v>
      </c>
      <c r="F7261" s="286">
        <v>0</v>
      </c>
    </row>
    <row r="7262" spans="1:6">
      <c r="A7262" t="s">
        <v>8105</v>
      </c>
      <c r="B7262" t="s">
        <v>8106</v>
      </c>
      <c r="C7262" t="s">
        <v>7733</v>
      </c>
      <c r="D7262" s="285">
        <v>0</v>
      </c>
      <c r="E7262" s="286">
        <v>6.3</v>
      </c>
      <c r="F7262" s="286">
        <v>0</v>
      </c>
    </row>
    <row r="7263" spans="1:6">
      <c r="A7263" t="s">
        <v>8107</v>
      </c>
      <c r="B7263" t="s">
        <v>8108</v>
      </c>
      <c r="C7263" t="s">
        <v>7733</v>
      </c>
      <c r="D7263" s="285">
        <v>0</v>
      </c>
      <c r="E7263" s="286">
        <v>6.2</v>
      </c>
      <c r="F7263" s="286">
        <v>0</v>
      </c>
    </row>
    <row r="7264" spans="1:6">
      <c r="A7264" t="s">
        <v>8109</v>
      </c>
      <c r="B7264" t="s">
        <v>8110</v>
      </c>
      <c r="C7264" t="s">
        <v>7733</v>
      </c>
      <c r="D7264" s="285">
        <v>0</v>
      </c>
      <c r="E7264" s="286">
        <v>5.3</v>
      </c>
      <c r="F7264" s="286">
        <v>0</v>
      </c>
    </row>
    <row r="7265" spans="1:6">
      <c r="A7265" t="s">
        <v>8111</v>
      </c>
      <c r="B7265" t="s">
        <v>8112</v>
      </c>
      <c r="C7265" t="s">
        <v>7733</v>
      </c>
      <c r="D7265" s="285">
        <v>0</v>
      </c>
      <c r="E7265" s="286">
        <v>10.15</v>
      </c>
      <c r="F7265" s="286">
        <v>0</v>
      </c>
    </row>
    <row r="7266" spans="1:6">
      <c r="A7266" t="s">
        <v>8113</v>
      </c>
      <c r="B7266" t="s">
        <v>8114</v>
      </c>
      <c r="C7266" t="s">
        <v>7733</v>
      </c>
      <c r="D7266" s="285">
        <v>0</v>
      </c>
      <c r="E7266" s="286">
        <v>5.6</v>
      </c>
      <c r="F7266" s="286">
        <v>0</v>
      </c>
    </row>
    <row r="7267" spans="1:6">
      <c r="A7267" t="s">
        <v>8115</v>
      </c>
      <c r="B7267" t="s">
        <v>8116</v>
      </c>
      <c r="C7267" t="s">
        <v>7733</v>
      </c>
      <c r="D7267" s="285">
        <v>0</v>
      </c>
      <c r="E7267" s="286">
        <v>2.5499999999999998</v>
      </c>
      <c r="F7267" s="286">
        <v>0</v>
      </c>
    </row>
    <row r="7268" spans="1:6">
      <c r="A7268" t="s">
        <v>8117</v>
      </c>
      <c r="B7268" t="s">
        <v>8118</v>
      </c>
      <c r="C7268" t="s">
        <v>7733</v>
      </c>
      <c r="D7268" s="285">
        <v>0</v>
      </c>
      <c r="E7268" s="286">
        <v>6.1559999999999997</v>
      </c>
      <c r="F7268" s="286">
        <v>0</v>
      </c>
    </row>
    <row r="7269" spans="1:6">
      <c r="A7269" t="s">
        <v>8119</v>
      </c>
      <c r="B7269" t="s">
        <v>8120</v>
      </c>
      <c r="C7269" t="s">
        <v>7733</v>
      </c>
      <c r="D7269" s="285">
        <v>0</v>
      </c>
      <c r="E7269" s="286">
        <v>6.1559999999999997</v>
      </c>
      <c r="F7269" s="286">
        <v>0</v>
      </c>
    </row>
    <row r="7270" spans="1:6">
      <c r="A7270" t="s">
        <v>8121</v>
      </c>
      <c r="B7270" t="s">
        <v>8122</v>
      </c>
      <c r="C7270" t="s">
        <v>7733</v>
      </c>
      <c r="D7270" s="285">
        <v>0</v>
      </c>
      <c r="E7270" s="286">
        <v>6.1559999999999997</v>
      </c>
      <c r="F7270" s="286">
        <v>0</v>
      </c>
    </row>
    <row r="7271" spans="1:6">
      <c r="A7271" t="s">
        <v>8123</v>
      </c>
      <c r="B7271" t="s">
        <v>8124</v>
      </c>
      <c r="C7271" t="s">
        <v>7733</v>
      </c>
      <c r="D7271" s="285">
        <v>0</v>
      </c>
      <c r="E7271" s="286">
        <v>6.1559999999999997</v>
      </c>
      <c r="F7271" s="286">
        <v>0</v>
      </c>
    </row>
    <row r="7272" spans="1:6">
      <c r="A7272" t="s">
        <v>8125</v>
      </c>
      <c r="B7272" t="s">
        <v>8126</v>
      </c>
      <c r="C7272" t="s">
        <v>7733</v>
      </c>
      <c r="D7272" s="285">
        <v>0</v>
      </c>
      <c r="E7272" s="286">
        <v>6.1550000000000002</v>
      </c>
      <c r="F7272" s="286">
        <v>0</v>
      </c>
    </row>
    <row r="7273" spans="1:6">
      <c r="A7273" t="s">
        <v>8127</v>
      </c>
      <c r="B7273" t="s">
        <v>8128</v>
      </c>
      <c r="C7273" t="s">
        <v>7733</v>
      </c>
      <c r="D7273" s="285">
        <v>0</v>
      </c>
      <c r="E7273" s="286">
        <v>6.1559999999999997</v>
      </c>
      <c r="F7273" s="286">
        <v>0</v>
      </c>
    </row>
    <row r="7274" spans="1:6">
      <c r="A7274" t="s">
        <v>8129</v>
      </c>
      <c r="B7274" t="s">
        <v>8130</v>
      </c>
      <c r="C7274" t="s">
        <v>7733</v>
      </c>
      <c r="D7274" s="285">
        <v>0</v>
      </c>
      <c r="E7274" s="286">
        <v>2.2000000000000002</v>
      </c>
      <c r="F7274" s="286">
        <v>0</v>
      </c>
    </row>
    <row r="7275" spans="1:6">
      <c r="A7275" t="s">
        <v>8131</v>
      </c>
      <c r="B7275" t="s">
        <v>8132</v>
      </c>
      <c r="C7275" t="s">
        <v>7733</v>
      </c>
      <c r="D7275" s="285">
        <v>0</v>
      </c>
      <c r="E7275" s="286">
        <v>3.7429999999999999</v>
      </c>
      <c r="F7275" s="286">
        <v>0</v>
      </c>
    </row>
    <row r="7276" spans="1:6">
      <c r="A7276" t="s">
        <v>8133</v>
      </c>
      <c r="B7276" t="s">
        <v>8134</v>
      </c>
      <c r="C7276" t="s">
        <v>7733</v>
      </c>
      <c r="D7276" s="285">
        <v>0</v>
      </c>
      <c r="E7276" s="286">
        <v>0</v>
      </c>
      <c r="F7276" s="286">
        <v>0</v>
      </c>
    </row>
    <row r="7277" spans="1:6">
      <c r="A7277" t="s">
        <v>8135</v>
      </c>
      <c r="B7277" t="s">
        <v>8136</v>
      </c>
      <c r="C7277" t="s">
        <v>7733</v>
      </c>
      <c r="D7277" s="285">
        <v>0</v>
      </c>
      <c r="E7277" s="286">
        <v>1.1499999999999999</v>
      </c>
      <c r="F7277" s="286">
        <v>0</v>
      </c>
    </row>
    <row r="7278" spans="1:6">
      <c r="A7278" t="s">
        <v>8137</v>
      </c>
      <c r="B7278" t="s">
        <v>8138</v>
      </c>
      <c r="C7278" t="s">
        <v>7733</v>
      </c>
      <c r="D7278" s="285">
        <v>0</v>
      </c>
      <c r="E7278" s="286">
        <v>1.052</v>
      </c>
      <c r="F7278" s="286">
        <v>0</v>
      </c>
    </row>
    <row r="7279" spans="1:6">
      <c r="A7279" t="s">
        <v>8139</v>
      </c>
      <c r="B7279" t="s">
        <v>8140</v>
      </c>
      <c r="C7279" t="s">
        <v>7733</v>
      </c>
      <c r="D7279" s="285">
        <v>0</v>
      </c>
      <c r="E7279" s="286">
        <v>2.35</v>
      </c>
      <c r="F7279" s="286">
        <v>0</v>
      </c>
    </row>
    <row r="7280" spans="1:6">
      <c r="A7280" t="s">
        <v>8141</v>
      </c>
      <c r="B7280" t="s">
        <v>8142</v>
      </c>
      <c r="C7280" t="s">
        <v>7733</v>
      </c>
      <c r="D7280" s="285">
        <v>0</v>
      </c>
      <c r="E7280" s="286">
        <v>4.5</v>
      </c>
      <c r="F7280" s="286">
        <v>0</v>
      </c>
    </row>
    <row r="7281" spans="1:6">
      <c r="A7281" t="s">
        <v>8143</v>
      </c>
      <c r="B7281" t="s">
        <v>8144</v>
      </c>
      <c r="C7281" t="s">
        <v>7733</v>
      </c>
      <c r="D7281" s="285">
        <v>0</v>
      </c>
      <c r="E7281" s="286">
        <v>6.1</v>
      </c>
      <c r="F7281" s="286">
        <v>0</v>
      </c>
    </row>
    <row r="7282" spans="1:6">
      <c r="A7282" t="s">
        <v>8145</v>
      </c>
      <c r="B7282" t="s">
        <v>8146</v>
      </c>
      <c r="C7282" t="s">
        <v>7733</v>
      </c>
      <c r="D7282" s="285">
        <v>0</v>
      </c>
      <c r="E7282" s="286">
        <v>5.9</v>
      </c>
      <c r="F7282" s="286">
        <v>0</v>
      </c>
    </row>
    <row r="7283" spans="1:6">
      <c r="A7283" t="s">
        <v>8147</v>
      </c>
      <c r="B7283" t="s">
        <v>8148</v>
      </c>
      <c r="C7283" t="s">
        <v>7733</v>
      </c>
      <c r="D7283" s="285">
        <v>0</v>
      </c>
      <c r="E7283" s="286">
        <v>3.4</v>
      </c>
      <c r="F7283" s="286">
        <v>0</v>
      </c>
    </row>
    <row r="7284" spans="1:6">
      <c r="A7284" t="s">
        <v>8149</v>
      </c>
      <c r="B7284" t="s">
        <v>8150</v>
      </c>
      <c r="C7284" t="s">
        <v>7733</v>
      </c>
      <c r="D7284" s="285">
        <v>0</v>
      </c>
      <c r="E7284" s="286">
        <v>3.75</v>
      </c>
      <c r="F7284" s="286">
        <v>0</v>
      </c>
    </row>
    <row r="7285" spans="1:6">
      <c r="A7285" t="s">
        <v>8151</v>
      </c>
      <c r="B7285" t="s">
        <v>8152</v>
      </c>
      <c r="C7285" t="s">
        <v>7733</v>
      </c>
      <c r="D7285" s="285">
        <v>0</v>
      </c>
      <c r="E7285" s="286">
        <v>3.6</v>
      </c>
      <c r="F7285" s="286">
        <v>0</v>
      </c>
    </row>
    <row r="7286" spans="1:6">
      <c r="A7286" t="s">
        <v>8153</v>
      </c>
      <c r="B7286" t="s">
        <v>8154</v>
      </c>
      <c r="C7286" t="s">
        <v>7733</v>
      </c>
      <c r="D7286" s="285">
        <v>0</v>
      </c>
      <c r="E7286" s="286">
        <v>3.6</v>
      </c>
      <c r="F7286" s="286">
        <v>0</v>
      </c>
    </row>
    <row r="7287" spans="1:6">
      <c r="A7287" t="s">
        <v>8155</v>
      </c>
      <c r="B7287" t="s">
        <v>8156</v>
      </c>
      <c r="C7287" t="s">
        <v>7733</v>
      </c>
      <c r="D7287" s="285">
        <v>0</v>
      </c>
      <c r="E7287" s="286">
        <v>3</v>
      </c>
      <c r="F7287" s="286">
        <v>0</v>
      </c>
    </row>
    <row r="7288" spans="1:6">
      <c r="A7288" t="s">
        <v>8157</v>
      </c>
      <c r="B7288" t="s">
        <v>8158</v>
      </c>
      <c r="C7288" t="s">
        <v>7733</v>
      </c>
      <c r="D7288" s="285">
        <v>0</v>
      </c>
      <c r="E7288" s="286">
        <v>3.32</v>
      </c>
      <c r="F7288" s="286">
        <v>0</v>
      </c>
    </row>
    <row r="7289" spans="1:6">
      <c r="A7289" t="s">
        <v>8159</v>
      </c>
      <c r="B7289" t="s">
        <v>8160</v>
      </c>
      <c r="C7289" t="s">
        <v>7733</v>
      </c>
      <c r="D7289" s="285">
        <v>0</v>
      </c>
      <c r="E7289" s="286">
        <v>3.319</v>
      </c>
      <c r="F7289" s="286">
        <v>0</v>
      </c>
    </row>
    <row r="7290" spans="1:6">
      <c r="A7290" t="s">
        <v>8161</v>
      </c>
      <c r="B7290" t="s">
        <v>8162</v>
      </c>
      <c r="C7290" t="s">
        <v>7733</v>
      </c>
      <c r="D7290" s="285">
        <v>0</v>
      </c>
      <c r="E7290" s="286">
        <v>5.35</v>
      </c>
      <c r="F7290" s="286">
        <v>0</v>
      </c>
    </row>
    <row r="7291" spans="1:6">
      <c r="A7291" t="s">
        <v>8163</v>
      </c>
      <c r="B7291" t="s">
        <v>8164</v>
      </c>
      <c r="C7291" t="s">
        <v>7733</v>
      </c>
      <c r="D7291" s="285">
        <v>0</v>
      </c>
      <c r="E7291" s="286">
        <v>5.35</v>
      </c>
      <c r="F7291" s="286">
        <v>0</v>
      </c>
    </row>
    <row r="7292" spans="1:6">
      <c r="A7292" t="s">
        <v>8165</v>
      </c>
      <c r="B7292" t="s">
        <v>8166</v>
      </c>
      <c r="C7292" t="s">
        <v>7733</v>
      </c>
      <c r="D7292" s="285">
        <v>0</v>
      </c>
      <c r="E7292" s="286">
        <v>5.35</v>
      </c>
      <c r="F7292" s="286">
        <v>0</v>
      </c>
    </row>
    <row r="7293" spans="1:6">
      <c r="A7293" t="s">
        <v>8167</v>
      </c>
      <c r="B7293" t="s">
        <v>8168</v>
      </c>
      <c r="C7293" t="s">
        <v>7733</v>
      </c>
      <c r="D7293" s="285">
        <v>0</v>
      </c>
      <c r="E7293" s="286">
        <v>5.25</v>
      </c>
      <c r="F7293" s="286">
        <v>0</v>
      </c>
    </row>
    <row r="7294" spans="1:6">
      <c r="A7294" t="s">
        <v>8169</v>
      </c>
      <c r="B7294" t="s">
        <v>8170</v>
      </c>
      <c r="C7294" t="s">
        <v>7733</v>
      </c>
      <c r="D7294" s="285">
        <v>0</v>
      </c>
      <c r="E7294" s="286">
        <v>5.25</v>
      </c>
      <c r="F7294" s="286">
        <v>0</v>
      </c>
    </row>
    <row r="7295" spans="1:6">
      <c r="A7295" t="s">
        <v>8171</v>
      </c>
      <c r="B7295" t="s">
        <v>8172</v>
      </c>
      <c r="C7295" t="s">
        <v>7733</v>
      </c>
      <c r="D7295" s="285">
        <v>0</v>
      </c>
      <c r="E7295" s="286">
        <v>5.15</v>
      </c>
      <c r="F7295" s="286">
        <v>0</v>
      </c>
    </row>
    <row r="7296" spans="1:6">
      <c r="A7296" t="s">
        <v>8173</v>
      </c>
      <c r="B7296" t="s">
        <v>8174</v>
      </c>
      <c r="C7296" t="s">
        <v>7733</v>
      </c>
      <c r="D7296" s="285">
        <v>0</v>
      </c>
      <c r="E7296" s="286">
        <v>5.05</v>
      </c>
      <c r="F7296" s="286">
        <v>0</v>
      </c>
    </row>
    <row r="7297" spans="1:6">
      <c r="A7297" t="s">
        <v>8175</v>
      </c>
      <c r="B7297" t="s">
        <v>8176</v>
      </c>
      <c r="C7297" t="s">
        <v>7733</v>
      </c>
      <c r="D7297" s="285">
        <v>0</v>
      </c>
      <c r="E7297" s="286">
        <v>4.75</v>
      </c>
      <c r="F7297" s="286">
        <v>0</v>
      </c>
    </row>
    <row r="7298" spans="1:6">
      <c r="A7298" t="s">
        <v>8177</v>
      </c>
      <c r="B7298" t="s">
        <v>8178</v>
      </c>
      <c r="C7298" t="s">
        <v>7733</v>
      </c>
      <c r="D7298" s="285">
        <v>0</v>
      </c>
      <c r="E7298" s="286">
        <v>4.75</v>
      </c>
      <c r="F7298" s="286">
        <v>0</v>
      </c>
    </row>
    <row r="7299" spans="1:6">
      <c r="A7299" t="s">
        <v>8179</v>
      </c>
      <c r="B7299" t="s">
        <v>8180</v>
      </c>
      <c r="C7299" t="s">
        <v>7733</v>
      </c>
      <c r="D7299" s="285">
        <v>0</v>
      </c>
      <c r="E7299" s="286">
        <v>3.55</v>
      </c>
      <c r="F7299" s="286">
        <v>0</v>
      </c>
    </row>
    <row r="7300" spans="1:6">
      <c r="A7300" t="s">
        <v>8181</v>
      </c>
      <c r="B7300" t="s">
        <v>8182</v>
      </c>
      <c r="C7300" t="s">
        <v>7733</v>
      </c>
      <c r="D7300" s="285">
        <v>0</v>
      </c>
      <c r="E7300" s="286">
        <v>3.55</v>
      </c>
      <c r="F7300" s="286">
        <v>0</v>
      </c>
    </row>
    <row r="7301" spans="1:6">
      <c r="A7301" t="s">
        <v>8183</v>
      </c>
      <c r="B7301" t="s">
        <v>8184</v>
      </c>
      <c r="C7301" t="s">
        <v>7733</v>
      </c>
      <c r="D7301" s="285">
        <v>0</v>
      </c>
      <c r="E7301" s="286">
        <v>3.55</v>
      </c>
      <c r="F7301" s="286">
        <v>0</v>
      </c>
    </row>
    <row r="7302" spans="1:6">
      <c r="A7302" t="s">
        <v>8185</v>
      </c>
      <c r="B7302" t="s">
        <v>8186</v>
      </c>
      <c r="C7302" t="s">
        <v>7733</v>
      </c>
      <c r="D7302" s="285">
        <v>0</v>
      </c>
      <c r="E7302" s="286">
        <v>3.55</v>
      </c>
      <c r="F7302" s="286">
        <v>0</v>
      </c>
    </row>
    <row r="7303" spans="1:6">
      <c r="A7303" t="s">
        <v>8187</v>
      </c>
      <c r="B7303" t="s">
        <v>8188</v>
      </c>
      <c r="C7303" t="s">
        <v>7733</v>
      </c>
      <c r="D7303" s="285">
        <v>0</v>
      </c>
      <c r="E7303" s="286">
        <v>3.55</v>
      </c>
      <c r="F7303" s="286">
        <v>0</v>
      </c>
    </row>
    <row r="7304" spans="1:6">
      <c r="A7304" t="s">
        <v>8189</v>
      </c>
      <c r="B7304" t="s">
        <v>8190</v>
      </c>
      <c r="C7304" t="s">
        <v>7733</v>
      </c>
      <c r="D7304" s="285">
        <v>0</v>
      </c>
      <c r="E7304" s="286">
        <v>3.55</v>
      </c>
      <c r="F7304" s="286">
        <v>0</v>
      </c>
    </row>
    <row r="7305" spans="1:6">
      <c r="A7305" t="s">
        <v>8191</v>
      </c>
      <c r="B7305" t="s">
        <v>8192</v>
      </c>
      <c r="C7305" t="s">
        <v>7733</v>
      </c>
      <c r="D7305" s="285">
        <v>0</v>
      </c>
      <c r="E7305" s="286">
        <v>3.55</v>
      </c>
      <c r="F7305" s="286">
        <v>0</v>
      </c>
    </row>
    <row r="7306" spans="1:6">
      <c r="A7306" t="s">
        <v>8193</v>
      </c>
      <c r="B7306" t="s">
        <v>8194</v>
      </c>
      <c r="C7306" t="s">
        <v>7733</v>
      </c>
      <c r="D7306" s="285">
        <v>0</v>
      </c>
      <c r="E7306" s="286">
        <v>3.45</v>
      </c>
      <c r="F7306" s="286">
        <v>0</v>
      </c>
    </row>
    <row r="7307" spans="1:6">
      <c r="A7307" t="s">
        <v>8195</v>
      </c>
      <c r="B7307" t="s">
        <v>8196</v>
      </c>
      <c r="C7307" t="s">
        <v>7733</v>
      </c>
      <c r="D7307" s="285">
        <v>0</v>
      </c>
      <c r="E7307" s="286">
        <v>3.45</v>
      </c>
      <c r="F7307" s="286">
        <v>0</v>
      </c>
    </row>
    <row r="7308" spans="1:6">
      <c r="A7308" t="s">
        <v>8197</v>
      </c>
      <c r="B7308" t="s">
        <v>8198</v>
      </c>
      <c r="C7308" t="s">
        <v>7733</v>
      </c>
      <c r="D7308" s="285">
        <v>0</v>
      </c>
      <c r="E7308" s="286">
        <v>3.45</v>
      </c>
      <c r="F7308" s="286">
        <v>0</v>
      </c>
    </row>
    <row r="7309" spans="1:6">
      <c r="A7309" t="s">
        <v>8199</v>
      </c>
      <c r="B7309" t="s">
        <v>8200</v>
      </c>
      <c r="C7309" t="s">
        <v>7733</v>
      </c>
      <c r="D7309" s="285">
        <v>0</v>
      </c>
      <c r="E7309" s="286">
        <v>3.45</v>
      </c>
      <c r="F7309" s="286">
        <v>0</v>
      </c>
    </row>
    <row r="7310" spans="1:6">
      <c r="A7310" t="s">
        <v>8201</v>
      </c>
      <c r="B7310" t="s">
        <v>8202</v>
      </c>
      <c r="C7310" t="s">
        <v>7733</v>
      </c>
      <c r="D7310" s="285">
        <v>0</v>
      </c>
      <c r="E7310" s="286">
        <v>3.45</v>
      </c>
      <c r="F7310" s="286">
        <v>0</v>
      </c>
    </row>
    <row r="7311" spans="1:6">
      <c r="A7311" t="s">
        <v>8203</v>
      </c>
      <c r="B7311" t="s">
        <v>8204</v>
      </c>
      <c r="C7311" t="s">
        <v>7733</v>
      </c>
      <c r="D7311" s="285">
        <v>0</v>
      </c>
      <c r="E7311" s="286">
        <v>3.45</v>
      </c>
      <c r="F7311" s="286">
        <v>0</v>
      </c>
    </row>
    <row r="7312" spans="1:6">
      <c r="A7312" t="s">
        <v>8205</v>
      </c>
      <c r="B7312" t="s">
        <v>8206</v>
      </c>
      <c r="C7312" t="s">
        <v>7733</v>
      </c>
      <c r="D7312" s="285">
        <v>0</v>
      </c>
      <c r="E7312" s="286">
        <v>3.149</v>
      </c>
      <c r="F7312" s="286">
        <v>0</v>
      </c>
    </row>
    <row r="7313" spans="1:6">
      <c r="A7313" t="s">
        <v>8207</v>
      </c>
      <c r="B7313" t="s">
        <v>8208</v>
      </c>
      <c r="C7313" t="s">
        <v>7733</v>
      </c>
      <c r="D7313" s="285">
        <v>0</v>
      </c>
      <c r="E7313" s="286">
        <v>3.99</v>
      </c>
      <c r="F7313" s="286">
        <v>0</v>
      </c>
    </row>
    <row r="7314" spans="1:6">
      <c r="A7314" t="s">
        <v>8209</v>
      </c>
      <c r="B7314" t="s">
        <v>8210</v>
      </c>
      <c r="C7314" t="s">
        <v>7733</v>
      </c>
      <c r="D7314" s="285">
        <v>0</v>
      </c>
      <c r="E7314" s="286">
        <v>0</v>
      </c>
      <c r="F7314" s="286">
        <v>0</v>
      </c>
    </row>
    <row r="7315" spans="1:6">
      <c r="A7315" t="s">
        <v>8211</v>
      </c>
      <c r="B7315" t="s">
        <v>8212</v>
      </c>
      <c r="C7315" t="s">
        <v>7733</v>
      </c>
      <c r="D7315" s="285">
        <v>0</v>
      </c>
      <c r="E7315" s="286">
        <v>3.25</v>
      </c>
      <c r="F7315" s="286">
        <v>0</v>
      </c>
    </row>
    <row r="7316" spans="1:6">
      <c r="A7316" t="s">
        <v>8213</v>
      </c>
      <c r="B7316" t="s">
        <v>8214</v>
      </c>
      <c r="C7316" t="s">
        <v>7733</v>
      </c>
      <c r="D7316" s="285">
        <v>0</v>
      </c>
      <c r="E7316" s="286">
        <v>1.0620000000000001</v>
      </c>
      <c r="F7316" s="286">
        <v>0</v>
      </c>
    </row>
    <row r="7317" spans="1:6">
      <c r="A7317" t="s">
        <v>8215</v>
      </c>
      <c r="B7317" t="s">
        <v>8216</v>
      </c>
      <c r="C7317" t="s">
        <v>7733</v>
      </c>
      <c r="D7317" s="285">
        <v>0</v>
      </c>
      <c r="E7317" s="286">
        <v>3.06</v>
      </c>
      <c r="F7317" s="286">
        <v>0</v>
      </c>
    </row>
    <row r="7318" spans="1:6">
      <c r="A7318" t="s">
        <v>8217</v>
      </c>
      <c r="B7318" t="s">
        <v>8218</v>
      </c>
      <c r="C7318" t="s">
        <v>7733</v>
      </c>
      <c r="D7318" s="285">
        <v>0</v>
      </c>
      <c r="E7318" s="286">
        <v>1.1859999999999999</v>
      </c>
      <c r="F7318" s="286">
        <v>0</v>
      </c>
    </row>
    <row r="7319" spans="1:6">
      <c r="A7319" t="s">
        <v>8219</v>
      </c>
      <c r="B7319" t="s">
        <v>8220</v>
      </c>
      <c r="C7319" t="s">
        <v>7733</v>
      </c>
      <c r="D7319" s="285">
        <v>0</v>
      </c>
      <c r="E7319" s="286">
        <v>3.85</v>
      </c>
      <c r="F7319" s="286">
        <v>0</v>
      </c>
    </row>
    <row r="7320" spans="1:6">
      <c r="A7320" t="s">
        <v>8221</v>
      </c>
      <c r="B7320" t="s">
        <v>8222</v>
      </c>
      <c r="C7320" t="s">
        <v>7733</v>
      </c>
      <c r="D7320" s="285">
        <v>0</v>
      </c>
      <c r="E7320" s="286">
        <v>4.0999999999999996</v>
      </c>
      <c r="F7320" s="286">
        <v>0</v>
      </c>
    </row>
    <row r="7321" spans="1:6">
      <c r="A7321" t="s">
        <v>8223</v>
      </c>
      <c r="B7321" t="s">
        <v>8224</v>
      </c>
      <c r="C7321" t="s">
        <v>7733</v>
      </c>
      <c r="D7321" s="285">
        <v>0</v>
      </c>
      <c r="E7321" s="286">
        <v>3.9769999999999999</v>
      </c>
      <c r="F7321" s="286">
        <v>0</v>
      </c>
    </row>
    <row r="7322" spans="1:6">
      <c r="A7322" t="s">
        <v>8225</v>
      </c>
      <c r="B7322" t="s">
        <v>8226</v>
      </c>
      <c r="C7322" t="s">
        <v>7733</v>
      </c>
      <c r="D7322" s="285">
        <v>0</v>
      </c>
      <c r="E7322" s="286">
        <v>1.8560000000000001</v>
      </c>
      <c r="F7322" s="286">
        <v>0</v>
      </c>
    </row>
    <row r="7323" spans="1:6">
      <c r="A7323" t="s">
        <v>8227</v>
      </c>
      <c r="B7323" t="s">
        <v>8228</v>
      </c>
      <c r="C7323" t="s">
        <v>7733</v>
      </c>
      <c r="D7323" s="285">
        <v>0</v>
      </c>
      <c r="E7323" s="286">
        <v>2.8540000000000001</v>
      </c>
      <c r="F7323" s="286">
        <v>0</v>
      </c>
    </row>
    <row r="7324" spans="1:6">
      <c r="A7324" t="s">
        <v>8229</v>
      </c>
      <c r="B7324" t="s">
        <v>8230</v>
      </c>
      <c r="C7324" t="s">
        <v>7733</v>
      </c>
      <c r="D7324" s="285">
        <v>0</v>
      </c>
      <c r="E7324" s="286">
        <v>1.3</v>
      </c>
      <c r="F7324" s="286">
        <v>0</v>
      </c>
    </row>
    <row r="7325" spans="1:6">
      <c r="A7325" t="s">
        <v>8231</v>
      </c>
      <c r="B7325" t="s">
        <v>8232</v>
      </c>
      <c r="C7325" t="s">
        <v>7733</v>
      </c>
      <c r="D7325" s="285">
        <v>0</v>
      </c>
      <c r="E7325" s="286">
        <v>1.7230000000000001</v>
      </c>
      <c r="F7325" s="286">
        <v>0</v>
      </c>
    </row>
    <row r="7326" spans="1:6">
      <c r="A7326" t="s">
        <v>8233</v>
      </c>
      <c r="B7326" t="s">
        <v>8234</v>
      </c>
      <c r="C7326" t="s">
        <v>7733</v>
      </c>
      <c r="D7326" s="285">
        <v>0</v>
      </c>
      <c r="E7326" s="286">
        <v>12.27</v>
      </c>
      <c r="F7326" s="286">
        <v>0</v>
      </c>
    </row>
    <row r="7327" spans="1:6">
      <c r="A7327" t="s">
        <v>8235</v>
      </c>
      <c r="B7327" t="s">
        <v>8236</v>
      </c>
      <c r="C7327" t="s">
        <v>7733</v>
      </c>
      <c r="D7327" s="285">
        <v>0</v>
      </c>
      <c r="E7327" s="286">
        <v>12.5</v>
      </c>
      <c r="F7327" s="286">
        <v>0</v>
      </c>
    </row>
    <row r="7328" spans="1:6">
      <c r="A7328" t="s">
        <v>8237</v>
      </c>
      <c r="B7328" t="s">
        <v>8238</v>
      </c>
      <c r="C7328" t="s">
        <v>7733</v>
      </c>
      <c r="D7328" s="285">
        <v>0</v>
      </c>
      <c r="E7328" s="286">
        <v>4.45</v>
      </c>
      <c r="F7328" s="286">
        <v>0</v>
      </c>
    </row>
    <row r="7329" spans="1:6">
      <c r="A7329" t="s">
        <v>8239</v>
      </c>
      <c r="B7329" t="s">
        <v>8240</v>
      </c>
      <c r="C7329" t="s">
        <v>7733</v>
      </c>
      <c r="D7329" s="285">
        <v>0</v>
      </c>
      <c r="E7329" s="286">
        <v>7.4</v>
      </c>
      <c r="F7329" s="286">
        <v>0</v>
      </c>
    </row>
    <row r="7330" spans="1:6">
      <c r="A7330" t="s">
        <v>8241</v>
      </c>
      <c r="B7330" t="s">
        <v>8242</v>
      </c>
      <c r="C7330" t="s">
        <v>7733</v>
      </c>
      <c r="D7330" s="285">
        <v>0</v>
      </c>
      <c r="E7330" s="286">
        <v>2.9670000000000001</v>
      </c>
      <c r="F7330" s="286">
        <v>0</v>
      </c>
    </row>
    <row r="7331" spans="1:6">
      <c r="A7331" t="s">
        <v>8243</v>
      </c>
      <c r="B7331" t="s">
        <v>8244</v>
      </c>
      <c r="C7331" t="s">
        <v>7733</v>
      </c>
      <c r="D7331" s="285">
        <v>0</v>
      </c>
      <c r="E7331" s="286">
        <v>4.5890000000000004</v>
      </c>
      <c r="F7331" s="286">
        <v>0</v>
      </c>
    </row>
    <row r="7332" spans="1:6">
      <c r="A7332" t="s">
        <v>8245</v>
      </c>
      <c r="B7332" t="s">
        <v>8246</v>
      </c>
      <c r="C7332" t="s">
        <v>7733</v>
      </c>
      <c r="D7332" s="285">
        <v>0</v>
      </c>
      <c r="E7332" s="286">
        <v>7.6</v>
      </c>
      <c r="F7332" s="286">
        <v>0</v>
      </c>
    </row>
    <row r="7333" spans="1:6">
      <c r="A7333" t="s">
        <v>8247</v>
      </c>
      <c r="B7333" t="s">
        <v>8248</v>
      </c>
      <c r="C7333" t="s">
        <v>7733</v>
      </c>
      <c r="D7333" s="285">
        <v>0</v>
      </c>
      <c r="E7333" s="286">
        <v>2.8</v>
      </c>
      <c r="F7333" s="286">
        <v>0</v>
      </c>
    </row>
    <row r="7334" spans="1:6">
      <c r="A7334" t="s">
        <v>8249</v>
      </c>
      <c r="B7334" t="s">
        <v>8250</v>
      </c>
      <c r="C7334" t="s">
        <v>7733</v>
      </c>
      <c r="D7334" s="285">
        <v>0</v>
      </c>
      <c r="E7334" s="286">
        <v>6.3</v>
      </c>
      <c r="F7334" s="286">
        <v>0</v>
      </c>
    </row>
    <row r="7335" spans="1:6">
      <c r="A7335" t="s">
        <v>8251</v>
      </c>
      <c r="B7335" t="s">
        <v>8252</v>
      </c>
      <c r="C7335" t="s">
        <v>7733</v>
      </c>
      <c r="D7335" s="285">
        <v>0</v>
      </c>
      <c r="E7335" s="286">
        <v>6.94</v>
      </c>
      <c r="F7335" s="286">
        <v>0</v>
      </c>
    </row>
    <row r="7336" spans="1:6">
      <c r="A7336" t="s">
        <v>8253</v>
      </c>
      <c r="B7336" t="s">
        <v>8254</v>
      </c>
      <c r="C7336" t="s">
        <v>7733</v>
      </c>
      <c r="D7336" s="285">
        <v>0</v>
      </c>
      <c r="E7336" s="286">
        <v>2.028</v>
      </c>
      <c r="F7336" s="286">
        <v>0</v>
      </c>
    </row>
    <row r="7337" spans="1:6">
      <c r="A7337" t="s">
        <v>8255</v>
      </c>
      <c r="B7337" t="s">
        <v>8256</v>
      </c>
      <c r="C7337" t="s">
        <v>7733</v>
      </c>
      <c r="D7337" s="285">
        <v>0</v>
      </c>
      <c r="E7337" s="286">
        <v>3</v>
      </c>
      <c r="F7337" s="286">
        <v>0</v>
      </c>
    </row>
    <row r="7338" spans="1:6">
      <c r="A7338" t="s">
        <v>8257</v>
      </c>
      <c r="B7338" t="s">
        <v>8258</v>
      </c>
      <c r="C7338" t="s">
        <v>7733</v>
      </c>
      <c r="D7338" s="285">
        <v>0</v>
      </c>
      <c r="E7338" s="286">
        <v>5.7779999999999996</v>
      </c>
      <c r="F7338" s="286">
        <v>0</v>
      </c>
    </row>
    <row r="7339" spans="1:6">
      <c r="A7339" t="s">
        <v>8259</v>
      </c>
      <c r="B7339" t="s">
        <v>8260</v>
      </c>
      <c r="C7339" t="s">
        <v>7733</v>
      </c>
      <c r="D7339" s="285">
        <v>0</v>
      </c>
      <c r="E7339" s="286">
        <v>5.1559999999999997</v>
      </c>
      <c r="F7339" s="286">
        <v>0</v>
      </c>
    </row>
    <row r="7340" spans="1:6">
      <c r="A7340" t="s">
        <v>8261</v>
      </c>
      <c r="B7340" t="s">
        <v>8262</v>
      </c>
      <c r="C7340" t="s">
        <v>7733</v>
      </c>
      <c r="D7340" s="285">
        <v>0</v>
      </c>
      <c r="E7340" s="286">
        <v>3.585</v>
      </c>
      <c r="F7340" s="286">
        <v>0</v>
      </c>
    </row>
    <row r="7341" spans="1:6">
      <c r="A7341" t="s">
        <v>8263</v>
      </c>
      <c r="B7341" t="s">
        <v>8264</v>
      </c>
      <c r="C7341" t="s">
        <v>7733</v>
      </c>
      <c r="D7341" s="285">
        <v>0</v>
      </c>
      <c r="E7341" s="286">
        <v>3.585</v>
      </c>
      <c r="F7341" s="286">
        <v>0</v>
      </c>
    </row>
    <row r="7342" spans="1:6">
      <c r="A7342" t="s">
        <v>8265</v>
      </c>
      <c r="B7342" t="s">
        <v>8266</v>
      </c>
      <c r="C7342" t="s">
        <v>7733</v>
      </c>
      <c r="D7342" s="285">
        <v>0</v>
      </c>
      <c r="E7342" s="286">
        <v>3.585</v>
      </c>
      <c r="F7342" s="286">
        <v>0</v>
      </c>
    </row>
    <row r="7343" spans="1:6">
      <c r="A7343" t="s">
        <v>8267</v>
      </c>
      <c r="B7343" t="s">
        <v>8268</v>
      </c>
      <c r="C7343" t="s">
        <v>7733</v>
      </c>
      <c r="D7343" s="285">
        <v>0</v>
      </c>
      <c r="E7343" s="286">
        <v>1.861</v>
      </c>
      <c r="F7343" s="286">
        <v>0</v>
      </c>
    </row>
    <row r="7344" spans="1:6">
      <c r="A7344" t="s">
        <v>8269</v>
      </c>
      <c r="B7344" t="s">
        <v>8270</v>
      </c>
      <c r="C7344" t="s">
        <v>7733</v>
      </c>
      <c r="D7344" s="285">
        <v>0</v>
      </c>
      <c r="E7344" s="286">
        <v>1.4670000000000001</v>
      </c>
      <c r="F7344" s="286">
        <v>0</v>
      </c>
    </row>
    <row r="7345" spans="1:6">
      <c r="A7345" t="s">
        <v>8271</v>
      </c>
      <c r="B7345" t="s">
        <v>8272</v>
      </c>
      <c r="C7345" t="s">
        <v>7733</v>
      </c>
      <c r="D7345" s="285">
        <v>0</v>
      </c>
      <c r="E7345" s="286">
        <v>4.8140000000000001</v>
      </c>
      <c r="F7345" s="286">
        <v>0</v>
      </c>
    </row>
    <row r="7346" spans="1:6">
      <c r="A7346" t="s">
        <v>8273</v>
      </c>
      <c r="B7346" t="s">
        <v>8274</v>
      </c>
      <c r="C7346" t="s">
        <v>7733</v>
      </c>
      <c r="D7346" s="285">
        <v>0</v>
      </c>
      <c r="E7346" s="286">
        <v>5.5</v>
      </c>
      <c r="F7346" s="286">
        <v>0</v>
      </c>
    </row>
    <row r="7347" spans="1:6">
      <c r="A7347" t="s">
        <v>8275</v>
      </c>
      <c r="B7347" t="s">
        <v>8276</v>
      </c>
      <c r="C7347" t="s">
        <v>7733</v>
      </c>
      <c r="D7347" s="285">
        <v>0</v>
      </c>
      <c r="E7347" s="286">
        <v>1.8</v>
      </c>
      <c r="F7347" s="286">
        <v>0</v>
      </c>
    </row>
    <row r="7348" spans="1:6">
      <c r="A7348" t="s">
        <v>8277</v>
      </c>
      <c r="B7348" t="s">
        <v>8278</v>
      </c>
      <c r="C7348" t="s">
        <v>7733</v>
      </c>
      <c r="D7348" s="285">
        <v>0</v>
      </c>
      <c r="E7348" s="286">
        <v>1.7</v>
      </c>
      <c r="F7348" s="286">
        <v>0</v>
      </c>
    </row>
    <row r="7349" spans="1:6">
      <c r="A7349" t="s">
        <v>8279</v>
      </c>
      <c r="B7349" t="s">
        <v>8280</v>
      </c>
      <c r="C7349" t="s">
        <v>7733</v>
      </c>
      <c r="D7349" s="285">
        <v>0</v>
      </c>
      <c r="E7349" s="286">
        <v>3.85</v>
      </c>
      <c r="F7349" s="286">
        <v>0</v>
      </c>
    </row>
    <row r="7350" spans="1:6">
      <c r="A7350" t="s">
        <v>8281</v>
      </c>
      <c r="B7350" t="s">
        <v>8282</v>
      </c>
      <c r="C7350" t="s">
        <v>7733</v>
      </c>
      <c r="D7350" s="285">
        <v>0</v>
      </c>
      <c r="E7350" s="286">
        <v>3.3439999999999999</v>
      </c>
      <c r="F7350" s="286">
        <v>0</v>
      </c>
    </row>
    <row r="7351" spans="1:6">
      <c r="A7351" t="s">
        <v>8283</v>
      </c>
      <c r="B7351" t="s">
        <v>8284</v>
      </c>
      <c r="C7351" t="s">
        <v>7733</v>
      </c>
      <c r="D7351" s="285">
        <v>0</v>
      </c>
      <c r="E7351" s="286">
        <v>10.29</v>
      </c>
      <c r="F7351" s="286">
        <v>0</v>
      </c>
    </row>
    <row r="7352" spans="1:6">
      <c r="A7352" t="s">
        <v>8285</v>
      </c>
      <c r="B7352" t="s">
        <v>8286</v>
      </c>
      <c r="C7352" t="s">
        <v>7733</v>
      </c>
      <c r="D7352" s="285">
        <v>0</v>
      </c>
      <c r="E7352" s="286">
        <v>5.0999999999999996</v>
      </c>
      <c r="F7352" s="286">
        <v>0</v>
      </c>
    </row>
    <row r="7353" spans="1:6">
      <c r="A7353" t="s">
        <v>8287</v>
      </c>
      <c r="B7353" t="s">
        <v>8288</v>
      </c>
      <c r="C7353" t="s">
        <v>7733</v>
      </c>
      <c r="D7353" s="285">
        <v>0</v>
      </c>
      <c r="E7353" s="286">
        <v>5</v>
      </c>
      <c r="F7353" s="286">
        <v>0</v>
      </c>
    </row>
    <row r="7354" spans="1:6">
      <c r="A7354" t="s">
        <v>8289</v>
      </c>
      <c r="B7354" t="s">
        <v>8290</v>
      </c>
      <c r="C7354" t="s">
        <v>7733</v>
      </c>
      <c r="D7354" s="285">
        <v>0</v>
      </c>
      <c r="E7354" s="286">
        <v>2.5310000000000001</v>
      </c>
      <c r="F7354" s="286">
        <v>0</v>
      </c>
    </row>
    <row r="7355" spans="1:6">
      <c r="A7355" t="s">
        <v>8291</v>
      </c>
      <c r="B7355" t="s">
        <v>8292</v>
      </c>
      <c r="C7355" t="s">
        <v>7733</v>
      </c>
      <c r="D7355" s="285">
        <v>0</v>
      </c>
      <c r="E7355" s="286">
        <v>4.2089999999999996</v>
      </c>
      <c r="F7355" s="286">
        <v>0</v>
      </c>
    </row>
    <row r="7356" spans="1:6">
      <c r="A7356" t="s">
        <v>8293</v>
      </c>
      <c r="B7356" t="s">
        <v>8294</v>
      </c>
      <c r="C7356" t="s">
        <v>7733</v>
      </c>
      <c r="D7356" s="285">
        <v>0</v>
      </c>
      <c r="E7356" s="286">
        <v>9</v>
      </c>
      <c r="F7356" s="286">
        <v>0</v>
      </c>
    </row>
    <row r="7357" spans="1:6">
      <c r="A7357" t="s">
        <v>8295</v>
      </c>
      <c r="B7357" t="s">
        <v>8296</v>
      </c>
      <c r="C7357" t="s">
        <v>7733</v>
      </c>
      <c r="D7357" s="285">
        <v>0</v>
      </c>
      <c r="E7357" s="286">
        <v>11.66</v>
      </c>
      <c r="F7357" s="286">
        <v>0</v>
      </c>
    </row>
    <row r="7358" spans="1:6">
      <c r="A7358" t="s">
        <v>8297</v>
      </c>
      <c r="B7358" t="s">
        <v>8298</v>
      </c>
      <c r="C7358" t="s">
        <v>7733</v>
      </c>
      <c r="D7358" s="285">
        <v>0</v>
      </c>
      <c r="E7358" s="286">
        <v>5.0199999999999996</v>
      </c>
      <c r="F7358" s="286">
        <v>0</v>
      </c>
    </row>
    <row r="7359" spans="1:6">
      <c r="A7359" t="s">
        <v>8299</v>
      </c>
      <c r="B7359" t="s">
        <v>8300</v>
      </c>
      <c r="C7359" t="s">
        <v>7733</v>
      </c>
      <c r="D7359" s="285">
        <v>0</v>
      </c>
      <c r="E7359" s="286">
        <v>4.9000000000000004</v>
      </c>
      <c r="F7359" s="286">
        <v>0</v>
      </c>
    </row>
    <row r="7360" spans="1:6">
      <c r="A7360" t="s">
        <v>8301</v>
      </c>
      <c r="B7360" t="s">
        <v>8302</v>
      </c>
      <c r="C7360" t="s">
        <v>7733</v>
      </c>
      <c r="D7360" s="285">
        <v>0</v>
      </c>
      <c r="E7360" s="286">
        <v>3.948</v>
      </c>
      <c r="F7360" s="286">
        <v>0</v>
      </c>
    </row>
    <row r="7361" spans="1:6">
      <c r="A7361" t="s">
        <v>8303</v>
      </c>
      <c r="B7361" t="s">
        <v>8304</v>
      </c>
      <c r="C7361" t="s">
        <v>7733</v>
      </c>
      <c r="D7361" s="285">
        <v>0</v>
      </c>
      <c r="E7361" s="286">
        <v>3.25</v>
      </c>
      <c r="F7361" s="286">
        <v>0</v>
      </c>
    </row>
    <row r="7362" spans="1:6">
      <c r="A7362" t="s">
        <v>8305</v>
      </c>
      <c r="B7362" t="s">
        <v>8306</v>
      </c>
      <c r="C7362" t="s">
        <v>7733</v>
      </c>
      <c r="D7362" s="285">
        <v>0</v>
      </c>
      <c r="E7362" s="286">
        <v>2.9660000000000002</v>
      </c>
      <c r="F7362" s="286">
        <v>0</v>
      </c>
    </row>
    <row r="7363" spans="1:6">
      <c r="A7363" t="s">
        <v>8307</v>
      </c>
      <c r="B7363" t="s">
        <v>8308</v>
      </c>
      <c r="C7363" t="s">
        <v>7733</v>
      </c>
      <c r="D7363" s="285">
        <v>0</v>
      </c>
      <c r="E7363" s="286">
        <v>2.9660000000000002</v>
      </c>
      <c r="F7363" s="286">
        <v>0</v>
      </c>
    </row>
    <row r="7364" spans="1:6">
      <c r="A7364" t="s">
        <v>8309</v>
      </c>
      <c r="B7364" t="s">
        <v>8310</v>
      </c>
      <c r="C7364" t="s">
        <v>7733</v>
      </c>
      <c r="D7364" s="285">
        <v>0</v>
      </c>
      <c r="E7364" s="286">
        <v>1.71</v>
      </c>
      <c r="F7364" s="286">
        <v>0</v>
      </c>
    </row>
    <row r="7365" spans="1:6">
      <c r="A7365" t="s">
        <v>8311</v>
      </c>
      <c r="B7365" t="s">
        <v>8312</v>
      </c>
      <c r="C7365" t="s">
        <v>7733</v>
      </c>
      <c r="D7365" s="285">
        <v>0</v>
      </c>
      <c r="E7365" s="286">
        <v>3.45</v>
      </c>
      <c r="F7365" s="286">
        <v>0</v>
      </c>
    </row>
    <row r="7366" spans="1:6">
      <c r="A7366" t="s">
        <v>8313</v>
      </c>
      <c r="B7366" t="s">
        <v>8314</v>
      </c>
      <c r="C7366" t="s">
        <v>7733</v>
      </c>
      <c r="D7366" s="285">
        <v>0</v>
      </c>
      <c r="E7366" s="286">
        <v>1.86</v>
      </c>
      <c r="F7366" s="286">
        <v>0</v>
      </c>
    </row>
    <row r="7367" spans="1:6">
      <c r="A7367" t="s">
        <v>8315</v>
      </c>
      <c r="B7367" t="s">
        <v>8316</v>
      </c>
      <c r="C7367" t="s">
        <v>7733</v>
      </c>
      <c r="D7367" s="285">
        <v>0</v>
      </c>
      <c r="E7367" s="286">
        <v>6.04</v>
      </c>
      <c r="F7367" s="286">
        <v>0</v>
      </c>
    </row>
    <row r="7368" spans="1:6">
      <c r="A7368" t="s">
        <v>8317</v>
      </c>
      <c r="B7368" t="s">
        <v>8318</v>
      </c>
      <c r="C7368" t="s">
        <v>7733</v>
      </c>
      <c r="D7368" s="285">
        <v>0</v>
      </c>
      <c r="E7368" s="286">
        <v>4.7</v>
      </c>
      <c r="F7368" s="286">
        <v>0</v>
      </c>
    </row>
    <row r="7369" spans="1:6">
      <c r="A7369" t="s">
        <v>8319</v>
      </c>
      <c r="B7369" t="s">
        <v>8320</v>
      </c>
      <c r="C7369" t="s">
        <v>7733</v>
      </c>
      <c r="D7369" s="285">
        <v>0</v>
      </c>
      <c r="E7369" s="286">
        <v>10.3</v>
      </c>
      <c r="F7369" s="286">
        <v>0</v>
      </c>
    </row>
    <row r="7370" spans="1:6">
      <c r="A7370" t="s">
        <v>8321</v>
      </c>
      <c r="B7370" t="s">
        <v>8322</v>
      </c>
      <c r="C7370" t="s">
        <v>7733</v>
      </c>
      <c r="D7370" s="285">
        <v>0</v>
      </c>
      <c r="E7370" s="286">
        <v>8.1639999999999997</v>
      </c>
      <c r="F7370" s="286">
        <v>0</v>
      </c>
    </row>
    <row r="7371" spans="1:6">
      <c r="A7371" t="s">
        <v>8323</v>
      </c>
      <c r="B7371" t="s">
        <v>8324</v>
      </c>
      <c r="C7371" t="s">
        <v>7733</v>
      </c>
      <c r="D7371" s="285">
        <v>0</v>
      </c>
      <c r="E7371" s="286">
        <v>4.6779999999999999</v>
      </c>
      <c r="F7371" s="286">
        <v>0</v>
      </c>
    </row>
    <row r="7372" spans="1:6">
      <c r="A7372" t="s">
        <v>8325</v>
      </c>
      <c r="B7372" t="s">
        <v>8326</v>
      </c>
      <c r="C7372" t="s">
        <v>7733</v>
      </c>
      <c r="D7372" s="285">
        <v>0</v>
      </c>
      <c r="E7372" s="286">
        <v>4.0679999999999996</v>
      </c>
      <c r="F7372" s="286">
        <v>0</v>
      </c>
    </row>
    <row r="7373" spans="1:6">
      <c r="A7373" t="s">
        <v>8327</v>
      </c>
      <c r="B7373" t="s">
        <v>8328</v>
      </c>
      <c r="C7373" t="s">
        <v>7733</v>
      </c>
      <c r="D7373" s="285">
        <v>0</v>
      </c>
      <c r="E7373" s="286">
        <v>4.0679999999999996</v>
      </c>
      <c r="F7373" s="286">
        <v>0</v>
      </c>
    </row>
    <row r="7374" spans="1:6">
      <c r="A7374" t="s">
        <v>8329</v>
      </c>
      <c r="B7374" t="s">
        <v>8330</v>
      </c>
      <c r="C7374" t="s">
        <v>679</v>
      </c>
      <c r="D7374" s="285">
        <v>0</v>
      </c>
      <c r="E7374" s="286">
        <v>7.8</v>
      </c>
      <c r="F7374" s="286">
        <v>0</v>
      </c>
    </row>
    <row r="7375" spans="1:6">
      <c r="A7375" t="s">
        <v>8331</v>
      </c>
      <c r="B7375" t="s">
        <v>8332</v>
      </c>
      <c r="C7375" t="s">
        <v>679</v>
      </c>
      <c r="D7375" s="285">
        <v>0</v>
      </c>
      <c r="E7375" s="286">
        <v>2.5</v>
      </c>
      <c r="F7375" s="286">
        <v>0</v>
      </c>
    </row>
    <row r="7376" spans="1:6">
      <c r="A7376" t="s">
        <v>8333</v>
      </c>
      <c r="B7376" t="s">
        <v>8334</v>
      </c>
      <c r="C7376" t="s">
        <v>679</v>
      </c>
      <c r="D7376" s="285">
        <v>0</v>
      </c>
      <c r="E7376" s="286">
        <v>2.95</v>
      </c>
      <c r="F7376" s="286">
        <v>0</v>
      </c>
    </row>
    <row r="7377" spans="1:6">
      <c r="A7377" t="s">
        <v>8335</v>
      </c>
      <c r="B7377" t="s">
        <v>8336</v>
      </c>
      <c r="C7377" t="s">
        <v>679</v>
      </c>
      <c r="D7377" s="285">
        <v>0</v>
      </c>
      <c r="E7377" s="286">
        <v>5.95</v>
      </c>
      <c r="F7377" s="286">
        <v>0</v>
      </c>
    </row>
    <row r="7378" spans="1:6">
      <c r="A7378" t="s">
        <v>8337</v>
      </c>
      <c r="B7378" t="s">
        <v>8338</v>
      </c>
      <c r="C7378" t="s">
        <v>679</v>
      </c>
      <c r="D7378" s="285">
        <v>0</v>
      </c>
      <c r="E7378" s="286">
        <v>1.85</v>
      </c>
      <c r="F7378" s="286">
        <v>0</v>
      </c>
    </row>
    <row r="7379" spans="1:6">
      <c r="A7379" t="s">
        <v>8339</v>
      </c>
      <c r="B7379" t="s">
        <v>8340</v>
      </c>
      <c r="C7379" t="s">
        <v>679</v>
      </c>
      <c r="D7379" s="285">
        <v>0</v>
      </c>
      <c r="E7379" s="286">
        <v>0</v>
      </c>
      <c r="F7379" s="286">
        <v>0</v>
      </c>
    </row>
    <row r="7380" spans="1:6">
      <c r="A7380" t="s">
        <v>8341</v>
      </c>
      <c r="B7380" t="s">
        <v>8342</v>
      </c>
      <c r="C7380" t="s">
        <v>679</v>
      </c>
      <c r="D7380" s="285">
        <v>0</v>
      </c>
      <c r="E7380" s="286">
        <v>3.45</v>
      </c>
      <c r="F7380" s="286">
        <v>0</v>
      </c>
    </row>
    <row r="7381" spans="1:6">
      <c r="A7381" t="s">
        <v>8343</v>
      </c>
      <c r="B7381" t="s">
        <v>8344</v>
      </c>
      <c r="C7381" t="s">
        <v>679</v>
      </c>
      <c r="D7381" s="285">
        <v>0</v>
      </c>
      <c r="E7381" s="286">
        <v>0.79100000000000004</v>
      </c>
      <c r="F7381" s="286">
        <v>0</v>
      </c>
    </row>
    <row r="7382" spans="1:6">
      <c r="A7382" t="s">
        <v>8345</v>
      </c>
      <c r="B7382" t="s">
        <v>8346</v>
      </c>
      <c r="C7382" t="s">
        <v>679</v>
      </c>
      <c r="D7382" s="285">
        <v>0</v>
      </c>
      <c r="E7382" s="286">
        <v>1.7</v>
      </c>
      <c r="F7382" s="286">
        <v>0</v>
      </c>
    </row>
    <row r="7383" spans="1:6">
      <c r="A7383" t="s">
        <v>8347</v>
      </c>
      <c r="B7383" t="s">
        <v>8348</v>
      </c>
      <c r="C7383" t="s">
        <v>679</v>
      </c>
      <c r="D7383" s="285">
        <v>0</v>
      </c>
      <c r="E7383" s="286">
        <v>1.2669999999999999</v>
      </c>
      <c r="F7383" s="286">
        <v>0</v>
      </c>
    </row>
    <row r="7384" spans="1:6">
      <c r="A7384" t="s">
        <v>8349</v>
      </c>
      <c r="B7384" t="s">
        <v>8350</v>
      </c>
      <c r="C7384" t="s">
        <v>679</v>
      </c>
      <c r="D7384" s="285">
        <v>0</v>
      </c>
      <c r="E7384" s="286">
        <v>1.47</v>
      </c>
      <c r="F7384" s="286">
        <v>0</v>
      </c>
    </row>
    <row r="7385" spans="1:6">
      <c r="A7385" t="s">
        <v>8351</v>
      </c>
      <c r="B7385" t="s">
        <v>8352</v>
      </c>
      <c r="C7385" t="s">
        <v>679</v>
      </c>
      <c r="D7385" s="285">
        <v>0</v>
      </c>
      <c r="E7385" s="286">
        <v>0.5</v>
      </c>
      <c r="F7385" s="286">
        <v>0</v>
      </c>
    </row>
    <row r="7386" spans="1:6">
      <c r="A7386" t="s">
        <v>8353</v>
      </c>
      <c r="B7386" t="s">
        <v>8354</v>
      </c>
      <c r="C7386" t="s">
        <v>679</v>
      </c>
      <c r="D7386" s="285">
        <v>0</v>
      </c>
      <c r="E7386" s="286">
        <v>0</v>
      </c>
      <c r="F7386" s="286">
        <v>0</v>
      </c>
    </row>
    <row r="7387" spans="1:6">
      <c r="A7387" t="s">
        <v>8355</v>
      </c>
      <c r="B7387" t="s">
        <v>8356</v>
      </c>
      <c r="C7387" t="s">
        <v>7610</v>
      </c>
      <c r="D7387" s="285">
        <v>0</v>
      </c>
      <c r="E7387" s="286">
        <v>1.6</v>
      </c>
      <c r="F7387" s="286">
        <v>0</v>
      </c>
    </row>
    <row r="7388" spans="1:6">
      <c r="A7388" t="s">
        <v>8357</v>
      </c>
      <c r="B7388" t="s">
        <v>8358</v>
      </c>
      <c r="C7388" t="s">
        <v>7610</v>
      </c>
      <c r="D7388" s="285">
        <v>0</v>
      </c>
      <c r="E7388" s="286">
        <v>1.5</v>
      </c>
      <c r="F7388" s="286">
        <v>0</v>
      </c>
    </row>
    <row r="7389" spans="1:6">
      <c r="A7389" t="s">
        <v>8359</v>
      </c>
      <c r="B7389" t="s">
        <v>8360</v>
      </c>
      <c r="C7389" t="s">
        <v>679</v>
      </c>
      <c r="D7389" s="285">
        <v>0</v>
      </c>
      <c r="E7389" s="286">
        <v>0.5</v>
      </c>
      <c r="F7389" s="286">
        <v>0</v>
      </c>
    </row>
    <row r="7390" spans="1:6">
      <c r="A7390" t="s">
        <v>8361</v>
      </c>
      <c r="B7390" t="s">
        <v>8362</v>
      </c>
      <c r="C7390" t="s">
        <v>679</v>
      </c>
      <c r="D7390" s="285">
        <v>0</v>
      </c>
      <c r="E7390" s="286">
        <v>1.25</v>
      </c>
      <c r="F7390" s="286">
        <v>0</v>
      </c>
    </row>
    <row r="7391" spans="1:6">
      <c r="A7391" t="s">
        <v>8363</v>
      </c>
      <c r="B7391" t="s">
        <v>8364</v>
      </c>
      <c r="C7391" t="s">
        <v>679</v>
      </c>
      <c r="D7391" s="285">
        <v>0</v>
      </c>
      <c r="E7391" s="286">
        <v>1.3</v>
      </c>
      <c r="F7391" s="286">
        <v>0</v>
      </c>
    </row>
    <row r="7392" spans="1:6">
      <c r="A7392" t="s">
        <v>8365</v>
      </c>
      <c r="B7392" t="s">
        <v>8366</v>
      </c>
      <c r="C7392" t="s">
        <v>679</v>
      </c>
      <c r="D7392" s="285">
        <v>0</v>
      </c>
      <c r="E7392" s="286">
        <v>0.5</v>
      </c>
      <c r="F7392" s="286">
        <v>0</v>
      </c>
    </row>
    <row r="7393" spans="1:6">
      <c r="A7393" t="s">
        <v>8367</v>
      </c>
      <c r="B7393" t="s">
        <v>8368</v>
      </c>
      <c r="C7393" t="s">
        <v>679</v>
      </c>
      <c r="D7393" s="285">
        <v>0</v>
      </c>
      <c r="E7393" s="286">
        <v>0.5</v>
      </c>
      <c r="F7393" s="286">
        <v>0</v>
      </c>
    </row>
    <row r="7394" spans="1:6">
      <c r="A7394" t="s">
        <v>8369</v>
      </c>
      <c r="B7394" t="s">
        <v>8370</v>
      </c>
      <c r="C7394" t="s">
        <v>679</v>
      </c>
      <c r="D7394" s="285">
        <v>0</v>
      </c>
      <c r="E7394" s="286">
        <v>0.5</v>
      </c>
      <c r="F7394" s="286">
        <v>0</v>
      </c>
    </row>
    <row r="7395" spans="1:6">
      <c r="A7395" t="s">
        <v>8371</v>
      </c>
      <c r="B7395" t="s">
        <v>8372</v>
      </c>
      <c r="C7395" t="s">
        <v>679</v>
      </c>
      <c r="D7395" s="285">
        <v>0</v>
      </c>
      <c r="E7395" s="286">
        <v>1.35</v>
      </c>
      <c r="F7395" s="286">
        <v>0</v>
      </c>
    </row>
    <row r="7396" spans="1:6">
      <c r="A7396" t="s">
        <v>8373</v>
      </c>
      <c r="B7396" t="s">
        <v>8374</v>
      </c>
      <c r="C7396" t="s">
        <v>679</v>
      </c>
      <c r="D7396" s="285">
        <v>0</v>
      </c>
      <c r="E7396" s="286">
        <v>0.5</v>
      </c>
      <c r="F7396" s="286">
        <v>0</v>
      </c>
    </row>
    <row r="7397" spans="1:6">
      <c r="A7397" t="s">
        <v>8375</v>
      </c>
      <c r="B7397" t="s">
        <v>8376</v>
      </c>
      <c r="C7397" t="s">
        <v>679</v>
      </c>
      <c r="D7397" s="285">
        <v>0</v>
      </c>
      <c r="E7397" s="286">
        <v>1.5</v>
      </c>
      <c r="F7397" s="286">
        <v>0</v>
      </c>
    </row>
    <row r="7398" spans="1:6">
      <c r="A7398" t="s">
        <v>8377</v>
      </c>
      <c r="B7398" t="s">
        <v>8378</v>
      </c>
      <c r="C7398" t="s">
        <v>679</v>
      </c>
      <c r="D7398" s="285">
        <v>0</v>
      </c>
      <c r="E7398" s="286">
        <v>2.4</v>
      </c>
      <c r="F7398" s="286">
        <v>0</v>
      </c>
    </row>
    <row r="7399" spans="1:6">
      <c r="A7399" t="s">
        <v>8379</v>
      </c>
      <c r="B7399" t="s">
        <v>8380</v>
      </c>
      <c r="C7399" t="s">
        <v>679</v>
      </c>
      <c r="D7399" s="285">
        <v>0</v>
      </c>
      <c r="E7399" s="286">
        <v>0</v>
      </c>
      <c r="F7399" s="286">
        <v>0</v>
      </c>
    </row>
    <row r="7400" spans="1:6">
      <c r="A7400" t="s">
        <v>8381</v>
      </c>
      <c r="B7400" t="s">
        <v>8382</v>
      </c>
      <c r="C7400" t="s">
        <v>679</v>
      </c>
      <c r="D7400" s="285">
        <v>0</v>
      </c>
      <c r="E7400" s="286">
        <v>0</v>
      </c>
      <c r="F7400" s="286">
        <v>0</v>
      </c>
    </row>
    <row r="7401" spans="1:6">
      <c r="A7401" t="s">
        <v>8383</v>
      </c>
      <c r="B7401" t="s">
        <v>8384</v>
      </c>
      <c r="C7401" t="s">
        <v>679</v>
      </c>
      <c r="D7401" s="285">
        <v>0</v>
      </c>
      <c r="E7401" s="286">
        <v>1</v>
      </c>
      <c r="F7401" s="286">
        <v>0</v>
      </c>
    </row>
    <row r="7402" spans="1:6">
      <c r="A7402" t="s">
        <v>8385</v>
      </c>
      <c r="B7402" t="s">
        <v>8386</v>
      </c>
      <c r="C7402" t="s">
        <v>679</v>
      </c>
      <c r="D7402" s="285">
        <v>0</v>
      </c>
      <c r="E7402" s="286">
        <v>1</v>
      </c>
      <c r="F7402" s="286">
        <v>0</v>
      </c>
    </row>
    <row r="7403" spans="1:6">
      <c r="A7403" t="s">
        <v>8387</v>
      </c>
      <c r="B7403" t="s">
        <v>8388</v>
      </c>
      <c r="C7403" t="s">
        <v>679</v>
      </c>
      <c r="D7403" s="285">
        <v>0</v>
      </c>
      <c r="E7403" s="286">
        <v>0</v>
      </c>
      <c r="F7403" s="286">
        <v>0</v>
      </c>
    </row>
    <row r="7404" spans="1:6">
      <c r="A7404" t="s">
        <v>8389</v>
      </c>
      <c r="B7404" t="s">
        <v>8390</v>
      </c>
      <c r="C7404" t="s">
        <v>679</v>
      </c>
      <c r="D7404" s="285">
        <v>0</v>
      </c>
      <c r="E7404" s="286">
        <v>0</v>
      </c>
      <c r="F7404" s="286">
        <v>0</v>
      </c>
    </row>
    <row r="7405" spans="1:6">
      <c r="A7405" t="s">
        <v>8391</v>
      </c>
      <c r="B7405" t="s">
        <v>8392</v>
      </c>
      <c r="C7405" t="s">
        <v>679</v>
      </c>
      <c r="D7405" s="285">
        <v>0</v>
      </c>
      <c r="E7405" s="286">
        <v>3.8</v>
      </c>
      <c r="F7405" s="286">
        <v>0</v>
      </c>
    </row>
    <row r="7406" spans="1:6">
      <c r="A7406" t="s">
        <v>8393</v>
      </c>
      <c r="B7406" t="s">
        <v>8394</v>
      </c>
      <c r="C7406" t="s">
        <v>679</v>
      </c>
      <c r="D7406" s="285">
        <v>0</v>
      </c>
      <c r="E7406" s="286">
        <v>3.8</v>
      </c>
      <c r="F7406" s="286">
        <v>0</v>
      </c>
    </row>
    <row r="7407" spans="1:6">
      <c r="A7407" t="s">
        <v>8395</v>
      </c>
      <c r="B7407" t="s">
        <v>8396</v>
      </c>
      <c r="C7407" t="s">
        <v>679</v>
      </c>
      <c r="D7407" s="285">
        <v>0</v>
      </c>
      <c r="E7407" s="286">
        <v>1</v>
      </c>
      <c r="F7407" s="286">
        <v>0</v>
      </c>
    </row>
    <row r="7408" spans="1:6">
      <c r="A7408" t="s">
        <v>8397</v>
      </c>
      <c r="B7408" t="s">
        <v>8398</v>
      </c>
      <c r="C7408" t="s">
        <v>679</v>
      </c>
      <c r="D7408" s="285">
        <v>0</v>
      </c>
      <c r="E7408" s="286">
        <v>1</v>
      </c>
      <c r="F7408" s="286">
        <v>0</v>
      </c>
    </row>
    <row r="7409" spans="1:6">
      <c r="A7409" t="s">
        <v>8399</v>
      </c>
      <c r="B7409" t="s">
        <v>8400</v>
      </c>
      <c r="C7409" t="s">
        <v>679</v>
      </c>
      <c r="D7409" s="285">
        <v>0</v>
      </c>
      <c r="E7409" s="286">
        <v>2.6</v>
      </c>
      <c r="F7409" s="286">
        <v>0</v>
      </c>
    </row>
    <row r="7410" spans="1:6">
      <c r="A7410" t="s">
        <v>8401</v>
      </c>
      <c r="B7410" t="s">
        <v>8402</v>
      </c>
      <c r="C7410" t="s">
        <v>679</v>
      </c>
      <c r="D7410" s="285">
        <v>0</v>
      </c>
      <c r="E7410" s="286">
        <v>3</v>
      </c>
      <c r="F7410" s="286">
        <v>0</v>
      </c>
    </row>
    <row r="7411" spans="1:6">
      <c r="A7411" t="s">
        <v>8403</v>
      </c>
      <c r="B7411" t="s">
        <v>8404</v>
      </c>
      <c r="C7411" t="s">
        <v>679</v>
      </c>
      <c r="D7411" s="285">
        <v>0</v>
      </c>
      <c r="E7411" s="286">
        <v>4.3499999999999996</v>
      </c>
      <c r="F7411" s="286">
        <v>0</v>
      </c>
    </row>
    <row r="7412" spans="1:6">
      <c r="A7412" t="s">
        <v>8405</v>
      </c>
      <c r="B7412" t="s">
        <v>8406</v>
      </c>
      <c r="C7412" t="s">
        <v>679</v>
      </c>
      <c r="D7412" s="285">
        <v>0</v>
      </c>
      <c r="E7412" s="286">
        <v>3.4</v>
      </c>
      <c r="F7412" s="286">
        <v>0</v>
      </c>
    </row>
    <row r="7413" spans="1:6">
      <c r="A7413" t="s">
        <v>8407</v>
      </c>
      <c r="B7413" t="s">
        <v>8408</v>
      </c>
      <c r="C7413" t="s">
        <v>679</v>
      </c>
      <c r="D7413" s="285">
        <v>0</v>
      </c>
      <c r="E7413" s="286">
        <v>2.2000000000000002</v>
      </c>
      <c r="F7413" s="286">
        <v>0</v>
      </c>
    </row>
    <row r="7414" spans="1:6">
      <c r="A7414" t="s">
        <v>8409</v>
      </c>
      <c r="B7414" t="s">
        <v>8410</v>
      </c>
      <c r="C7414" t="s">
        <v>679</v>
      </c>
      <c r="D7414" s="285">
        <v>0</v>
      </c>
      <c r="E7414" s="286">
        <v>1.75</v>
      </c>
      <c r="F7414" s="286">
        <v>0</v>
      </c>
    </row>
    <row r="7415" spans="1:6">
      <c r="A7415" t="s">
        <v>8411</v>
      </c>
      <c r="B7415" t="s">
        <v>8412</v>
      </c>
      <c r="C7415" t="s">
        <v>679</v>
      </c>
      <c r="D7415" s="285">
        <v>0</v>
      </c>
      <c r="E7415" s="286">
        <v>2.5499999999999998</v>
      </c>
      <c r="F7415" s="286">
        <v>0</v>
      </c>
    </row>
    <row r="7416" spans="1:6">
      <c r="A7416" t="s">
        <v>8413</v>
      </c>
      <c r="B7416" t="s">
        <v>8414</v>
      </c>
      <c r="C7416" t="s">
        <v>679</v>
      </c>
      <c r="D7416" s="285">
        <v>0</v>
      </c>
      <c r="E7416" s="286">
        <v>3.8</v>
      </c>
      <c r="F7416" s="286">
        <v>0</v>
      </c>
    </row>
    <row r="7417" spans="1:6">
      <c r="A7417" t="s">
        <v>8415</v>
      </c>
      <c r="B7417" t="s">
        <v>8416</v>
      </c>
      <c r="C7417" t="s">
        <v>679</v>
      </c>
      <c r="D7417" s="285">
        <v>0</v>
      </c>
      <c r="E7417" s="286">
        <v>3.8</v>
      </c>
      <c r="F7417" s="286">
        <v>0</v>
      </c>
    </row>
    <row r="7418" spans="1:6">
      <c r="A7418" t="s">
        <v>8417</v>
      </c>
      <c r="B7418" t="s">
        <v>8418</v>
      </c>
      <c r="C7418" t="s">
        <v>679</v>
      </c>
      <c r="D7418" s="285">
        <v>0</v>
      </c>
      <c r="E7418" s="286">
        <v>3.8</v>
      </c>
      <c r="F7418" s="286">
        <v>0</v>
      </c>
    </row>
    <row r="7419" spans="1:6">
      <c r="A7419" t="s">
        <v>8419</v>
      </c>
      <c r="B7419" t="s">
        <v>8420</v>
      </c>
      <c r="C7419" t="s">
        <v>679</v>
      </c>
      <c r="D7419" s="285">
        <v>0</v>
      </c>
      <c r="E7419" s="286">
        <v>1.6</v>
      </c>
      <c r="F7419" s="286">
        <v>0</v>
      </c>
    </row>
    <row r="7420" spans="1:6">
      <c r="A7420" t="s">
        <v>8421</v>
      </c>
      <c r="B7420" t="s">
        <v>8422</v>
      </c>
      <c r="C7420" t="s">
        <v>679</v>
      </c>
      <c r="D7420" s="285">
        <v>0</v>
      </c>
      <c r="E7420" s="286">
        <v>3.8</v>
      </c>
      <c r="F7420" s="286">
        <v>0</v>
      </c>
    </row>
    <row r="7421" spans="1:6">
      <c r="A7421" t="s">
        <v>8423</v>
      </c>
      <c r="B7421" t="s">
        <v>8424</v>
      </c>
      <c r="C7421" t="s">
        <v>679</v>
      </c>
      <c r="D7421" s="285">
        <v>0</v>
      </c>
      <c r="E7421" s="286">
        <v>4.3499999999999996</v>
      </c>
      <c r="F7421" s="286">
        <v>0</v>
      </c>
    </row>
    <row r="7422" spans="1:6">
      <c r="A7422" t="s">
        <v>8425</v>
      </c>
      <c r="B7422" t="s">
        <v>8426</v>
      </c>
      <c r="C7422" t="s">
        <v>679</v>
      </c>
      <c r="D7422" s="285">
        <v>0</v>
      </c>
      <c r="E7422" s="286">
        <v>1.7</v>
      </c>
      <c r="F7422" s="286">
        <v>0</v>
      </c>
    </row>
    <row r="7423" spans="1:6">
      <c r="A7423" t="s">
        <v>8427</v>
      </c>
      <c r="B7423" t="s">
        <v>8428</v>
      </c>
      <c r="C7423" t="s">
        <v>679</v>
      </c>
      <c r="D7423" s="285">
        <v>0</v>
      </c>
      <c r="E7423" s="286">
        <v>1.7</v>
      </c>
      <c r="F7423" s="286">
        <v>0</v>
      </c>
    </row>
    <row r="7424" spans="1:6">
      <c r="A7424" t="s">
        <v>8429</v>
      </c>
      <c r="B7424" t="s">
        <v>8430</v>
      </c>
      <c r="C7424" t="s">
        <v>679</v>
      </c>
      <c r="D7424" s="285">
        <v>0</v>
      </c>
      <c r="E7424" s="286">
        <v>1.7</v>
      </c>
      <c r="F7424" s="286">
        <v>0</v>
      </c>
    </row>
    <row r="7425" spans="1:6">
      <c r="A7425" t="s">
        <v>8431</v>
      </c>
      <c r="B7425" t="s">
        <v>8432</v>
      </c>
      <c r="C7425" t="s">
        <v>679</v>
      </c>
      <c r="D7425" s="285">
        <v>0</v>
      </c>
      <c r="E7425" s="286">
        <v>1.7</v>
      </c>
      <c r="F7425" s="286">
        <v>0</v>
      </c>
    </row>
    <row r="7426" spans="1:6">
      <c r="A7426" t="s">
        <v>8433</v>
      </c>
      <c r="B7426" t="s">
        <v>8434</v>
      </c>
      <c r="C7426" t="s">
        <v>679</v>
      </c>
      <c r="D7426" s="285">
        <v>0</v>
      </c>
      <c r="E7426" s="286">
        <v>1.7</v>
      </c>
      <c r="F7426" s="286">
        <v>0</v>
      </c>
    </row>
    <row r="7427" spans="1:6">
      <c r="A7427" t="s">
        <v>8435</v>
      </c>
      <c r="B7427" t="s">
        <v>8436</v>
      </c>
      <c r="C7427" t="s">
        <v>679</v>
      </c>
      <c r="D7427" s="285">
        <v>0</v>
      </c>
      <c r="E7427" s="286">
        <v>3.4</v>
      </c>
      <c r="F7427" s="286">
        <v>0</v>
      </c>
    </row>
    <row r="7428" spans="1:6">
      <c r="A7428" t="s">
        <v>8437</v>
      </c>
      <c r="B7428" t="s">
        <v>8438</v>
      </c>
      <c r="C7428" t="s">
        <v>679</v>
      </c>
      <c r="D7428" s="285">
        <v>0</v>
      </c>
      <c r="E7428" s="286">
        <v>2.85</v>
      </c>
      <c r="F7428" s="286">
        <v>0</v>
      </c>
    </row>
    <row r="7429" spans="1:6">
      <c r="A7429" t="s">
        <v>8439</v>
      </c>
      <c r="B7429" t="s">
        <v>8440</v>
      </c>
      <c r="C7429" t="s">
        <v>679</v>
      </c>
      <c r="D7429" s="285">
        <v>0</v>
      </c>
      <c r="E7429" s="286">
        <v>2.85</v>
      </c>
      <c r="F7429" s="286">
        <v>0</v>
      </c>
    </row>
    <row r="7430" spans="1:6">
      <c r="A7430" t="s">
        <v>8441</v>
      </c>
      <c r="B7430" t="s">
        <v>8442</v>
      </c>
      <c r="C7430" t="s">
        <v>679</v>
      </c>
      <c r="D7430" s="285">
        <v>0</v>
      </c>
      <c r="E7430" s="286">
        <v>2.85</v>
      </c>
      <c r="F7430" s="286">
        <v>0</v>
      </c>
    </row>
    <row r="7431" spans="1:6">
      <c r="A7431" t="s">
        <v>8443</v>
      </c>
      <c r="B7431" t="s">
        <v>8444</v>
      </c>
      <c r="C7431" t="s">
        <v>679</v>
      </c>
      <c r="D7431" s="285">
        <v>0</v>
      </c>
      <c r="E7431" s="286">
        <v>2.85</v>
      </c>
      <c r="F7431" s="286">
        <v>0</v>
      </c>
    </row>
    <row r="7432" spans="1:6">
      <c r="A7432" t="s">
        <v>8445</v>
      </c>
      <c r="B7432" t="s">
        <v>8446</v>
      </c>
      <c r="C7432" t="s">
        <v>679</v>
      </c>
      <c r="D7432" s="285">
        <v>0</v>
      </c>
      <c r="E7432" s="286">
        <v>2.85</v>
      </c>
      <c r="F7432" s="286">
        <v>0</v>
      </c>
    </row>
    <row r="7433" spans="1:6">
      <c r="A7433" t="s">
        <v>8447</v>
      </c>
      <c r="B7433" t="s">
        <v>8448</v>
      </c>
      <c r="C7433" t="s">
        <v>679</v>
      </c>
      <c r="D7433" s="285">
        <v>0</v>
      </c>
      <c r="E7433" s="286">
        <v>2.85</v>
      </c>
      <c r="F7433" s="286">
        <v>0</v>
      </c>
    </row>
    <row r="7434" spans="1:6">
      <c r="A7434" t="s">
        <v>8449</v>
      </c>
      <c r="B7434" t="s">
        <v>8450</v>
      </c>
      <c r="C7434" t="s">
        <v>679</v>
      </c>
      <c r="D7434" s="285">
        <v>0</v>
      </c>
      <c r="E7434" s="286">
        <v>4.3499999999999996</v>
      </c>
      <c r="F7434" s="286">
        <v>0</v>
      </c>
    </row>
    <row r="7435" spans="1:6">
      <c r="A7435" t="s">
        <v>8451</v>
      </c>
      <c r="B7435" t="s">
        <v>8452</v>
      </c>
      <c r="C7435" t="s">
        <v>679</v>
      </c>
      <c r="D7435" s="285">
        <v>0</v>
      </c>
      <c r="E7435" s="286">
        <v>2.85</v>
      </c>
      <c r="F7435" s="286">
        <v>0</v>
      </c>
    </row>
    <row r="7436" spans="1:6">
      <c r="A7436" t="s">
        <v>8453</v>
      </c>
      <c r="B7436" t="s">
        <v>8454</v>
      </c>
      <c r="C7436" t="s">
        <v>679</v>
      </c>
      <c r="D7436" s="285">
        <v>0</v>
      </c>
      <c r="E7436" s="286">
        <v>2.85</v>
      </c>
      <c r="F7436" s="286">
        <v>0</v>
      </c>
    </row>
    <row r="7437" spans="1:6">
      <c r="A7437" t="s">
        <v>8455</v>
      </c>
      <c r="B7437" t="s">
        <v>8456</v>
      </c>
      <c r="C7437" t="s">
        <v>679</v>
      </c>
      <c r="D7437" s="285">
        <v>0</v>
      </c>
      <c r="E7437" s="286">
        <v>4.3499999999999996</v>
      </c>
      <c r="F7437" s="286">
        <v>0</v>
      </c>
    </row>
    <row r="7438" spans="1:6">
      <c r="A7438" t="s">
        <v>8457</v>
      </c>
      <c r="B7438" t="s">
        <v>8458</v>
      </c>
      <c r="C7438" t="s">
        <v>679</v>
      </c>
      <c r="D7438" s="285">
        <v>0</v>
      </c>
      <c r="E7438" s="286">
        <v>3.8</v>
      </c>
      <c r="F7438" s="286">
        <v>0</v>
      </c>
    </row>
    <row r="7439" spans="1:6">
      <c r="A7439" t="s">
        <v>8459</v>
      </c>
      <c r="B7439" t="s">
        <v>8460</v>
      </c>
      <c r="C7439" t="s">
        <v>679</v>
      </c>
      <c r="D7439" s="285">
        <v>0</v>
      </c>
      <c r="E7439" s="286">
        <v>3.8</v>
      </c>
      <c r="F7439" s="286">
        <v>0</v>
      </c>
    </row>
    <row r="7440" spans="1:6">
      <c r="A7440" t="s">
        <v>8461</v>
      </c>
      <c r="B7440" t="s">
        <v>8462</v>
      </c>
      <c r="C7440" t="s">
        <v>679</v>
      </c>
      <c r="D7440" s="285">
        <v>0</v>
      </c>
      <c r="E7440" s="286">
        <v>2.85</v>
      </c>
      <c r="F7440" s="286">
        <v>0</v>
      </c>
    </row>
    <row r="7441" spans="1:6">
      <c r="A7441" t="s">
        <v>8463</v>
      </c>
      <c r="B7441" t="s">
        <v>8464</v>
      </c>
      <c r="C7441" t="s">
        <v>679</v>
      </c>
      <c r="D7441" s="285">
        <v>0</v>
      </c>
      <c r="E7441" s="286">
        <v>3.5</v>
      </c>
      <c r="F7441" s="286">
        <v>0</v>
      </c>
    </row>
    <row r="7442" spans="1:6">
      <c r="A7442" t="s">
        <v>8465</v>
      </c>
      <c r="B7442" t="s">
        <v>8466</v>
      </c>
      <c r="C7442" t="s">
        <v>679</v>
      </c>
      <c r="D7442" s="285">
        <v>0</v>
      </c>
      <c r="E7442" s="286">
        <v>2.65</v>
      </c>
      <c r="F7442" s="286">
        <v>0</v>
      </c>
    </row>
    <row r="7443" spans="1:6">
      <c r="A7443" t="s">
        <v>8467</v>
      </c>
      <c r="B7443" t="s">
        <v>8468</v>
      </c>
      <c r="C7443" t="s">
        <v>679</v>
      </c>
      <c r="D7443" s="285">
        <v>0</v>
      </c>
      <c r="E7443" s="286">
        <v>2.8</v>
      </c>
      <c r="F7443" s="286">
        <v>0</v>
      </c>
    </row>
    <row r="7444" spans="1:6">
      <c r="A7444" t="s">
        <v>8469</v>
      </c>
      <c r="B7444" t="s">
        <v>8470</v>
      </c>
      <c r="C7444" t="s">
        <v>679</v>
      </c>
      <c r="D7444" s="285">
        <v>0</v>
      </c>
      <c r="E7444" s="286">
        <v>2.8</v>
      </c>
      <c r="F7444" s="286">
        <v>0</v>
      </c>
    </row>
    <row r="7445" spans="1:6">
      <c r="A7445" t="s">
        <v>8471</v>
      </c>
      <c r="B7445" t="s">
        <v>8472</v>
      </c>
      <c r="C7445" t="s">
        <v>679</v>
      </c>
      <c r="D7445" s="285">
        <v>0</v>
      </c>
      <c r="E7445" s="286">
        <v>3.8</v>
      </c>
      <c r="F7445" s="286">
        <v>0</v>
      </c>
    </row>
    <row r="7446" spans="1:6">
      <c r="A7446" t="s">
        <v>8473</v>
      </c>
      <c r="B7446" t="s">
        <v>8474</v>
      </c>
      <c r="C7446" t="s">
        <v>679</v>
      </c>
      <c r="D7446" s="285">
        <v>0</v>
      </c>
      <c r="E7446" s="286">
        <v>2.2000000000000002</v>
      </c>
      <c r="F7446" s="286">
        <v>0</v>
      </c>
    </row>
    <row r="7447" spans="1:6">
      <c r="A7447" t="s">
        <v>8475</v>
      </c>
      <c r="B7447" t="s">
        <v>8476</v>
      </c>
      <c r="C7447" t="s">
        <v>679</v>
      </c>
      <c r="D7447" s="285">
        <v>0</v>
      </c>
      <c r="E7447" s="286">
        <v>2.4</v>
      </c>
      <c r="F7447" s="286">
        <v>0</v>
      </c>
    </row>
    <row r="7448" spans="1:6">
      <c r="A7448" t="s">
        <v>8477</v>
      </c>
      <c r="B7448" t="s">
        <v>8478</v>
      </c>
      <c r="C7448" t="s">
        <v>679</v>
      </c>
      <c r="D7448" s="285">
        <v>0</v>
      </c>
      <c r="E7448" s="286">
        <v>1.2</v>
      </c>
      <c r="F7448" s="286">
        <v>0</v>
      </c>
    </row>
    <row r="7449" spans="1:6">
      <c r="A7449" t="s">
        <v>8479</v>
      </c>
      <c r="B7449" t="s">
        <v>8480</v>
      </c>
      <c r="C7449" t="s">
        <v>679</v>
      </c>
      <c r="D7449" s="285">
        <v>0</v>
      </c>
      <c r="E7449" s="286">
        <v>1.25</v>
      </c>
      <c r="F7449" s="286">
        <v>0</v>
      </c>
    </row>
    <row r="7450" spans="1:6">
      <c r="A7450" t="s">
        <v>8481</v>
      </c>
      <c r="B7450" t="s">
        <v>8482</v>
      </c>
      <c r="C7450" t="s">
        <v>679</v>
      </c>
      <c r="D7450" s="285">
        <v>0</v>
      </c>
      <c r="E7450" s="286">
        <v>1.25</v>
      </c>
      <c r="F7450" s="286">
        <v>0</v>
      </c>
    </row>
    <row r="7451" spans="1:6">
      <c r="A7451" t="s">
        <v>8483</v>
      </c>
      <c r="B7451" t="s">
        <v>8484</v>
      </c>
      <c r="C7451" t="s">
        <v>679</v>
      </c>
      <c r="D7451" s="285">
        <v>0</v>
      </c>
      <c r="E7451" s="286">
        <v>1.25</v>
      </c>
      <c r="F7451" s="286">
        <v>0</v>
      </c>
    </row>
    <row r="7452" spans="1:6">
      <c r="A7452" t="s">
        <v>8485</v>
      </c>
      <c r="B7452" t="s">
        <v>8486</v>
      </c>
      <c r="C7452" t="s">
        <v>679</v>
      </c>
      <c r="D7452" s="285">
        <v>0</v>
      </c>
      <c r="E7452" s="286">
        <v>1.25</v>
      </c>
      <c r="F7452" s="286">
        <v>0</v>
      </c>
    </row>
    <row r="7453" spans="1:6">
      <c r="A7453" t="s">
        <v>8487</v>
      </c>
      <c r="B7453" t="s">
        <v>8488</v>
      </c>
      <c r="C7453" t="s">
        <v>679</v>
      </c>
      <c r="D7453" s="285">
        <v>0</v>
      </c>
      <c r="E7453" s="286">
        <v>1.25</v>
      </c>
      <c r="F7453" s="286">
        <v>0</v>
      </c>
    </row>
    <row r="7454" spans="1:6">
      <c r="A7454" t="s">
        <v>8489</v>
      </c>
      <c r="B7454" t="s">
        <v>8490</v>
      </c>
      <c r="C7454" t="s">
        <v>679</v>
      </c>
      <c r="D7454" s="285">
        <v>0</v>
      </c>
      <c r="E7454" s="286">
        <v>2.65</v>
      </c>
      <c r="F7454" s="286">
        <v>0</v>
      </c>
    </row>
    <row r="7455" spans="1:6">
      <c r="A7455" t="s">
        <v>8491</v>
      </c>
      <c r="B7455" t="s">
        <v>8492</v>
      </c>
      <c r="C7455" t="s">
        <v>679</v>
      </c>
      <c r="D7455" s="285">
        <v>0</v>
      </c>
      <c r="E7455" s="286">
        <v>1.95</v>
      </c>
      <c r="F7455" s="286">
        <v>0</v>
      </c>
    </row>
    <row r="7456" spans="1:6">
      <c r="A7456" t="s">
        <v>8493</v>
      </c>
      <c r="B7456" t="s">
        <v>8494</v>
      </c>
      <c r="C7456" t="s">
        <v>679</v>
      </c>
      <c r="D7456" s="285">
        <v>0</v>
      </c>
      <c r="E7456" s="286">
        <v>1.25</v>
      </c>
      <c r="F7456" s="286">
        <v>0</v>
      </c>
    </row>
    <row r="7457" spans="1:6">
      <c r="A7457" t="s">
        <v>8495</v>
      </c>
      <c r="B7457" t="s">
        <v>8496</v>
      </c>
      <c r="C7457" t="s">
        <v>7610</v>
      </c>
      <c r="D7457" s="285">
        <v>0</v>
      </c>
      <c r="E7457" s="286">
        <v>8.1999999999999993</v>
      </c>
      <c r="F7457" s="286">
        <v>0</v>
      </c>
    </row>
    <row r="7458" spans="1:6">
      <c r="A7458" t="s">
        <v>8497</v>
      </c>
      <c r="B7458" t="s">
        <v>8498</v>
      </c>
      <c r="C7458" t="s">
        <v>565</v>
      </c>
      <c r="D7458" s="285">
        <v>0</v>
      </c>
      <c r="E7458" s="286">
        <v>10.4</v>
      </c>
      <c r="F7458" s="286">
        <v>0</v>
      </c>
    </row>
    <row r="7459" spans="1:6">
      <c r="A7459" t="s">
        <v>8499</v>
      </c>
      <c r="B7459" t="s">
        <v>8500</v>
      </c>
      <c r="C7459" t="s">
        <v>565</v>
      </c>
      <c r="D7459" s="285">
        <v>0</v>
      </c>
      <c r="E7459" s="286">
        <v>8.9</v>
      </c>
      <c r="F7459" s="286">
        <v>0</v>
      </c>
    </row>
    <row r="7460" spans="1:6">
      <c r="A7460" t="s">
        <v>8501</v>
      </c>
      <c r="B7460" t="s">
        <v>8502</v>
      </c>
      <c r="C7460" t="s">
        <v>679</v>
      </c>
      <c r="D7460" s="285">
        <v>0</v>
      </c>
      <c r="E7460" s="286">
        <v>2.65</v>
      </c>
      <c r="F7460" s="286">
        <v>0</v>
      </c>
    </row>
    <row r="7461" spans="1:6">
      <c r="A7461" t="s">
        <v>8503</v>
      </c>
      <c r="B7461" t="s">
        <v>8504</v>
      </c>
      <c r="C7461" t="s">
        <v>679</v>
      </c>
      <c r="D7461" s="285">
        <v>0</v>
      </c>
      <c r="E7461" s="286">
        <v>2.65</v>
      </c>
      <c r="F7461" s="286">
        <v>0</v>
      </c>
    </row>
    <row r="7462" spans="1:6">
      <c r="A7462" t="s">
        <v>8505</v>
      </c>
      <c r="B7462" t="s">
        <v>8506</v>
      </c>
      <c r="C7462" t="s">
        <v>679</v>
      </c>
      <c r="D7462" s="285">
        <v>0</v>
      </c>
      <c r="E7462" s="286">
        <v>2.8</v>
      </c>
      <c r="F7462" s="286">
        <v>0</v>
      </c>
    </row>
    <row r="7463" spans="1:6">
      <c r="A7463" t="s">
        <v>8507</v>
      </c>
      <c r="B7463" t="s">
        <v>8508</v>
      </c>
      <c r="C7463" t="s">
        <v>679</v>
      </c>
      <c r="D7463" s="285">
        <v>0</v>
      </c>
      <c r="E7463" s="286">
        <v>2.8</v>
      </c>
      <c r="F7463" s="286">
        <v>0</v>
      </c>
    </row>
    <row r="7464" spans="1:6">
      <c r="A7464" t="s">
        <v>8509</v>
      </c>
      <c r="B7464" t="s">
        <v>8510</v>
      </c>
      <c r="C7464" t="s">
        <v>679</v>
      </c>
      <c r="D7464" s="285">
        <v>0</v>
      </c>
      <c r="E7464" s="286">
        <v>2.85</v>
      </c>
      <c r="F7464" s="286">
        <v>0</v>
      </c>
    </row>
    <row r="7465" spans="1:6">
      <c r="A7465" t="s">
        <v>8511</v>
      </c>
      <c r="B7465" t="s">
        <v>8512</v>
      </c>
      <c r="C7465" t="s">
        <v>679</v>
      </c>
      <c r="D7465" s="285">
        <v>0</v>
      </c>
      <c r="E7465" s="286">
        <v>3.8</v>
      </c>
      <c r="F7465" s="286">
        <v>0</v>
      </c>
    </row>
    <row r="7466" spans="1:6">
      <c r="A7466" t="s">
        <v>8513</v>
      </c>
      <c r="B7466" t="s">
        <v>8514</v>
      </c>
      <c r="D7466" s="285">
        <v>0</v>
      </c>
      <c r="E7466" s="286">
        <v>3.8</v>
      </c>
      <c r="F7466" s="286">
        <v>0</v>
      </c>
    </row>
    <row r="7467" spans="1:6">
      <c r="A7467" t="s">
        <v>8515</v>
      </c>
      <c r="B7467" t="s">
        <v>8516</v>
      </c>
      <c r="C7467" t="s">
        <v>679</v>
      </c>
      <c r="D7467" s="285">
        <v>0</v>
      </c>
      <c r="E7467" s="286">
        <v>3.8</v>
      </c>
      <c r="F7467" s="286">
        <v>0</v>
      </c>
    </row>
    <row r="7468" spans="1:6">
      <c r="A7468" t="s">
        <v>8517</v>
      </c>
      <c r="B7468" t="s">
        <v>8518</v>
      </c>
      <c r="C7468" t="s">
        <v>679</v>
      </c>
      <c r="D7468" s="285">
        <v>0</v>
      </c>
      <c r="E7468" s="286">
        <v>4.3499999999999996</v>
      </c>
      <c r="F7468" s="286">
        <v>0</v>
      </c>
    </row>
    <row r="7469" spans="1:6">
      <c r="A7469" t="s">
        <v>8519</v>
      </c>
      <c r="B7469" t="s">
        <v>8520</v>
      </c>
      <c r="C7469" t="s">
        <v>565</v>
      </c>
      <c r="D7469" s="285">
        <v>0</v>
      </c>
      <c r="E7469" s="286">
        <v>9.8000000000000007</v>
      </c>
      <c r="F7469" s="286">
        <v>0</v>
      </c>
    </row>
    <row r="7470" spans="1:6">
      <c r="A7470" t="s">
        <v>8521</v>
      </c>
      <c r="B7470" t="s">
        <v>8522</v>
      </c>
      <c r="C7470" t="s">
        <v>679</v>
      </c>
      <c r="D7470" s="285">
        <v>0</v>
      </c>
      <c r="E7470" s="286">
        <v>1.65</v>
      </c>
      <c r="F7470" s="286">
        <v>0</v>
      </c>
    </row>
    <row r="7471" spans="1:6">
      <c r="A7471" t="s">
        <v>8523</v>
      </c>
      <c r="B7471" t="s">
        <v>8524</v>
      </c>
      <c r="C7471" t="s">
        <v>679</v>
      </c>
      <c r="D7471" s="285">
        <v>0</v>
      </c>
      <c r="E7471" s="286">
        <v>2.0499999999999998</v>
      </c>
      <c r="F7471" s="286">
        <v>0</v>
      </c>
    </row>
    <row r="7472" spans="1:6">
      <c r="A7472" t="s">
        <v>8525</v>
      </c>
      <c r="B7472" t="s">
        <v>8526</v>
      </c>
      <c r="C7472" t="s">
        <v>679</v>
      </c>
      <c r="D7472" s="285">
        <v>0</v>
      </c>
      <c r="E7472" s="286">
        <v>2.25</v>
      </c>
      <c r="F7472" s="286">
        <v>0</v>
      </c>
    </row>
    <row r="7473" spans="1:6">
      <c r="A7473" t="s">
        <v>8527</v>
      </c>
      <c r="B7473" t="s">
        <v>8528</v>
      </c>
      <c r="C7473" t="s">
        <v>679</v>
      </c>
      <c r="D7473" s="285">
        <v>0</v>
      </c>
      <c r="E7473" s="286">
        <v>2.2000000000000002</v>
      </c>
      <c r="F7473" s="286">
        <v>0</v>
      </c>
    </row>
    <row r="7474" spans="1:6">
      <c r="A7474" t="s">
        <v>8529</v>
      </c>
      <c r="B7474" t="s">
        <v>8530</v>
      </c>
      <c r="C7474" t="s">
        <v>679</v>
      </c>
      <c r="D7474" s="285">
        <v>0</v>
      </c>
      <c r="E7474" s="286">
        <v>1.85</v>
      </c>
      <c r="F7474" s="286">
        <v>0</v>
      </c>
    </row>
    <row r="7475" spans="1:6">
      <c r="A7475" t="s">
        <v>8531</v>
      </c>
      <c r="B7475" t="s">
        <v>8532</v>
      </c>
      <c r="C7475" t="s">
        <v>679</v>
      </c>
      <c r="D7475" s="285">
        <v>0</v>
      </c>
      <c r="E7475" s="286">
        <v>1.6</v>
      </c>
      <c r="F7475" s="286">
        <v>0</v>
      </c>
    </row>
    <row r="7476" spans="1:6">
      <c r="A7476" t="s">
        <v>8533</v>
      </c>
      <c r="B7476" t="s">
        <v>8534</v>
      </c>
      <c r="C7476" t="s">
        <v>679</v>
      </c>
      <c r="D7476" s="285">
        <v>0</v>
      </c>
      <c r="E7476" s="286">
        <v>2.2000000000000002</v>
      </c>
      <c r="F7476" s="286">
        <v>0</v>
      </c>
    </row>
    <row r="7477" spans="1:6">
      <c r="A7477" t="s">
        <v>8535</v>
      </c>
      <c r="B7477" t="s">
        <v>8536</v>
      </c>
      <c r="C7477" t="s">
        <v>679</v>
      </c>
      <c r="D7477" s="285">
        <v>0</v>
      </c>
      <c r="E7477" s="286">
        <v>1.25</v>
      </c>
      <c r="F7477" s="286">
        <v>0</v>
      </c>
    </row>
    <row r="7478" spans="1:6">
      <c r="A7478" t="s">
        <v>8537</v>
      </c>
      <c r="B7478" t="s">
        <v>8538</v>
      </c>
      <c r="D7478" s="285">
        <v>0</v>
      </c>
      <c r="E7478" s="286">
        <v>3.4</v>
      </c>
      <c r="F7478" s="286">
        <v>0</v>
      </c>
    </row>
    <row r="7479" spans="1:6">
      <c r="A7479" t="s">
        <v>8539</v>
      </c>
      <c r="B7479" t="s">
        <v>8540</v>
      </c>
      <c r="D7479" s="285">
        <v>0</v>
      </c>
      <c r="E7479" s="286">
        <v>4.7</v>
      </c>
      <c r="F7479" s="286">
        <v>0</v>
      </c>
    </row>
    <row r="7480" spans="1:6">
      <c r="A7480" t="s">
        <v>8541</v>
      </c>
      <c r="B7480" t="s">
        <v>8542</v>
      </c>
      <c r="C7480" t="s">
        <v>679</v>
      </c>
      <c r="D7480" s="285">
        <v>0</v>
      </c>
      <c r="E7480" s="286">
        <v>1.85</v>
      </c>
      <c r="F7480" s="286">
        <v>0</v>
      </c>
    </row>
    <row r="7481" spans="1:6">
      <c r="A7481" t="s">
        <v>8543</v>
      </c>
      <c r="B7481" t="s">
        <v>8544</v>
      </c>
      <c r="C7481" t="s">
        <v>679</v>
      </c>
      <c r="D7481" s="285">
        <v>0</v>
      </c>
      <c r="E7481" s="286">
        <v>3.35</v>
      </c>
      <c r="F7481" s="286">
        <v>0</v>
      </c>
    </row>
    <row r="7482" spans="1:6">
      <c r="A7482" t="s">
        <v>8545</v>
      </c>
      <c r="B7482" t="s">
        <v>8546</v>
      </c>
      <c r="C7482" t="s">
        <v>679</v>
      </c>
      <c r="D7482" s="285">
        <v>0</v>
      </c>
      <c r="E7482" s="286">
        <v>2.4</v>
      </c>
      <c r="F7482" s="286">
        <v>0</v>
      </c>
    </row>
    <row r="7483" spans="1:6">
      <c r="A7483" t="s">
        <v>8547</v>
      </c>
      <c r="B7483" t="s">
        <v>8548</v>
      </c>
      <c r="C7483" t="s">
        <v>679</v>
      </c>
      <c r="D7483" s="285">
        <v>0</v>
      </c>
      <c r="E7483" s="286">
        <v>2.2000000000000002</v>
      </c>
      <c r="F7483" s="286">
        <v>0</v>
      </c>
    </row>
    <row r="7484" spans="1:6">
      <c r="A7484" t="s">
        <v>8549</v>
      </c>
      <c r="B7484" t="s">
        <v>8550</v>
      </c>
      <c r="C7484" t="s">
        <v>679</v>
      </c>
      <c r="D7484" s="285">
        <v>0</v>
      </c>
      <c r="E7484" s="286">
        <v>6.75</v>
      </c>
      <c r="F7484" s="286">
        <v>0</v>
      </c>
    </row>
    <row r="7485" spans="1:6">
      <c r="A7485" t="s">
        <v>8551</v>
      </c>
      <c r="B7485" t="s">
        <v>8552</v>
      </c>
      <c r="C7485" t="s">
        <v>679</v>
      </c>
      <c r="D7485" s="285">
        <v>0</v>
      </c>
      <c r="E7485" s="286">
        <v>2.75</v>
      </c>
      <c r="F7485" s="286">
        <v>0</v>
      </c>
    </row>
    <row r="7486" spans="1:6">
      <c r="A7486" t="s">
        <v>8553</v>
      </c>
      <c r="B7486" t="s">
        <v>8554</v>
      </c>
      <c r="C7486" t="s">
        <v>679</v>
      </c>
      <c r="D7486" s="285">
        <v>0</v>
      </c>
      <c r="E7486" s="286">
        <v>3.45</v>
      </c>
      <c r="F7486" s="286">
        <v>0</v>
      </c>
    </row>
    <row r="7487" spans="1:6">
      <c r="A7487" t="s">
        <v>8555</v>
      </c>
      <c r="B7487" t="s">
        <v>8556</v>
      </c>
      <c r="C7487" t="s">
        <v>679</v>
      </c>
      <c r="D7487" s="285">
        <v>0</v>
      </c>
      <c r="E7487" s="286">
        <v>2.75</v>
      </c>
      <c r="F7487" s="286">
        <v>0</v>
      </c>
    </row>
    <row r="7488" spans="1:6">
      <c r="A7488" t="s">
        <v>8557</v>
      </c>
      <c r="B7488" t="s">
        <v>8558</v>
      </c>
      <c r="C7488" t="s">
        <v>679</v>
      </c>
      <c r="D7488" s="285">
        <v>0</v>
      </c>
      <c r="E7488" s="286">
        <v>2.4500000000000002</v>
      </c>
      <c r="F7488" s="286">
        <v>0</v>
      </c>
    </row>
    <row r="7489" spans="1:6">
      <c r="A7489" t="s">
        <v>8559</v>
      </c>
      <c r="B7489" t="s">
        <v>8560</v>
      </c>
      <c r="C7489" t="s">
        <v>679</v>
      </c>
      <c r="D7489" s="285">
        <v>0</v>
      </c>
      <c r="E7489" s="286">
        <v>1.75</v>
      </c>
      <c r="F7489" s="286">
        <v>0</v>
      </c>
    </row>
    <row r="7490" spans="1:6">
      <c r="A7490" t="s">
        <v>8561</v>
      </c>
      <c r="B7490" t="s">
        <v>8562</v>
      </c>
      <c r="C7490" t="s">
        <v>679</v>
      </c>
      <c r="D7490" s="285">
        <v>0</v>
      </c>
      <c r="E7490" s="286">
        <v>1.75</v>
      </c>
      <c r="F7490" s="286">
        <v>0</v>
      </c>
    </row>
    <row r="7491" spans="1:6">
      <c r="A7491" t="s">
        <v>8563</v>
      </c>
      <c r="B7491" t="s">
        <v>8564</v>
      </c>
      <c r="C7491" t="s">
        <v>679</v>
      </c>
      <c r="D7491" s="285">
        <v>0</v>
      </c>
      <c r="E7491" s="286">
        <v>2.8029999999999999</v>
      </c>
      <c r="F7491" s="286">
        <v>0</v>
      </c>
    </row>
    <row r="7492" spans="1:6">
      <c r="A7492" t="s">
        <v>8565</v>
      </c>
      <c r="B7492" t="s">
        <v>8566</v>
      </c>
      <c r="C7492" t="s">
        <v>679</v>
      </c>
      <c r="D7492" s="285">
        <v>0</v>
      </c>
      <c r="E7492" s="286">
        <v>0.78</v>
      </c>
      <c r="F7492" s="286">
        <v>0</v>
      </c>
    </row>
    <row r="7493" spans="1:6">
      <c r="A7493" t="s">
        <v>8567</v>
      </c>
      <c r="B7493" t="s">
        <v>8568</v>
      </c>
      <c r="D7493" s="285">
        <v>0</v>
      </c>
      <c r="E7493" s="286">
        <v>1.2</v>
      </c>
      <c r="F7493" s="286">
        <v>0</v>
      </c>
    </row>
    <row r="7494" spans="1:6">
      <c r="A7494" t="s">
        <v>8569</v>
      </c>
      <c r="B7494" t="s">
        <v>8570</v>
      </c>
      <c r="D7494" s="285">
        <v>0</v>
      </c>
      <c r="E7494" s="286">
        <v>1.2</v>
      </c>
      <c r="F7494" s="286">
        <v>0</v>
      </c>
    </row>
    <row r="7495" spans="1:6">
      <c r="A7495" t="s">
        <v>8571</v>
      </c>
      <c r="B7495" t="s">
        <v>8572</v>
      </c>
      <c r="D7495" s="285">
        <v>0</v>
      </c>
      <c r="E7495" s="286">
        <v>0.78</v>
      </c>
      <c r="F7495" s="286">
        <v>0</v>
      </c>
    </row>
    <row r="7496" spans="1:6">
      <c r="A7496" t="s">
        <v>8573</v>
      </c>
      <c r="B7496" t="s">
        <v>8574</v>
      </c>
      <c r="D7496" s="285">
        <v>0</v>
      </c>
      <c r="E7496" s="286">
        <v>0.78</v>
      </c>
      <c r="F7496" s="286">
        <v>0</v>
      </c>
    </row>
    <row r="7497" spans="1:6">
      <c r="A7497" t="s">
        <v>8575</v>
      </c>
      <c r="B7497" t="s">
        <v>8576</v>
      </c>
      <c r="C7497" t="s">
        <v>679</v>
      </c>
      <c r="D7497" s="285">
        <v>0</v>
      </c>
      <c r="E7497" s="286">
        <v>1.35</v>
      </c>
      <c r="F7497" s="286">
        <v>0</v>
      </c>
    </row>
    <row r="7498" spans="1:6">
      <c r="A7498" t="s">
        <v>8577</v>
      </c>
      <c r="B7498" t="s">
        <v>8578</v>
      </c>
      <c r="D7498" s="285">
        <v>0</v>
      </c>
      <c r="E7498" s="286">
        <v>5</v>
      </c>
      <c r="F7498" s="286">
        <v>0</v>
      </c>
    </row>
    <row r="7499" spans="1:6">
      <c r="A7499" t="s">
        <v>8579</v>
      </c>
      <c r="B7499" t="s">
        <v>8580</v>
      </c>
      <c r="C7499" t="s">
        <v>679</v>
      </c>
      <c r="D7499" s="285">
        <v>0</v>
      </c>
      <c r="E7499" s="286">
        <v>2.7</v>
      </c>
      <c r="F7499" s="286">
        <v>0</v>
      </c>
    </row>
    <row r="7500" spans="1:6">
      <c r="A7500" t="s">
        <v>8581</v>
      </c>
      <c r="B7500" t="s">
        <v>8582</v>
      </c>
      <c r="C7500" t="s">
        <v>679</v>
      </c>
      <c r="D7500" s="285">
        <v>0</v>
      </c>
      <c r="E7500" s="286">
        <v>2.677</v>
      </c>
      <c r="F7500" s="286">
        <v>0</v>
      </c>
    </row>
    <row r="7501" spans="1:6">
      <c r="A7501" t="s">
        <v>8583</v>
      </c>
      <c r="B7501" t="s">
        <v>8584</v>
      </c>
      <c r="C7501" t="s">
        <v>679</v>
      </c>
      <c r="D7501" s="285">
        <v>0</v>
      </c>
      <c r="E7501" s="286">
        <v>2.4220000000000002</v>
      </c>
      <c r="F7501" s="286">
        <v>0</v>
      </c>
    </row>
    <row r="7502" spans="1:6">
      <c r="A7502" t="s">
        <v>8585</v>
      </c>
      <c r="B7502" t="s">
        <v>8586</v>
      </c>
      <c r="C7502" t="s">
        <v>679</v>
      </c>
      <c r="D7502" s="285">
        <v>0</v>
      </c>
      <c r="E7502" s="286">
        <v>2.3370000000000002</v>
      </c>
      <c r="F7502" s="286">
        <v>0</v>
      </c>
    </row>
    <row r="7503" spans="1:6">
      <c r="A7503" t="s">
        <v>8587</v>
      </c>
      <c r="B7503" t="s">
        <v>8588</v>
      </c>
      <c r="C7503" t="s">
        <v>679</v>
      </c>
      <c r="D7503" s="285">
        <v>0</v>
      </c>
      <c r="E7503" s="286">
        <v>2.7</v>
      </c>
      <c r="F7503" s="286">
        <v>0</v>
      </c>
    </row>
    <row r="7504" spans="1:6">
      <c r="A7504" t="s">
        <v>8589</v>
      </c>
      <c r="B7504" t="s">
        <v>8590</v>
      </c>
      <c r="C7504" t="s">
        <v>679</v>
      </c>
      <c r="D7504" s="285">
        <v>0</v>
      </c>
      <c r="E7504" s="286">
        <v>2.677</v>
      </c>
      <c r="F7504" s="286">
        <v>0</v>
      </c>
    </row>
    <row r="7505" spans="1:6">
      <c r="A7505" t="s">
        <v>8591</v>
      </c>
      <c r="B7505" t="s">
        <v>8592</v>
      </c>
      <c r="C7505" t="s">
        <v>679</v>
      </c>
      <c r="D7505" s="285">
        <v>0</v>
      </c>
      <c r="E7505" s="286">
        <v>6.5869999999999997</v>
      </c>
      <c r="F7505" s="286">
        <v>0</v>
      </c>
    </row>
    <row r="7506" spans="1:6">
      <c r="A7506" t="s">
        <v>8593</v>
      </c>
      <c r="B7506" t="s">
        <v>8594</v>
      </c>
      <c r="C7506" t="s">
        <v>679</v>
      </c>
      <c r="D7506" s="285">
        <v>0</v>
      </c>
      <c r="E7506" s="286">
        <v>4.59</v>
      </c>
      <c r="F7506" s="286">
        <v>0</v>
      </c>
    </row>
    <row r="7507" spans="1:6">
      <c r="A7507" t="s">
        <v>8595</v>
      </c>
      <c r="B7507" t="s">
        <v>8596</v>
      </c>
      <c r="C7507" t="s">
        <v>679</v>
      </c>
      <c r="D7507" s="285">
        <v>0</v>
      </c>
      <c r="E7507" s="286">
        <v>4.0369999999999999</v>
      </c>
      <c r="F7507" s="286">
        <v>0</v>
      </c>
    </row>
    <row r="7508" spans="1:6">
      <c r="A7508" t="s">
        <v>8597</v>
      </c>
      <c r="B7508" t="s">
        <v>8598</v>
      </c>
      <c r="C7508" t="s">
        <v>679</v>
      </c>
      <c r="D7508" s="285">
        <v>0</v>
      </c>
      <c r="E7508" s="286">
        <v>3.5270000000000001</v>
      </c>
      <c r="F7508" s="286">
        <v>0</v>
      </c>
    </row>
    <row r="7509" spans="1:6">
      <c r="A7509" t="s">
        <v>8599</v>
      </c>
      <c r="B7509" t="s">
        <v>8600</v>
      </c>
      <c r="C7509" t="s">
        <v>679</v>
      </c>
      <c r="D7509" s="285">
        <v>0</v>
      </c>
      <c r="E7509" s="286">
        <v>4.8449999999999998</v>
      </c>
      <c r="F7509" s="286">
        <v>0</v>
      </c>
    </row>
    <row r="7510" spans="1:6">
      <c r="A7510" t="s">
        <v>8601</v>
      </c>
      <c r="B7510" t="s">
        <v>8602</v>
      </c>
      <c r="C7510" t="s">
        <v>679</v>
      </c>
      <c r="D7510" s="285">
        <v>0</v>
      </c>
      <c r="E7510" s="286">
        <v>4.59</v>
      </c>
      <c r="F7510" s="286">
        <v>0</v>
      </c>
    </row>
    <row r="7511" spans="1:6">
      <c r="A7511" t="s">
        <v>8603</v>
      </c>
      <c r="B7511" t="s">
        <v>8604</v>
      </c>
      <c r="C7511" t="s">
        <v>679</v>
      </c>
      <c r="D7511" s="285">
        <v>0</v>
      </c>
      <c r="E7511" s="286">
        <v>2.1</v>
      </c>
      <c r="F7511" s="286">
        <v>0</v>
      </c>
    </row>
    <row r="7512" spans="1:6">
      <c r="A7512" t="s">
        <v>8605</v>
      </c>
      <c r="B7512" t="s">
        <v>8606</v>
      </c>
      <c r="C7512" t="s">
        <v>679</v>
      </c>
      <c r="D7512" s="285">
        <v>0</v>
      </c>
      <c r="E7512" s="286">
        <v>1.6</v>
      </c>
      <c r="F7512" s="286">
        <v>0</v>
      </c>
    </row>
    <row r="7513" spans="1:6">
      <c r="A7513" t="s">
        <v>8607</v>
      </c>
      <c r="B7513" t="s">
        <v>8608</v>
      </c>
      <c r="C7513" t="s">
        <v>679</v>
      </c>
      <c r="D7513" s="285">
        <v>0</v>
      </c>
      <c r="E7513" s="286">
        <v>1.6</v>
      </c>
      <c r="F7513" s="286">
        <v>0</v>
      </c>
    </row>
    <row r="7514" spans="1:6">
      <c r="A7514" t="s">
        <v>8609</v>
      </c>
      <c r="B7514" t="s">
        <v>8610</v>
      </c>
      <c r="C7514" t="s">
        <v>679</v>
      </c>
      <c r="D7514" s="285">
        <v>0</v>
      </c>
      <c r="E7514" s="286">
        <v>1.5</v>
      </c>
      <c r="F7514" s="286">
        <v>0</v>
      </c>
    </row>
    <row r="7515" spans="1:6">
      <c r="A7515" t="s">
        <v>8611</v>
      </c>
      <c r="B7515" t="s">
        <v>8612</v>
      </c>
      <c r="C7515" t="s">
        <v>679</v>
      </c>
      <c r="D7515" s="285">
        <v>0</v>
      </c>
      <c r="E7515" s="286">
        <v>1</v>
      </c>
      <c r="F7515" s="286">
        <v>0</v>
      </c>
    </row>
    <row r="7516" spans="1:6">
      <c r="A7516" t="s">
        <v>8613</v>
      </c>
      <c r="B7516" t="s">
        <v>8614</v>
      </c>
      <c r="C7516" t="s">
        <v>679</v>
      </c>
      <c r="D7516" s="285">
        <v>0</v>
      </c>
      <c r="E7516" s="286">
        <v>1.25</v>
      </c>
      <c r="F7516" s="286">
        <v>0</v>
      </c>
    </row>
    <row r="7517" spans="1:6">
      <c r="A7517" t="s">
        <v>8615</v>
      </c>
      <c r="B7517" t="s">
        <v>8616</v>
      </c>
      <c r="C7517" t="s">
        <v>679</v>
      </c>
      <c r="D7517" s="285">
        <v>0</v>
      </c>
      <c r="E7517" s="286">
        <v>1.45</v>
      </c>
      <c r="F7517" s="286">
        <v>0</v>
      </c>
    </row>
    <row r="7518" spans="1:6">
      <c r="A7518" t="s">
        <v>8617</v>
      </c>
      <c r="B7518" t="s">
        <v>8618</v>
      </c>
      <c r="C7518" t="s">
        <v>679</v>
      </c>
      <c r="D7518" s="285">
        <v>0</v>
      </c>
      <c r="E7518" s="286">
        <v>1.58</v>
      </c>
      <c r="F7518" s="286">
        <v>0</v>
      </c>
    </row>
    <row r="7519" spans="1:6">
      <c r="A7519" t="s">
        <v>8619</v>
      </c>
      <c r="B7519" t="s">
        <v>8620</v>
      </c>
      <c r="C7519" t="s">
        <v>679</v>
      </c>
      <c r="D7519" s="285">
        <v>0</v>
      </c>
      <c r="E7519" s="286">
        <v>0.876</v>
      </c>
      <c r="F7519" s="286">
        <v>0</v>
      </c>
    </row>
    <row r="7520" spans="1:6">
      <c r="A7520" t="s">
        <v>8621</v>
      </c>
      <c r="B7520" t="s">
        <v>8622</v>
      </c>
      <c r="C7520" t="s">
        <v>679</v>
      </c>
      <c r="D7520" s="285">
        <v>0</v>
      </c>
      <c r="E7520" s="286">
        <v>2.669</v>
      </c>
      <c r="F7520" s="286">
        <v>0</v>
      </c>
    </row>
    <row r="7521" spans="1:6">
      <c r="A7521" t="s">
        <v>8623</v>
      </c>
      <c r="B7521" t="s">
        <v>8624</v>
      </c>
      <c r="C7521" t="s">
        <v>679</v>
      </c>
      <c r="D7521" s="285">
        <v>0</v>
      </c>
      <c r="E7521" s="286">
        <v>0.68</v>
      </c>
      <c r="F7521" s="286">
        <v>0</v>
      </c>
    </row>
    <row r="7522" spans="1:6">
      <c r="A7522" t="s">
        <v>8625</v>
      </c>
      <c r="B7522" t="s">
        <v>8626</v>
      </c>
      <c r="C7522" t="s">
        <v>679</v>
      </c>
      <c r="D7522" s="285">
        <v>0</v>
      </c>
      <c r="E7522" s="286">
        <v>1.04</v>
      </c>
      <c r="F7522" s="286">
        <v>0</v>
      </c>
    </row>
    <row r="7523" spans="1:6">
      <c r="A7523" t="s">
        <v>8627</v>
      </c>
      <c r="B7523" t="s">
        <v>8628</v>
      </c>
      <c r="C7523" t="s">
        <v>679</v>
      </c>
      <c r="D7523" s="285">
        <v>0</v>
      </c>
      <c r="E7523" s="286">
        <v>0.93799999999999994</v>
      </c>
      <c r="F7523" s="286">
        <v>0</v>
      </c>
    </row>
    <row r="7524" spans="1:6">
      <c r="A7524" t="s">
        <v>8629</v>
      </c>
      <c r="B7524" t="s">
        <v>8630</v>
      </c>
      <c r="C7524" t="s">
        <v>679</v>
      </c>
      <c r="D7524" s="285">
        <v>0</v>
      </c>
      <c r="E7524" s="286">
        <v>1.4</v>
      </c>
      <c r="F7524" s="286">
        <v>0</v>
      </c>
    </row>
    <row r="7525" spans="1:6">
      <c r="A7525" t="s">
        <v>8631</v>
      </c>
      <c r="B7525" t="s">
        <v>8632</v>
      </c>
      <c r="C7525" t="s">
        <v>679</v>
      </c>
      <c r="D7525" s="285">
        <v>0</v>
      </c>
      <c r="E7525" s="286">
        <v>2.585</v>
      </c>
      <c r="F7525" s="286">
        <v>0</v>
      </c>
    </row>
    <row r="7526" spans="1:6">
      <c r="A7526" t="s">
        <v>8633</v>
      </c>
      <c r="B7526" t="s">
        <v>8634</v>
      </c>
      <c r="C7526" t="s">
        <v>679</v>
      </c>
      <c r="D7526" s="285">
        <v>0</v>
      </c>
      <c r="E7526" s="286">
        <v>1.8</v>
      </c>
      <c r="F7526" s="286">
        <v>0</v>
      </c>
    </row>
    <row r="7527" spans="1:6">
      <c r="A7527" t="s">
        <v>8635</v>
      </c>
      <c r="B7527" t="s">
        <v>8636</v>
      </c>
      <c r="D7527" s="285">
        <v>0</v>
      </c>
      <c r="E7527" s="286">
        <v>0</v>
      </c>
      <c r="F7527" s="286">
        <v>0</v>
      </c>
    </row>
    <row r="7528" spans="1:6">
      <c r="A7528" t="s">
        <v>8637</v>
      </c>
      <c r="B7528" t="s">
        <v>8638</v>
      </c>
      <c r="C7528" t="s">
        <v>679</v>
      </c>
      <c r="D7528" s="285">
        <v>0</v>
      </c>
      <c r="E7528" s="286">
        <v>0</v>
      </c>
      <c r="F7528" s="286">
        <v>0</v>
      </c>
    </row>
    <row r="7529" spans="1:6">
      <c r="A7529" t="s">
        <v>8639</v>
      </c>
      <c r="B7529" t="s">
        <v>8640</v>
      </c>
      <c r="C7529" t="s">
        <v>679</v>
      </c>
      <c r="D7529" s="285">
        <v>0</v>
      </c>
      <c r="E7529" s="286">
        <v>0</v>
      </c>
      <c r="F7529" s="286">
        <v>0</v>
      </c>
    </row>
    <row r="7530" spans="1:6">
      <c r="A7530" t="s">
        <v>8641</v>
      </c>
      <c r="B7530" t="s">
        <v>8642</v>
      </c>
      <c r="C7530" t="s">
        <v>679</v>
      </c>
      <c r="D7530" s="285">
        <v>0</v>
      </c>
      <c r="E7530" s="286">
        <v>0</v>
      </c>
      <c r="F7530" s="286">
        <v>0</v>
      </c>
    </row>
    <row r="7531" spans="1:6">
      <c r="A7531" t="s">
        <v>8643</v>
      </c>
      <c r="B7531" t="s">
        <v>8644</v>
      </c>
      <c r="C7531" t="s">
        <v>679</v>
      </c>
      <c r="D7531" s="285">
        <v>0</v>
      </c>
      <c r="E7531" s="286">
        <v>0</v>
      </c>
      <c r="F7531" s="286">
        <v>0</v>
      </c>
    </row>
    <row r="7532" spans="1:6">
      <c r="A7532" t="s">
        <v>8645</v>
      </c>
      <c r="B7532" t="s">
        <v>8646</v>
      </c>
      <c r="C7532" t="s">
        <v>679</v>
      </c>
      <c r="D7532" s="285">
        <v>0</v>
      </c>
      <c r="E7532" s="286">
        <v>1.45</v>
      </c>
      <c r="F7532" s="286">
        <v>0</v>
      </c>
    </row>
    <row r="7533" spans="1:6">
      <c r="A7533" t="s">
        <v>8647</v>
      </c>
      <c r="B7533" t="s">
        <v>8648</v>
      </c>
      <c r="C7533" t="s">
        <v>679</v>
      </c>
      <c r="D7533" s="285">
        <v>0</v>
      </c>
      <c r="E7533" s="286">
        <v>0</v>
      </c>
      <c r="F7533" s="286">
        <v>0</v>
      </c>
    </row>
    <row r="7534" spans="1:6">
      <c r="A7534" t="s">
        <v>8649</v>
      </c>
      <c r="B7534" t="s">
        <v>8650</v>
      </c>
      <c r="C7534" t="s">
        <v>679</v>
      </c>
      <c r="D7534" s="285">
        <v>0</v>
      </c>
      <c r="E7534" s="286">
        <v>0</v>
      </c>
      <c r="F7534" s="286">
        <v>0</v>
      </c>
    </row>
    <row r="7535" spans="1:6">
      <c r="A7535" t="s">
        <v>8651</v>
      </c>
      <c r="B7535" t="s">
        <v>8652</v>
      </c>
      <c r="C7535" t="s">
        <v>679</v>
      </c>
      <c r="D7535" s="285">
        <v>0</v>
      </c>
      <c r="E7535" s="286">
        <v>0.66700000000000004</v>
      </c>
      <c r="F7535" s="286">
        <v>0</v>
      </c>
    </row>
    <row r="7536" spans="1:6">
      <c r="A7536" t="s">
        <v>8653</v>
      </c>
      <c r="B7536" t="s">
        <v>8654</v>
      </c>
      <c r="C7536" t="s">
        <v>679</v>
      </c>
      <c r="D7536" s="285">
        <v>0</v>
      </c>
      <c r="E7536" s="286">
        <v>4.8</v>
      </c>
      <c r="F7536" s="286">
        <v>0</v>
      </c>
    </row>
    <row r="7537" spans="1:6">
      <c r="A7537" t="s">
        <v>8655</v>
      </c>
      <c r="B7537" t="s">
        <v>8656</v>
      </c>
      <c r="C7537" t="s">
        <v>679</v>
      </c>
      <c r="D7537" s="285">
        <v>0</v>
      </c>
      <c r="E7537" s="286">
        <v>1.85</v>
      </c>
      <c r="F7537" s="286">
        <v>0</v>
      </c>
    </row>
    <row r="7538" spans="1:6">
      <c r="A7538" t="s">
        <v>8657</v>
      </c>
      <c r="B7538" t="s">
        <v>8658</v>
      </c>
      <c r="C7538" t="s">
        <v>679</v>
      </c>
      <c r="D7538" s="285">
        <v>0</v>
      </c>
      <c r="E7538" s="286">
        <v>1.7</v>
      </c>
      <c r="F7538" s="286">
        <v>0</v>
      </c>
    </row>
    <row r="7539" spans="1:6">
      <c r="A7539" t="s">
        <v>8659</v>
      </c>
      <c r="B7539" t="s">
        <v>8660</v>
      </c>
      <c r="C7539" t="s">
        <v>679</v>
      </c>
      <c r="D7539" s="285">
        <v>0</v>
      </c>
      <c r="E7539" s="286">
        <v>1.85</v>
      </c>
      <c r="F7539" s="286">
        <v>0</v>
      </c>
    </row>
    <row r="7540" spans="1:6">
      <c r="A7540" t="s">
        <v>8661</v>
      </c>
      <c r="B7540" t="s">
        <v>8662</v>
      </c>
      <c r="C7540" t="s">
        <v>679</v>
      </c>
      <c r="D7540" s="285">
        <v>0</v>
      </c>
      <c r="E7540" s="286">
        <v>1.2</v>
      </c>
      <c r="F7540" s="286">
        <v>0</v>
      </c>
    </row>
    <row r="7541" spans="1:6">
      <c r="A7541" t="s">
        <v>8663</v>
      </c>
      <c r="B7541" t="s">
        <v>8664</v>
      </c>
      <c r="C7541" t="s">
        <v>679</v>
      </c>
      <c r="D7541" s="285">
        <v>0</v>
      </c>
      <c r="E7541" s="286">
        <v>0</v>
      </c>
      <c r="F7541" s="286">
        <v>0</v>
      </c>
    </row>
    <row r="7542" spans="1:6">
      <c r="A7542" t="s">
        <v>8665</v>
      </c>
      <c r="B7542" t="s">
        <v>8666</v>
      </c>
      <c r="C7542" t="s">
        <v>679</v>
      </c>
      <c r="D7542" s="285">
        <v>0</v>
      </c>
      <c r="E7542" s="286">
        <v>1.8</v>
      </c>
      <c r="F7542" s="286">
        <v>0</v>
      </c>
    </row>
    <row r="7543" spans="1:6">
      <c r="A7543" t="s">
        <v>8667</v>
      </c>
      <c r="B7543" t="s">
        <v>8668</v>
      </c>
      <c r="C7543" t="s">
        <v>679</v>
      </c>
      <c r="D7543" s="285">
        <v>0</v>
      </c>
      <c r="E7543" s="286">
        <v>1.093</v>
      </c>
      <c r="F7543" s="286">
        <v>0</v>
      </c>
    </row>
    <row r="7544" spans="1:6">
      <c r="A7544" t="s">
        <v>8669</v>
      </c>
      <c r="B7544" t="s">
        <v>8670</v>
      </c>
      <c r="C7544" t="s">
        <v>679</v>
      </c>
      <c r="D7544" s="285">
        <v>0</v>
      </c>
      <c r="E7544" s="286">
        <v>5.6</v>
      </c>
      <c r="F7544" s="286">
        <v>0</v>
      </c>
    </row>
    <row r="7545" spans="1:6">
      <c r="A7545" t="s">
        <v>8671</v>
      </c>
      <c r="B7545" t="s">
        <v>8672</v>
      </c>
      <c r="C7545" t="s">
        <v>679</v>
      </c>
      <c r="D7545" s="285">
        <v>0</v>
      </c>
      <c r="E7545" s="286">
        <v>1.06</v>
      </c>
      <c r="F7545" s="286">
        <v>0</v>
      </c>
    </row>
    <row r="7546" spans="1:6">
      <c r="A7546" t="s">
        <v>8673</v>
      </c>
      <c r="B7546" t="s">
        <v>8674</v>
      </c>
      <c r="C7546" t="s">
        <v>679</v>
      </c>
      <c r="D7546" s="285">
        <v>0</v>
      </c>
      <c r="E7546" s="286">
        <v>1.1000000000000001</v>
      </c>
      <c r="F7546" s="286">
        <v>0</v>
      </c>
    </row>
    <row r="7547" spans="1:6">
      <c r="A7547" t="s">
        <v>8675</v>
      </c>
      <c r="B7547" t="s">
        <v>8676</v>
      </c>
      <c r="C7547" t="s">
        <v>679</v>
      </c>
      <c r="D7547" s="285">
        <v>0</v>
      </c>
      <c r="E7547" s="286">
        <v>1.6</v>
      </c>
      <c r="F7547" s="286">
        <v>0</v>
      </c>
    </row>
    <row r="7548" spans="1:6">
      <c r="A7548" t="s">
        <v>8677</v>
      </c>
      <c r="B7548" t="s">
        <v>8678</v>
      </c>
      <c r="C7548" t="s">
        <v>679</v>
      </c>
      <c r="D7548" s="285">
        <v>0</v>
      </c>
      <c r="E7548" s="286">
        <v>4.45</v>
      </c>
      <c r="F7548" s="286">
        <v>0</v>
      </c>
    </row>
    <row r="7549" spans="1:6">
      <c r="A7549" t="s">
        <v>8679</v>
      </c>
      <c r="B7549" t="s">
        <v>8680</v>
      </c>
      <c r="C7549" t="s">
        <v>679</v>
      </c>
      <c r="D7549" s="285">
        <v>0</v>
      </c>
      <c r="E7549" s="286">
        <v>0</v>
      </c>
      <c r="F7549" s="286">
        <v>0</v>
      </c>
    </row>
    <row r="7550" spans="1:6">
      <c r="A7550" t="s">
        <v>8681</v>
      </c>
      <c r="B7550" t="s">
        <v>8682</v>
      </c>
      <c r="C7550" t="s">
        <v>679</v>
      </c>
      <c r="D7550" s="285">
        <v>0</v>
      </c>
      <c r="E7550" s="286">
        <v>0.59</v>
      </c>
      <c r="F7550" s="286">
        <v>0</v>
      </c>
    </row>
    <row r="7551" spans="1:6">
      <c r="A7551" t="s">
        <v>8683</v>
      </c>
      <c r="B7551" t="s">
        <v>8684</v>
      </c>
      <c r="C7551" t="s">
        <v>679</v>
      </c>
      <c r="D7551" s="285">
        <v>0</v>
      </c>
      <c r="E7551" s="286">
        <v>1.85</v>
      </c>
      <c r="F7551" s="286">
        <v>0</v>
      </c>
    </row>
    <row r="7552" spans="1:6">
      <c r="A7552" t="s">
        <v>8685</v>
      </c>
      <c r="B7552" t="s">
        <v>8686</v>
      </c>
      <c r="C7552" t="s">
        <v>679</v>
      </c>
      <c r="D7552" s="285">
        <v>0</v>
      </c>
      <c r="E7552" s="286">
        <v>1.3</v>
      </c>
      <c r="F7552" s="286">
        <v>0</v>
      </c>
    </row>
    <row r="7553" spans="1:6">
      <c r="A7553" t="s">
        <v>8687</v>
      </c>
      <c r="B7553" t="s">
        <v>8688</v>
      </c>
      <c r="C7553" t="s">
        <v>679</v>
      </c>
      <c r="D7553" s="285">
        <v>0</v>
      </c>
      <c r="E7553" s="286">
        <v>0.61</v>
      </c>
      <c r="F7553" s="286">
        <v>0</v>
      </c>
    </row>
    <row r="7554" spans="1:6">
      <c r="A7554" t="s">
        <v>8689</v>
      </c>
      <c r="B7554" t="s">
        <v>8690</v>
      </c>
      <c r="C7554" t="s">
        <v>679</v>
      </c>
      <c r="D7554" s="285">
        <v>0</v>
      </c>
      <c r="E7554" s="286">
        <v>0.75</v>
      </c>
      <c r="F7554" s="286">
        <v>0</v>
      </c>
    </row>
    <row r="7555" spans="1:6">
      <c r="A7555" t="s">
        <v>8691</v>
      </c>
      <c r="B7555" t="s">
        <v>8692</v>
      </c>
      <c r="C7555" t="s">
        <v>679</v>
      </c>
      <c r="D7555" s="285">
        <v>0</v>
      </c>
      <c r="E7555" s="286">
        <v>0.9</v>
      </c>
      <c r="F7555" s="286">
        <v>0</v>
      </c>
    </row>
    <row r="7556" spans="1:6">
      <c r="A7556" t="s">
        <v>8693</v>
      </c>
      <c r="B7556" t="s">
        <v>8694</v>
      </c>
      <c r="C7556" t="s">
        <v>679</v>
      </c>
      <c r="D7556" s="285">
        <v>0</v>
      </c>
      <c r="E7556" s="286">
        <v>2.5</v>
      </c>
      <c r="F7556" s="286">
        <v>0</v>
      </c>
    </row>
    <row r="7557" spans="1:6">
      <c r="A7557" t="s">
        <v>8695</v>
      </c>
      <c r="B7557" t="s">
        <v>8696</v>
      </c>
      <c r="C7557" t="s">
        <v>679</v>
      </c>
      <c r="D7557" s="285">
        <v>0</v>
      </c>
      <c r="E7557" s="286">
        <v>0.9</v>
      </c>
      <c r="F7557" s="286">
        <v>0</v>
      </c>
    </row>
    <row r="7558" spans="1:6">
      <c r="A7558" t="s">
        <v>8697</v>
      </c>
      <c r="B7558" t="s">
        <v>8698</v>
      </c>
      <c r="C7558" t="s">
        <v>679</v>
      </c>
      <c r="D7558" s="285">
        <v>0</v>
      </c>
      <c r="E7558" s="286">
        <v>0</v>
      </c>
      <c r="F7558" s="286">
        <v>0</v>
      </c>
    </row>
    <row r="7559" spans="1:6">
      <c r="A7559" t="s">
        <v>8699</v>
      </c>
      <c r="B7559" t="s">
        <v>8700</v>
      </c>
      <c r="C7559" t="s">
        <v>679</v>
      </c>
      <c r="D7559" s="285">
        <v>0</v>
      </c>
      <c r="E7559" s="286">
        <v>1.4</v>
      </c>
      <c r="F7559" s="286">
        <v>0</v>
      </c>
    </row>
    <row r="7560" spans="1:6">
      <c r="A7560" t="s">
        <v>8701</v>
      </c>
      <c r="B7560" t="s">
        <v>8702</v>
      </c>
      <c r="C7560" t="s">
        <v>679</v>
      </c>
      <c r="D7560" s="285">
        <v>0</v>
      </c>
      <c r="E7560" s="286">
        <v>0</v>
      </c>
      <c r="F7560" s="286">
        <v>0</v>
      </c>
    </row>
    <row r="7561" spans="1:6">
      <c r="A7561" t="s">
        <v>8703</v>
      </c>
      <c r="B7561" t="s">
        <v>8704</v>
      </c>
      <c r="C7561" t="s">
        <v>679</v>
      </c>
      <c r="D7561" s="285">
        <v>0</v>
      </c>
      <c r="E7561" s="286">
        <v>0.38700000000000001</v>
      </c>
      <c r="F7561" s="286">
        <v>0</v>
      </c>
    </row>
    <row r="7562" spans="1:6">
      <c r="A7562" t="s">
        <v>8705</v>
      </c>
      <c r="B7562" t="s">
        <v>8706</v>
      </c>
      <c r="C7562" t="s">
        <v>679</v>
      </c>
      <c r="D7562" s="285">
        <v>0</v>
      </c>
      <c r="E7562" s="286">
        <v>0.63500000000000001</v>
      </c>
      <c r="F7562" s="286">
        <v>0</v>
      </c>
    </row>
    <row r="7563" spans="1:6">
      <c r="A7563" t="s">
        <v>8707</v>
      </c>
      <c r="B7563" t="s">
        <v>8708</v>
      </c>
      <c r="C7563" t="s">
        <v>679</v>
      </c>
      <c r="D7563" s="285">
        <v>0</v>
      </c>
      <c r="E7563" s="286">
        <v>0</v>
      </c>
      <c r="F7563" s="286">
        <v>0</v>
      </c>
    </row>
    <row r="7564" spans="1:6">
      <c r="A7564" t="s">
        <v>8709</v>
      </c>
      <c r="B7564" t="s">
        <v>8710</v>
      </c>
      <c r="C7564" t="s">
        <v>679</v>
      </c>
      <c r="D7564" s="285">
        <v>0</v>
      </c>
      <c r="E7564" s="286">
        <v>0</v>
      </c>
      <c r="F7564" s="286">
        <v>0</v>
      </c>
    </row>
    <row r="7565" spans="1:6">
      <c r="A7565" t="s">
        <v>8711</v>
      </c>
      <c r="B7565" t="s">
        <v>8712</v>
      </c>
      <c r="C7565" t="s">
        <v>8713</v>
      </c>
      <c r="D7565" s="285">
        <v>0</v>
      </c>
      <c r="E7565" s="286">
        <v>10.776999999999999</v>
      </c>
      <c r="F7565" s="286">
        <v>0</v>
      </c>
    </row>
    <row r="7566" spans="1:6">
      <c r="A7566" t="s">
        <v>8714</v>
      </c>
      <c r="B7566" t="s">
        <v>8715</v>
      </c>
      <c r="C7566" t="s">
        <v>679</v>
      </c>
      <c r="D7566" s="285">
        <v>0</v>
      </c>
      <c r="E7566" s="286">
        <v>1.3</v>
      </c>
      <c r="F7566" s="286">
        <v>0</v>
      </c>
    </row>
    <row r="7567" spans="1:6">
      <c r="A7567" t="s">
        <v>8716</v>
      </c>
      <c r="B7567" t="s">
        <v>8717</v>
      </c>
      <c r="C7567" t="s">
        <v>679</v>
      </c>
      <c r="D7567" s="285">
        <v>0</v>
      </c>
      <c r="E7567" s="286">
        <v>1.3</v>
      </c>
      <c r="F7567" s="286">
        <v>0</v>
      </c>
    </row>
    <row r="7568" spans="1:6">
      <c r="A7568" t="s">
        <v>8718</v>
      </c>
      <c r="B7568" t="s">
        <v>8719</v>
      </c>
      <c r="C7568" t="s">
        <v>679</v>
      </c>
      <c r="D7568" s="285">
        <v>0</v>
      </c>
      <c r="E7568" s="286">
        <v>16</v>
      </c>
      <c r="F7568" s="286">
        <v>0</v>
      </c>
    </row>
    <row r="7569" spans="1:6">
      <c r="A7569" t="s">
        <v>8720</v>
      </c>
      <c r="B7569" t="s">
        <v>8721</v>
      </c>
      <c r="C7569" t="s">
        <v>679</v>
      </c>
      <c r="D7569" s="285">
        <v>0</v>
      </c>
      <c r="E7569" s="286">
        <v>1.093</v>
      </c>
      <c r="F7569" s="286">
        <v>0</v>
      </c>
    </row>
    <row r="7570" spans="1:6">
      <c r="A7570" t="s">
        <v>8722</v>
      </c>
      <c r="B7570" t="s">
        <v>8723</v>
      </c>
      <c r="C7570" t="s">
        <v>679</v>
      </c>
      <c r="D7570" s="285">
        <v>0</v>
      </c>
      <c r="E7570" s="286">
        <v>0.82</v>
      </c>
      <c r="F7570" s="286">
        <v>0</v>
      </c>
    </row>
    <row r="7571" spans="1:6">
      <c r="A7571" t="s">
        <v>8724</v>
      </c>
      <c r="B7571" t="s">
        <v>8725</v>
      </c>
      <c r="C7571" t="s">
        <v>679</v>
      </c>
      <c r="D7571" s="285">
        <v>0</v>
      </c>
      <c r="E7571" s="286">
        <v>2.2999999999999998</v>
      </c>
      <c r="F7571" s="286">
        <v>0</v>
      </c>
    </row>
    <row r="7572" spans="1:6">
      <c r="A7572" t="s">
        <v>8726</v>
      </c>
      <c r="B7572" t="s">
        <v>8727</v>
      </c>
      <c r="C7572" t="s">
        <v>679</v>
      </c>
      <c r="D7572" s="285">
        <v>0</v>
      </c>
      <c r="E7572" s="286">
        <v>0.55600000000000005</v>
      </c>
      <c r="F7572" s="286">
        <v>0</v>
      </c>
    </row>
    <row r="7573" spans="1:6">
      <c r="A7573" t="s">
        <v>8728</v>
      </c>
      <c r="B7573" t="s">
        <v>8729</v>
      </c>
      <c r="C7573" t="s">
        <v>679</v>
      </c>
      <c r="D7573" s="285">
        <v>0</v>
      </c>
      <c r="E7573" s="286">
        <v>1.55</v>
      </c>
      <c r="F7573" s="286">
        <v>0</v>
      </c>
    </row>
    <row r="7574" spans="1:6">
      <c r="A7574" t="s">
        <v>8730</v>
      </c>
      <c r="B7574" t="s">
        <v>8731</v>
      </c>
      <c r="C7574" t="s">
        <v>679</v>
      </c>
      <c r="D7574" s="285">
        <v>0</v>
      </c>
      <c r="E7574" s="286">
        <v>4.4000000000000004</v>
      </c>
      <c r="F7574" s="286">
        <v>0</v>
      </c>
    </row>
    <row r="7575" spans="1:6">
      <c r="A7575" t="s">
        <v>8732</v>
      </c>
      <c r="B7575" t="s">
        <v>8733</v>
      </c>
      <c r="C7575" t="s">
        <v>679</v>
      </c>
      <c r="D7575" s="285">
        <v>0</v>
      </c>
      <c r="E7575" s="286">
        <v>0.93100000000000005</v>
      </c>
      <c r="F7575" s="286">
        <v>0</v>
      </c>
    </row>
    <row r="7576" spans="1:6">
      <c r="A7576" t="s">
        <v>8734</v>
      </c>
      <c r="B7576" t="s">
        <v>8735</v>
      </c>
      <c r="C7576" t="s">
        <v>679</v>
      </c>
      <c r="D7576" s="285">
        <v>0</v>
      </c>
      <c r="E7576" s="286">
        <v>0</v>
      </c>
      <c r="F7576" s="286">
        <v>0</v>
      </c>
    </row>
    <row r="7577" spans="1:6">
      <c r="A7577" t="s">
        <v>8736</v>
      </c>
      <c r="B7577" t="s">
        <v>8737</v>
      </c>
      <c r="C7577" t="s">
        <v>679</v>
      </c>
      <c r="D7577" s="285">
        <v>0</v>
      </c>
      <c r="E7577" s="286">
        <v>0</v>
      </c>
      <c r="F7577" s="286">
        <v>0</v>
      </c>
    </row>
    <row r="7578" spans="1:6">
      <c r="A7578" t="s">
        <v>8738</v>
      </c>
      <c r="B7578" t="s">
        <v>8739</v>
      </c>
      <c r="C7578" t="s">
        <v>679</v>
      </c>
      <c r="D7578" s="285">
        <v>0</v>
      </c>
      <c r="E7578" s="286">
        <v>0</v>
      </c>
      <c r="F7578" s="286">
        <v>0</v>
      </c>
    </row>
    <row r="7579" spans="1:6">
      <c r="A7579" t="s">
        <v>8740</v>
      </c>
      <c r="B7579" t="s">
        <v>8741</v>
      </c>
      <c r="C7579" t="s">
        <v>679</v>
      </c>
      <c r="D7579" s="285">
        <v>0</v>
      </c>
      <c r="E7579" s="286">
        <v>2.8</v>
      </c>
      <c r="F7579" s="286">
        <v>0</v>
      </c>
    </row>
    <row r="7580" spans="1:6">
      <c r="A7580" t="s">
        <v>8742</v>
      </c>
      <c r="B7580" t="s">
        <v>8743</v>
      </c>
      <c r="C7580" t="s">
        <v>679</v>
      </c>
      <c r="D7580" s="285">
        <v>0</v>
      </c>
      <c r="E7580" s="286">
        <v>0</v>
      </c>
      <c r="F7580" s="286">
        <v>0</v>
      </c>
    </row>
    <row r="7581" spans="1:6">
      <c r="A7581" t="s">
        <v>8744</v>
      </c>
      <c r="B7581" t="s">
        <v>8745</v>
      </c>
      <c r="C7581" t="s">
        <v>679</v>
      </c>
      <c r="D7581" s="285">
        <v>0</v>
      </c>
      <c r="E7581" s="286">
        <v>2.6059999999999999</v>
      </c>
      <c r="F7581" s="286">
        <v>0</v>
      </c>
    </row>
    <row r="7582" spans="1:6">
      <c r="A7582" t="s">
        <v>8746</v>
      </c>
      <c r="B7582" t="s">
        <v>8747</v>
      </c>
      <c r="C7582" t="s">
        <v>679</v>
      </c>
      <c r="D7582" s="285">
        <v>0</v>
      </c>
      <c r="E7582" s="286">
        <v>0</v>
      </c>
      <c r="F7582" s="286">
        <v>0</v>
      </c>
    </row>
    <row r="7583" spans="1:6">
      <c r="A7583" t="s">
        <v>8748</v>
      </c>
      <c r="B7583" t="s">
        <v>8749</v>
      </c>
      <c r="C7583" t="s">
        <v>679</v>
      </c>
      <c r="D7583" s="285">
        <v>0</v>
      </c>
      <c r="E7583" s="286">
        <v>0</v>
      </c>
      <c r="F7583" s="286">
        <v>0</v>
      </c>
    </row>
    <row r="7584" spans="1:6">
      <c r="A7584" t="s">
        <v>8750</v>
      </c>
      <c r="B7584" t="s">
        <v>8751</v>
      </c>
      <c r="C7584" t="s">
        <v>679</v>
      </c>
      <c r="D7584" s="285">
        <v>0</v>
      </c>
      <c r="E7584" s="286">
        <v>0</v>
      </c>
      <c r="F7584" s="286">
        <v>0</v>
      </c>
    </row>
    <row r="7585" spans="1:6">
      <c r="A7585" t="s">
        <v>8752</v>
      </c>
      <c r="B7585" t="s">
        <v>8753</v>
      </c>
      <c r="C7585" t="s">
        <v>679</v>
      </c>
      <c r="D7585" s="285">
        <v>0</v>
      </c>
      <c r="E7585" s="286">
        <v>4.6500000000000004</v>
      </c>
      <c r="F7585" s="286">
        <v>0</v>
      </c>
    </row>
    <row r="7586" spans="1:6">
      <c r="A7586" t="s">
        <v>8754</v>
      </c>
      <c r="B7586" t="s">
        <v>8755</v>
      </c>
      <c r="C7586" t="s">
        <v>679</v>
      </c>
      <c r="D7586" s="285">
        <v>0</v>
      </c>
      <c r="E7586" s="286">
        <v>0</v>
      </c>
      <c r="F7586" s="286">
        <v>0</v>
      </c>
    </row>
    <row r="7587" spans="1:6">
      <c r="A7587" t="s">
        <v>8756</v>
      </c>
      <c r="B7587" t="s">
        <v>8757</v>
      </c>
      <c r="C7587" t="s">
        <v>679</v>
      </c>
      <c r="D7587" s="285">
        <v>0</v>
      </c>
      <c r="E7587" s="286">
        <v>1.25</v>
      </c>
      <c r="F7587" s="286">
        <v>0</v>
      </c>
    </row>
    <row r="7588" spans="1:6">
      <c r="A7588" t="s">
        <v>8758</v>
      </c>
      <c r="B7588" t="s">
        <v>8759</v>
      </c>
      <c r="C7588" t="s">
        <v>679</v>
      </c>
      <c r="D7588" s="285">
        <v>0</v>
      </c>
      <c r="E7588" s="286">
        <v>0</v>
      </c>
      <c r="F7588" s="286">
        <v>0</v>
      </c>
    </row>
    <row r="7589" spans="1:6">
      <c r="A7589" t="s">
        <v>8760</v>
      </c>
      <c r="B7589" t="s">
        <v>8761</v>
      </c>
      <c r="C7589" t="s">
        <v>679</v>
      </c>
      <c r="D7589" s="285">
        <v>0</v>
      </c>
      <c r="E7589" s="286">
        <v>1.25</v>
      </c>
      <c r="F7589" s="286">
        <v>0</v>
      </c>
    </row>
    <row r="7590" spans="1:6">
      <c r="A7590" t="s">
        <v>8762</v>
      </c>
      <c r="B7590" t="s">
        <v>8763</v>
      </c>
      <c r="C7590" t="s">
        <v>679</v>
      </c>
      <c r="D7590" s="285">
        <v>0</v>
      </c>
      <c r="E7590" s="286">
        <v>1.042</v>
      </c>
      <c r="F7590" s="286">
        <v>0</v>
      </c>
    </row>
    <row r="7591" spans="1:6">
      <c r="A7591" t="s">
        <v>8764</v>
      </c>
      <c r="B7591" t="s">
        <v>8765</v>
      </c>
      <c r="C7591" t="s">
        <v>679</v>
      </c>
      <c r="D7591" s="285">
        <v>0</v>
      </c>
      <c r="E7591" s="286">
        <v>3.835</v>
      </c>
      <c r="F7591" s="286">
        <v>0</v>
      </c>
    </row>
    <row r="7592" spans="1:6">
      <c r="A7592" t="s">
        <v>8766</v>
      </c>
      <c r="B7592" t="s">
        <v>8767</v>
      </c>
      <c r="C7592" t="s">
        <v>679</v>
      </c>
      <c r="D7592" s="285">
        <v>0</v>
      </c>
      <c r="E7592" s="286">
        <v>0.98299999999999998</v>
      </c>
      <c r="F7592" s="286">
        <v>0</v>
      </c>
    </row>
    <row r="7593" spans="1:6">
      <c r="A7593" t="s">
        <v>8768</v>
      </c>
      <c r="B7593" t="s">
        <v>8769</v>
      </c>
      <c r="C7593" t="s">
        <v>679</v>
      </c>
      <c r="D7593" s="285">
        <v>0</v>
      </c>
      <c r="E7593" s="286">
        <v>1.1000000000000001</v>
      </c>
      <c r="F7593" s="286">
        <v>0</v>
      </c>
    </row>
    <row r="7594" spans="1:6">
      <c r="A7594" t="s">
        <v>8770</v>
      </c>
      <c r="B7594" t="s">
        <v>8771</v>
      </c>
      <c r="C7594" t="s">
        <v>679</v>
      </c>
      <c r="D7594" s="285">
        <v>0</v>
      </c>
      <c r="E7594" s="286">
        <v>4.3</v>
      </c>
      <c r="F7594" s="286">
        <v>0</v>
      </c>
    </row>
    <row r="7595" spans="1:6">
      <c r="A7595" t="s">
        <v>8772</v>
      </c>
      <c r="B7595" t="s">
        <v>8773</v>
      </c>
      <c r="C7595" t="s">
        <v>679</v>
      </c>
      <c r="D7595" s="285">
        <v>0</v>
      </c>
      <c r="E7595" s="286">
        <v>8.11</v>
      </c>
      <c r="F7595" s="286">
        <v>0</v>
      </c>
    </row>
    <row r="7596" spans="1:6">
      <c r="A7596" t="s">
        <v>8774</v>
      </c>
      <c r="B7596" t="s">
        <v>8775</v>
      </c>
      <c r="C7596" t="s">
        <v>679</v>
      </c>
      <c r="D7596" s="285">
        <v>0</v>
      </c>
      <c r="E7596" s="286">
        <v>3.9049999999999998</v>
      </c>
      <c r="F7596" s="286">
        <v>0</v>
      </c>
    </row>
    <row r="7597" spans="1:6">
      <c r="A7597" t="s">
        <v>8776</v>
      </c>
      <c r="B7597" t="s">
        <v>8777</v>
      </c>
      <c r="C7597" t="s">
        <v>679</v>
      </c>
      <c r="D7597" s="285">
        <v>0</v>
      </c>
      <c r="E7597" s="286">
        <v>0.89500000000000002</v>
      </c>
      <c r="F7597" s="286">
        <v>0</v>
      </c>
    </row>
    <row r="7598" spans="1:6">
      <c r="A7598" t="s">
        <v>8778</v>
      </c>
      <c r="B7598" t="s">
        <v>8779</v>
      </c>
      <c r="C7598" t="s">
        <v>679</v>
      </c>
      <c r="D7598" s="285">
        <v>0</v>
      </c>
      <c r="E7598" s="286">
        <v>1.7</v>
      </c>
      <c r="F7598" s="286">
        <v>0</v>
      </c>
    </row>
    <row r="7599" spans="1:6">
      <c r="A7599" t="s">
        <v>8780</v>
      </c>
      <c r="B7599" t="s">
        <v>8781</v>
      </c>
      <c r="C7599" t="s">
        <v>679</v>
      </c>
      <c r="D7599" s="285">
        <v>0</v>
      </c>
      <c r="E7599" s="286">
        <v>1.7</v>
      </c>
      <c r="F7599" s="286">
        <v>0</v>
      </c>
    </row>
    <row r="7600" spans="1:6">
      <c r="A7600" t="s">
        <v>8782</v>
      </c>
      <c r="B7600" t="s">
        <v>8783</v>
      </c>
      <c r="C7600" t="s">
        <v>679</v>
      </c>
      <c r="D7600" s="285">
        <v>0</v>
      </c>
      <c r="E7600" s="286">
        <v>4.25</v>
      </c>
      <c r="F7600" s="286">
        <v>0</v>
      </c>
    </row>
    <row r="7601" spans="1:6">
      <c r="A7601" t="s">
        <v>8784</v>
      </c>
      <c r="B7601" t="s">
        <v>8785</v>
      </c>
      <c r="C7601" t="s">
        <v>679</v>
      </c>
      <c r="D7601" s="285">
        <v>0</v>
      </c>
      <c r="E7601" s="286">
        <v>1.266</v>
      </c>
      <c r="F7601" s="286">
        <v>0</v>
      </c>
    </row>
    <row r="7602" spans="1:6">
      <c r="A7602" t="s">
        <v>8786</v>
      </c>
      <c r="B7602" t="s">
        <v>8787</v>
      </c>
      <c r="C7602" t="s">
        <v>679</v>
      </c>
      <c r="D7602" s="285">
        <v>0</v>
      </c>
      <c r="E7602" s="286">
        <v>1.6</v>
      </c>
      <c r="F7602" s="286">
        <v>0</v>
      </c>
    </row>
    <row r="7603" spans="1:6">
      <c r="A7603" t="s">
        <v>8788</v>
      </c>
      <c r="B7603" t="s">
        <v>8789</v>
      </c>
      <c r="C7603" t="s">
        <v>679</v>
      </c>
      <c r="D7603" s="285">
        <v>0</v>
      </c>
      <c r="E7603" s="286">
        <v>0</v>
      </c>
      <c r="F7603" s="286">
        <v>0</v>
      </c>
    </row>
    <row r="7604" spans="1:6">
      <c r="A7604" t="s">
        <v>8790</v>
      </c>
      <c r="B7604" t="s">
        <v>8791</v>
      </c>
      <c r="C7604" t="s">
        <v>679</v>
      </c>
      <c r="D7604" s="285">
        <v>0</v>
      </c>
      <c r="E7604" s="286">
        <v>1.7</v>
      </c>
      <c r="F7604" s="286">
        <v>0</v>
      </c>
    </row>
    <row r="7605" spans="1:6">
      <c r="A7605" t="s">
        <v>8792</v>
      </c>
      <c r="B7605" t="s">
        <v>8793</v>
      </c>
      <c r="C7605" t="s">
        <v>679</v>
      </c>
      <c r="D7605" s="285">
        <v>0</v>
      </c>
      <c r="E7605" s="286">
        <v>1.266</v>
      </c>
      <c r="F7605" s="286">
        <v>0</v>
      </c>
    </row>
    <row r="7606" spans="1:6">
      <c r="A7606" t="s">
        <v>8794</v>
      </c>
      <c r="B7606" t="s">
        <v>8795</v>
      </c>
      <c r="C7606" t="s">
        <v>565</v>
      </c>
      <c r="D7606" s="285">
        <v>0</v>
      </c>
      <c r="E7606" s="286">
        <v>0.85</v>
      </c>
      <c r="F7606" s="286">
        <v>0</v>
      </c>
    </row>
    <row r="7607" spans="1:6">
      <c r="A7607" t="s">
        <v>8796</v>
      </c>
      <c r="B7607" t="s">
        <v>8797</v>
      </c>
      <c r="C7607" t="s">
        <v>565</v>
      </c>
      <c r="D7607" s="285">
        <v>0</v>
      </c>
      <c r="E7607" s="286">
        <v>1.1000000000000001</v>
      </c>
      <c r="F7607" s="286">
        <v>0</v>
      </c>
    </row>
    <row r="7608" spans="1:6">
      <c r="A7608" t="s">
        <v>8798</v>
      </c>
      <c r="B7608" t="s">
        <v>8799</v>
      </c>
      <c r="C7608" t="s">
        <v>565</v>
      </c>
      <c r="D7608" s="285">
        <v>0</v>
      </c>
      <c r="E7608" s="286">
        <v>1.22</v>
      </c>
      <c r="F7608" s="286">
        <v>0</v>
      </c>
    </row>
    <row r="7609" spans="1:6">
      <c r="A7609" t="s">
        <v>8800</v>
      </c>
      <c r="B7609" t="s">
        <v>8801</v>
      </c>
      <c r="C7609" t="s">
        <v>565</v>
      </c>
      <c r="D7609" s="285">
        <v>0</v>
      </c>
      <c r="E7609" s="286">
        <v>2</v>
      </c>
      <c r="F7609" s="286">
        <v>0</v>
      </c>
    </row>
    <row r="7610" spans="1:6">
      <c r="A7610" t="s">
        <v>8802</v>
      </c>
      <c r="B7610" t="s">
        <v>8803</v>
      </c>
      <c r="C7610" t="s">
        <v>679</v>
      </c>
      <c r="D7610" s="285">
        <v>0</v>
      </c>
      <c r="E7610" s="286">
        <v>3.17</v>
      </c>
      <c r="F7610" s="286">
        <v>0</v>
      </c>
    </row>
    <row r="7611" spans="1:6">
      <c r="A7611" t="s">
        <v>8804</v>
      </c>
      <c r="B7611" t="s">
        <v>8805</v>
      </c>
      <c r="C7611" t="s">
        <v>679</v>
      </c>
      <c r="D7611" s="285">
        <v>0</v>
      </c>
      <c r="E7611" s="286">
        <v>2.99</v>
      </c>
      <c r="F7611" s="286">
        <v>0</v>
      </c>
    </row>
    <row r="7612" spans="1:6">
      <c r="A7612" t="s">
        <v>8806</v>
      </c>
      <c r="B7612" t="s">
        <v>8807</v>
      </c>
      <c r="C7612" t="s">
        <v>679</v>
      </c>
      <c r="D7612" s="285">
        <v>0</v>
      </c>
      <c r="E7612" s="286">
        <v>6.43</v>
      </c>
      <c r="F7612" s="286">
        <v>0</v>
      </c>
    </row>
    <row r="7613" spans="1:6">
      <c r="A7613" t="s">
        <v>8808</v>
      </c>
      <c r="B7613" t="s">
        <v>8809</v>
      </c>
      <c r="C7613" t="s">
        <v>679</v>
      </c>
      <c r="D7613" s="285">
        <v>0</v>
      </c>
      <c r="E7613" s="286">
        <v>0</v>
      </c>
      <c r="F7613" s="286">
        <v>0</v>
      </c>
    </row>
    <row r="7614" spans="1:6">
      <c r="A7614" t="s">
        <v>8810</v>
      </c>
      <c r="B7614" t="s">
        <v>8811</v>
      </c>
      <c r="C7614" t="s">
        <v>679</v>
      </c>
      <c r="D7614" s="285">
        <v>0</v>
      </c>
      <c r="E7614" s="286">
        <v>0.49</v>
      </c>
      <c r="F7614" s="286">
        <v>0</v>
      </c>
    </row>
    <row r="7615" spans="1:6">
      <c r="A7615" t="s">
        <v>8812</v>
      </c>
      <c r="B7615" t="s">
        <v>8813</v>
      </c>
      <c r="C7615" t="s">
        <v>565</v>
      </c>
      <c r="D7615" s="285">
        <v>0</v>
      </c>
      <c r="E7615" s="286">
        <v>4.1500000000000004</v>
      </c>
      <c r="F7615" s="286">
        <v>0</v>
      </c>
    </row>
    <row r="7616" spans="1:6">
      <c r="A7616" t="s">
        <v>8814</v>
      </c>
      <c r="B7616" t="s">
        <v>8815</v>
      </c>
      <c r="C7616" t="s">
        <v>565</v>
      </c>
      <c r="D7616" s="285">
        <v>0</v>
      </c>
      <c r="E7616" s="286">
        <v>3.802</v>
      </c>
      <c r="F7616" s="286">
        <v>0</v>
      </c>
    </row>
    <row r="7617" spans="1:6">
      <c r="A7617" t="s">
        <v>8816</v>
      </c>
      <c r="B7617" t="s">
        <v>8817</v>
      </c>
      <c r="C7617" t="s">
        <v>565</v>
      </c>
      <c r="D7617" s="285">
        <v>0</v>
      </c>
      <c r="E7617" s="286">
        <v>5.0999999999999996</v>
      </c>
      <c r="F7617" s="286">
        <v>0</v>
      </c>
    </row>
    <row r="7618" spans="1:6">
      <c r="A7618" t="s">
        <v>8818</v>
      </c>
      <c r="B7618" t="s">
        <v>8819</v>
      </c>
      <c r="C7618" t="s">
        <v>565</v>
      </c>
      <c r="D7618" s="285">
        <v>0</v>
      </c>
      <c r="E7618" s="286">
        <v>1.7150000000000001</v>
      </c>
      <c r="F7618" s="286">
        <v>0</v>
      </c>
    </row>
    <row r="7619" spans="1:6">
      <c r="A7619" t="s">
        <v>8820</v>
      </c>
      <c r="B7619" t="s">
        <v>8821</v>
      </c>
      <c r="C7619" t="s">
        <v>565</v>
      </c>
      <c r="D7619" s="285">
        <v>0</v>
      </c>
      <c r="E7619" s="286">
        <v>2.774</v>
      </c>
      <c r="F7619" s="286">
        <v>0</v>
      </c>
    </row>
    <row r="7620" spans="1:6">
      <c r="A7620" t="s">
        <v>8822</v>
      </c>
      <c r="B7620" t="s">
        <v>8823</v>
      </c>
      <c r="C7620" t="s">
        <v>679</v>
      </c>
      <c r="D7620" s="285">
        <v>236</v>
      </c>
      <c r="E7620" s="286">
        <v>2.77</v>
      </c>
      <c r="F7620" s="286">
        <v>653.72</v>
      </c>
    </row>
    <row r="7621" spans="1:6">
      <c r="A7621" t="s">
        <v>8824</v>
      </c>
      <c r="B7621" t="s">
        <v>8825</v>
      </c>
      <c r="C7621" t="s">
        <v>679</v>
      </c>
      <c r="D7621" s="285">
        <v>2552</v>
      </c>
      <c r="E7621" s="286">
        <v>1.7110000000000001</v>
      </c>
      <c r="F7621" s="286">
        <v>4368.99</v>
      </c>
    </row>
    <row r="7622" spans="1:6">
      <c r="A7622" t="s">
        <v>8826</v>
      </c>
      <c r="B7622" t="s">
        <v>8827</v>
      </c>
      <c r="C7622" t="s">
        <v>679</v>
      </c>
      <c r="D7622" s="285">
        <v>602</v>
      </c>
      <c r="E7622" s="286">
        <v>1.5669999999999999</v>
      </c>
      <c r="F7622" s="286">
        <v>943.33</v>
      </c>
    </row>
    <row r="7623" spans="1:6">
      <c r="A7623" t="s">
        <v>8828</v>
      </c>
      <c r="B7623" t="s">
        <v>8829</v>
      </c>
      <c r="C7623" t="s">
        <v>679</v>
      </c>
      <c r="D7623" s="285">
        <v>0</v>
      </c>
      <c r="E7623" s="286">
        <v>2.35</v>
      </c>
      <c r="F7623" s="286">
        <v>0</v>
      </c>
    </row>
    <row r="7624" spans="1:6">
      <c r="A7624" t="s">
        <v>8830</v>
      </c>
      <c r="B7624" t="s">
        <v>8831</v>
      </c>
      <c r="C7624" t="s">
        <v>679</v>
      </c>
      <c r="D7624" s="285">
        <v>0</v>
      </c>
      <c r="E7624" s="286">
        <v>0.94</v>
      </c>
      <c r="F7624" s="286">
        <v>0</v>
      </c>
    </row>
    <row r="7625" spans="1:6">
      <c r="A7625" t="s">
        <v>8832</v>
      </c>
      <c r="B7625" t="s">
        <v>8833</v>
      </c>
      <c r="C7625" t="s">
        <v>679</v>
      </c>
      <c r="D7625" s="285">
        <v>0</v>
      </c>
      <c r="E7625" s="286">
        <v>0.44600000000000001</v>
      </c>
      <c r="F7625" s="286">
        <v>0</v>
      </c>
    </row>
    <row r="7626" spans="1:6">
      <c r="A7626" t="s">
        <v>8834</v>
      </c>
      <c r="B7626" t="s">
        <v>8835</v>
      </c>
      <c r="C7626" t="s">
        <v>679</v>
      </c>
      <c r="D7626" s="285">
        <v>0</v>
      </c>
      <c r="E7626" s="286">
        <v>0.44600000000000001</v>
      </c>
      <c r="F7626" s="286">
        <v>0</v>
      </c>
    </row>
    <row r="7627" spans="1:6">
      <c r="A7627" t="s">
        <v>8836</v>
      </c>
      <c r="B7627" t="s">
        <v>8837</v>
      </c>
      <c r="C7627" t="s">
        <v>679</v>
      </c>
      <c r="D7627" s="285">
        <v>0</v>
      </c>
      <c r="E7627" s="286">
        <v>1.151</v>
      </c>
      <c r="F7627" s="286">
        <v>0</v>
      </c>
    </row>
    <row r="7628" spans="1:6">
      <c r="A7628" t="s">
        <v>8838</v>
      </c>
      <c r="B7628" t="s">
        <v>8839</v>
      </c>
      <c r="C7628" t="s">
        <v>679</v>
      </c>
      <c r="D7628" s="285">
        <v>0</v>
      </c>
      <c r="E7628" s="286">
        <v>0.94699999999999995</v>
      </c>
      <c r="F7628" s="286">
        <v>0</v>
      </c>
    </row>
    <row r="7629" spans="1:6">
      <c r="A7629" t="s">
        <v>8840</v>
      </c>
      <c r="B7629" t="s">
        <v>8841</v>
      </c>
      <c r="C7629" t="s">
        <v>679</v>
      </c>
      <c r="D7629" s="285">
        <v>0</v>
      </c>
      <c r="E7629" s="286">
        <v>0.79300000000000004</v>
      </c>
      <c r="F7629" s="286">
        <v>0</v>
      </c>
    </row>
    <row r="7630" spans="1:6">
      <c r="A7630" t="s">
        <v>8842</v>
      </c>
      <c r="B7630" t="s">
        <v>8843</v>
      </c>
      <c r="C7630" t="s">
        <v>679</v>
      </c>
      <c r="D7630" s="285">
        <v>0</v>
      </c>
      <c r="E7630" s="286">
        <v>0.79400000000000004</v>
      </c>
      <c r="F7630" s="286">
        <v>0</v>
      </c>
    </row>
    <row r="7631" spans="1:6">
      <c r="A7631" t="s">
        <v>8844</v>
      </c>
      <c r="B7631" t="s">
        <v>8845</v>
      </c>
      <c r="C7631" t="s">
        <v>679</v>
      </c>
      <c r="D7631" s="285">
        <v>0</v>
      </c>
      <c r="E7631" s="286">
        <v>1.6160000000000001</v>
      </c>
      <c r="F7631" s="286">
        <v>0</v>
      </c>
    </row>
    <row r="7632" spans="1:6">
      <c r="A7632" t="s">
        <v>8846</v>
      </c>
      <c r="B7632" t="s">
        <v>8847</v>
      </c>
      <c r="C7632" t="s">
        <v>679</v>
      </c>
      <c r="D7632" s="285">
        <v>0</v>
      </c>
      <c r="E7632" s="286">
        <v>0.57499999999999996</v>
      </c>
      <c r="F7632" s="286">
        <v>0</v>
      </c>
    </row>
    <row r="7633" spans="1:6">
      <c r="A7633" t="s">
        <v>8848</v>
      </c>
      <c r="B7633" t="s">
        <v>8849</v>
      </c>
      <c r="C7633" t="s">
        <v>679</v>
      </c>
      <c r="D7633" s="285">
        <v>0</v>
      </c>
      <c r="E7633" s="286">
        <v>0.57499999999999996</v>
      </c>
      <c r="F7633" s="286">
        <v>0</v>
      </c>
    </row>
    <row r="7634" spans="1:6">
      <c r="A7634" t="s">
        <v>8850</v>
      </c>
      <c r="B7634" t="s">
        <v>8851</v>
      </c>
      <c r="C7634" t="s">
        <v>679</v>
      </c>
      <c r="D7634" s="285">
        <v>0</v>
      </c>
      <c r="E7634" s="286">
        <v>0.57499999999999996</v>
      </c>
      <c r="F7634" s="286">
        <v>0</v>
      </c>
    </row>
    <row r="7635" spans="1:6">
      <c r="A7635" t="s">
        <v>8852</v>
      </c>
      <c r="B7635" t="s">
        <v>8853</v>
      </c>
      <c r="C7635" t="s">
        <v>679</v>
      </c>
      <c r="D7635" s="285">
        <v>0</v>
      </c>
      <c r="E7635" s="286">
        <v>0.61299999999999999</v>
      </c>
      <c r="F7635" s="286">
        <v>0</v>
      </c>
    </row>
    <row r="7636" spans="1:6">
      <c r="A7636" t="s">
        <v>8854</v>
      </c>
      <c r="B7636" t="s">
        <v>8855</v>
      </c>
      <c r="C7636" t="s">
        <v>679</v>
      </c>
      <c r="D7636" s="285">
        <v>0</v>
      </c>
      <c r="E7636" s="286">
        <v>1.573</v>
      </c>
      <c r="F7636" s="286">
        <v>0</v>
      </c>
    </row>
    <row r="7637" spans="1:6">
      <c r="A7637" t="s">
        <v>8856</v>
      </c>
      <c r="B7637" t="s">
        <v>8857</v>
      </c>
      <c r="C7637" t="s">
        <v>679</v>
      </c>
      <c r="D7637" s="285">
        <v>0</v>
      </c>
      <c r="E7637" s="286">
        <v>0.90100000000000002</v>
      </c>
      <c r="F7637" s="286">
        <v>0</v>
      </c>
    </row>
    <row r="7638" spans="1:6">
      <c r="A7638" t="s">
        <v>8858</v>
      </c>
      <c r="B7638" t="s">
        <v>8859</v>
      </c>
      <c r="C7638" t="s">
        <v>679</v>
      </c>
      <c r="D7638" s="285">
        <v>0</v>
      </c>
      <c r="E7638" s="286">
        <v>0.69499999999999995</v>
      </c>
      <c r="F7638" s="286">
        <v>0</v>
      </c>
    </row>
    <row r="7639" spans="1:6">
      <c r="A7639" t="s">
        <v>8860</v>
      </c>
      <c r="B7639" t="s">
        <v>8861</v>
      </c>
      <c r="C7639" t="s">
        <v>679</v>
      </c>
      <c r="D7639" s="285">
        <v>0</v>
      </c>
      <c r="E7639" s="286">
        <v>1.2270000000000001</v>
      </c>
      <c r="F7639" s="286">
        <v>0</v>
      </c>
    </row>
    <row r="7640" spans="1:6">
      <c r="A7640" t="s">
        <v>8862</v>
      </c>
      <c r="B7640" t="s">
        <v>8863</v>
      </c>
      <c r="C7640" t="s">
        <v>679</v>
      </c>
      <c r="D7640" s="285">
        <v>0</v>
      </c>
      <c r="E7640" s="286">
        <v>1.84</v>
      </c>
      <c r="F7640" s="286">
        <v>0</v>
      </c>
    </row>
    <row r="7641" spans="1:6">
      <c r="A7641" t="s">
        <v>8864</v>
      </c>
      <c r="B7641" t="s">
        <v>8865</v>
      </c>
      <c r="C7641" t="s">
        <v>679</v>
      </c>
      <c r="D7641" s="285">
        <v>0</v>
      </c>
      <c r="E7641" s="286">
        <v>0.86599999999999999</v>
      </c>
      <c r="F7641" s="286">
        <v>0</v>
      </c>
    </row>
    <row r="7642" spans="1:6">
      <c r="A7642" t="s">
        <v>8866</v>
      </c>
      <c r="B7642" t="s">
        <v>8867</v>
      </c>
      <c r="C7642" t="s">
        <v>679</v>
      </c>
      <c r="D7642" s="285">
        <v>0</v>
      </c>
      <c r="E7642" s="286">
        <v>0.86499999999999999</v>
      </c>
      <c r="F7642" s="286">
        <v>0</v>
      </c>
    </row>
    <row r="7643" spans="1:6">
      <c r="A7643" t="s">
        <v>8868</v>
      </c>
      <c r="B7643" t="s">
        <v>8869</v>
      </c>
      <c r="C7643" t="s">
        <v>679</v>
      </c>
      <c r="D7643" s="285">
        <v>0</v>
      </c>
      <c r="E7643" s="286">
        <v>1.0589999999999999</v>
      </c>
      <c r="F7643" s="286">
        <v>0</v>
      </c>
    </row>
    <row r="7644" spans="1:6">
      <c r="A7644" t="s">
        <v>8870</v>
      </c>
      <c r="B7644" t="s">
        <v>8871</v>
      </c>
      <c r="C7644" t="s">
        <v>679</v>
      </c>
      <c r="D7644" s="285">
        <v>0</v>
      </c>
      <c r="E7644" s="286">
        <v>1.2629999999999999</v>
      </c>
      <c r="F7644" s="286">
        <v>0</v>
      </c>
    </row>
    <row r="7645" spans="1:6">
      <c r="A7645" t="s">
        <v>8872</v>
      </c>
      <c r="B7645" t="s">
        <v>8873</v>
      </c>
      <c r="C7645" t="s">
        <v>679</v>
      </c>
      <c r="D7645" s="285">
        <v>0</v>
      </c>
      <c r="E7645" s="286">
        <v>0.55600000000000005</v>
      </c>
      <c r="F7645" s="286">
        <v>0</v>
      </c>
    </row>
    <row r="7646" spans="1:6">
      <c r="A7646" t="s">
        <v>8874</v>
      </c>
      <c r="B7646" t="s">
        <v>8875</v>
      </c>
      <c r="C7646" t="s">
        <v>679</v>
      </c>
      <c r="D7646" s="285">
        <v>0</v>
      </c>
      <c r="E7646" s="286">
        <v>0.75800000000000001</v>
      </c>
      <c r="F7646" s="286">
        <v>0</v>
      </c>
    </row>
    <row r="7647" spans="1:6">
      <c r="A7647" t="s">
        <v>8876</v>
      </c>
      <c r="B7647" t="s">
        <v>8877</v>
      </c>
      <c r="C7647" t="s">
        <v>679</v>
      </c>
      <c r="D7647" s="285">
        <v>0</v>
      </c>
      <c r="E7647" s="286">
        <v>1.01</v>
      </c>
      <c r="F7647" s="286">
        <v>0</v>
      </c>
    </row>
    <row r="7648" spans="1:6">
      <c r="A7648" t="s">
        <v>8878</v>
      </c>
      <c r="B7648" t="s">
        <v>8879</v>
      </c>
      <c r="C7648" t="s">
        <v>679</v>
      </c>
      <c r="D7648" s="285">
        <v>0</v>
      </c>
      <c r="E7648" s="286">
        <v>0.92</v>
      </c>
      <c r="F7648" s="286">
        <v>0</v>
      </c>
    </row>
    <row r="7649" spans="1:6">
      <c r="A7649" t="s">
        <v>8880</v>
      </c>
      <c r="B7649" t="s">
        <v>8881</v>
      </c>
      <c r="C7649" t="s">
        <v>679</v>
      </c>
      <c r="D7649" s="285">
        <v>0</v>
      </c>
      <c r="E7649" s="286">
        <v>1.1499999999999999</v>
      </c>
      <c r="F7649" s="286">
        <v>0</v>
      </c>
    </row>
    <row r="7650" spans="1:6">
      <c r="A7650" t="s">
        <v>8882</v>
      </c>
      <c r="B7650" t="s">
        <v>8883</v>
      </c>
      <c r="C7650" t="s">
        <v>679</v>
      </c>
      <c r="D7650" s="285">
        <v>0</v>
      </c>
      <c r="E7650" s="286">
        <v>0.72099999999999997</v>
      </c>
      <c r="F7650" s="286">
        <v>0</v>
      </c>
    </row>
    <row r="7651" spans="1:6">
      <c r="A7651" t="s">
        <v>8884</v>
      </c>
      <c r="B7651" t="s">
        <v>8885</v>
      </c>
      <c r="C7651" t="s">
        <v>679</v>
      </c>
      <c r="D7651" s="285">
        <v>0</v>
      </c>
      <c r="E7651" s="286">
        <v>0.75800000000000001</v>
      </c>
      <c r="F7651" s="286">
        <v>0</v>
      </c>
    </row>
    <row r="7652" spans="1:6">
      <c r="A7652" t="s">
        <v>8886</v>
      </c>
      <c r="B7652" t="s">
        <v>8887</v>
      </c>
      <c r="C7652" t="s">
        <v>679</v>
      </c>
      <c r="D7652" s="285">
        <v>0</v>
      </c>
      <c r="E7652" s="286">
        <v>3.2490000000000001</v>
      </c>
      <c r="F7652" s="286">
        <v>0</v>
      </c>
    </row>
    <row r="7653" spans="1:6">
      <c r="A7653" t="s">
        <v>8888</v>
      </c>
      <c r="B7653" t="s">
        <v>8889</v>
      </c>
      <c r="C7653" t="s">
        <v>679</v>
      </c>
      <c r="D7653" s="285">
        <v>0</v>
      </c>
      <c r="E7653" s="286">
        <v>1.62</v>
      </c>
      <c r="F7653" s="286">
        <v>0</v>
      </c>
    </row>
    <row r="7654" spans="1:6">
      <c r="A7654" t="s">
        <v>8890</v>
      </c>
      <c r="B7654" t="s">
        <v>8891</v>
      </c>
      <c r="C7654" t="s">
        <v>679</v>
      </c>
      <c r="D7654" s="285">
        <v>0</v>
      </c>
      <c r="E7654" s="286">
        <v>0</v>
      </c>
      <c r="F7654" s="286">
        <v>0</v>
      </c>
    </row>
    <row r="7655" spans="1:6">
      <c r="A7655" t="s">
        <v>8892</v>
      </c>
      <c r="B7655" t="s">
        <v>8893</v>
      </c>
      <c r="C7655" t="s">
        <v>679</v>
      </c>
      <c r="D7655" s="285">
        <v>0</v>
      </c>
      <c r="E7655" s="286">
        <v>0.89300000000000002</v>
      </c>
      <c r="F7655" s="286">
        <v>0</v>
      </c>
    </row>
    <row r="7656" spans="1:6">
      <c r="A7656" t="s">
        <v>8894</v>
      </c>
      <c r="B7656" t="s">
        <v>8895</v>
      </c>
      <c r="C7656" t="s">
        <v>679</v>
      </c>
      <c r="D7656" s="285">
        <v>0</v>
      </c>
      <c r="E7656" s="286">
        <v>0.44900000000000001</v>
      </c>
      <c r="F7656" s="286">
        <v>0</v>
      </c>
    </row>
    <row r="7657" spans="1:6">
      <c r="A7657" t="s">
        <v>8896</v>
      </c>
      <c r="B7657" t="s">
        <v>8897</v>
      </c>
      <c r="C7657" t="s">
        <v>679</v>
      </c>
      <c r="D7657" s="285">
        <v>0</v>
      </c>
      <c r="E7657" s="286">
        <v>0.93500000000000005</v>
      </c>
      <c r="F7657" s="286">
        <v>0</v>
      </c>
    </row>
    <row r="7658" spans="1:6">
      <c r="A7658" t="s">
        <v>8898</v>
      </c>
      <c r="B7658" t="s">
        <v>8899</v>
      </c>
      <c r="C7658" t="s">
        <v>679</v>
      </c>
      <c r="D7658" s="285">
        <v>0</v>
      </c>
      <c r="E7658" s="286">
        <v>0.44900000000000001</v>
      </c>
      <c r="F7658" s="286">
        <v>0</v>
      </c>
    </row>
    <row r="7659" spans="1:6">
      <c r="A7659" t="s">
        <v>8900</v>
      </c>
      <c r="B7659" t="s">
        <v>8901</v>
      </c>
      <c r="C7659" t="s">
        <v>679</v>
      </c>
      <c r="D7659" s="285">
        <v>0</v>
      </c>
      <c r="E7659" s="286">
        <v>0.93500000000000005</v>
      </c>
      <c r="F7659" s="286">
        <v>0</v>
      </c>
    </row>
    <row r="7660" spans="1:6">
      <c r="A7660" t="s">
        <v>8902</v>
      </c>
      <c r="B7660" t="s">
        <v>8903</v>
      </c>
      <c r="C7660" t="s">
        <v>679</v>
      </c>
      <c r="D7660" s="285">
        <v>0</v>
      </c>
      <c r="E7660" s="286">
        <v>0.41</v>
      </c>
      <c r="F7660" s="286">
        <v>0</v>
      </c>
    </row>
    <row r="7661" spans="1:6">
      <c r="A7661" t="s">
        <v>8904</v>
      </c>
      <c r="B7661" t="s">
        <v>8905</v>
      </c>
      <c r="C7661" t="s">
        <v>679</v>
      </c>
      <c r="D7661" s="285">
        <v>0</v>
      </c>
      <c r="E7661" s="286">
        <v>0.433</v>
      </c>
      <c r="F7661" s="286">
        <v>0</v>
      </c>
    </row>
    <row r="7662" spans="1:6">
      <c r="A7662" t="s">
        <v>8906</v>
      </c>
      <c r="B7662" t="s">
        <v>8907</v>
      </c>
      <c r="C7662" t="s">
        <v>679</v>
      </c>
      <c r="D7662" s="285">
        <v>0</v>
      </c>
      <c r="E7662" s="286">
        <v>0.42099999999999999</v>
      </c>
      <c r="F7662" s="286">
        <v>0</v>
      </c>
    </row>
    <row r="7663" spans="1:6">
      <c r="A7663" t="s">
        <v>8908</v>
      </c>
      <c r="B7663" t="s">
        <v>8909</v>
      </c>
      <c r="C7663" t="s">
        <v>679</v>
      </c>
      <c r="D7663" s="285">
        <v>0</v>
      </c>
      <c r="E7663" s="286">
        <v>0.89300000000000002</v>
      </c>
      <c r="F7663" s="286">
        <v>0</v>
      </c>
    </row>
    <row r="7664" spans="1:6">
      <c r="A7664" t="s">
        <v>8910</v>
      </c>
      <c r="B7664" t="s">
        <v>8911</v>
      </c>
      <c r="C7664" t="s">
        <v>679</v>
      </c>
      <c r="D7664" s="285">
        <v>0</v>
      </c>
      <c r="E7664" s="286">
        <v>1.1499999999999999</v>
      </c>
      <c r="F7664" s="286">
        <v>0</v>
      </c>
    </row>
    <row r="7665" spans="1:6">
      <c r="A7665" t="s">
        <v>8912</v>
      </c>
      <c r="B7665" t="s">
        <v>8913</v>
      </c>
      <c r="C7665" t="s">
        <v>679</v>
      </c>
      <c r="D7665" s="285">
        <v>0</v>
      </c>
      <c r="E7665" s="286">
        <v>0.54</v>
      </c>
      <c r="F7665" s="286">
        <v>0</v>
      </c>
    </row>
    <row r="7666" spans="1:6">
      <c r="A7666" t="s">
        <v>8914</v>
      </c>
      <c r="B7666" t="s">
        <v>8915</v>
      </c>
      <c r="C7666" t="s">
        <v>679</v>
      </c>
      <c r="D7666" s="285">
        <v>0</v>
      </c>
      <c r="E7666" s="286">
        <v>1.5780000000000001</v>
      </c>
      <c r="F7666" s="286">
        <v>0</v>
      </c>
    </row>
    <row r="7667" spans="1:6">
      <c r="A7667" t="s">
        <v>8916</v>
      </c>
      <c r="B7667" t="s">
        <v>8917</v>
      </c>
      <c r="C7667" t="s">
        <v>679</v>
      </c>
      <c r="D7667" s="285">
        <v>0</v>
      </c>
      <c r="E7667" s="286">
        <v>1.4079999999999999</v>
      </c>
      <c r="F7667" s="286">
        <v>0</v>
      </c>
    </row>
    <row r="7668" spans="1:6">
      <c r="A7668" t="s">
        <v>8918</v>
      </c>
      <c r="B7668" t="s">
        <v>8919</v>
      </c>
      <c r="C7668" t="s">
        <v>679</v>
      </c>
      <c r="D7668" s="285">
        <v>0</v>
      </c>
      <c r="E7668" s="286">
        <v>1.1379999999999999</v>
      </c>
      <c r="F7668" s="286">
        <v>0</v>
      </c>
    </row>
    <row r="7669" spans="1:6">
      <c r="A7669" t="s">
        <v>8920</v>
      </c>
      <c r="B7669" t="s">
        <v>8921</v>
      </c>
      <c r="C7669" t="s">
        <v>679</v>
      </c>
      <c r="D7669" s="285">
        <v>0</v>
      </c>
      <c r="E7669" s="286">
        <v>1.137</v>
      </c>
      <c r="F7669" s="286">
        <v>0</v>
      </c>
    </row>
    <row r="7670" spans="1:6">
      <c r="A7670" t="s">
        <v>8922</v>
      </c>
      <c r="B7670" t="s">
        <v>8923</v>
      </c>
      <c r="C7670" t="s">
        <v>679</v>
      </c>
      <c r="D7670" s="285">
        <v>0</v>
      </c>
      <c r="E7670" s="286">
        <v>1.137</v>
      </c>
      <c r="F7670" s="286">
        <v>0</v>
      </c>
    </row>
    <row r="7671" spans="1:6">
      <c r="A7671" t="s">
        <v>8924</v>
      </c>
      <c r="B7671" t="s">
        <v>8925</v>
      </c>
      <c r="C7671" t="s">
        <v>679</v>
      </c>
      <c r="D7671" s="285">
        <v>0</v>
      </c>
      <c r="E7671" s="286">
        <v>1.137</v>
      </c>
      <c r="F7671" s="286">
        <v>0</v>
      </c>
    </row>
    <row r="7672" spans="1:6">
      <c r="A7672" t="s">
        <v>8926</v>
      </c>
      <c r="B7672" t="s">
        <v>8927</v>
      </c>
      <c r="C7672" t="s">
        <v>679</v>
      </c>
      <c r="D7672" s="285">
        <v>0</v>
      </c>
      <c r="E7672" s="286">
        <v>0.93899999999999995</v>
      </c>
      <c r="F7672" s="286">
        <v>0</v>
      </c>
    </row>
    <row r="7673" spans="1:6">
      <c r="A7673" t="s">
        <v>8928</v>
      </c>
      <c r="B7673" t="s">
        <v>8929</v>
      </c>
      <c r="C7673" t="s">
        <v>679</v>
      </c>
      <c r="D7673" s="285">
        <v>0</v>
      </c>
      <c r="E7673" s="286">
        <v>0.93899999999999995</v>
      </c>
      <c r="F7673" s="286">
        <v>0</v>
      </c>
    </row>
    <row r="7674" spans="1:6">
      <c r="A7674" t="s">
        <v>8930</v>
      </c>
      <c r="B7674" t="s">
        <v>8931</v>
      </c>
      <c r="C7674" t="s">
        <v>679</v>
      </c>
      <c r="D7674" s="285">
        <v>0</v>
      </c>
      <c r="E7674" s="286">
        <v>0.41799999999999998</v>
      </c>
      <c r="F7674" s="286">
        <v>0</v>
      </c>
    </row>
    <row r="7675" spans="1:6">
      <c r="A7675" t="s">
        <v>8932</v>
      </c>
      <c r="B7675" t="s">
        <v>8933</v>
      </c>
      <c r="C7675" t="s">
        <v>679</v>
      </c>
      <c r="D7675" s="285">
        <v>0</v>
      </c>
      <c r="E7675" s="286">
        <v>0.55600000000000005</v>
      </c>
      <c r="F7675" s="286">
        <v>0</v>
      </c>
    </row>
    <row r="7676" spans="1:6">
      <c r="A7676" t="s">
        <v>8934</v>
      </c>
      <c r="B7676" t="s">
        <v>8935</v>
      </c>
      <c r="C7676" t="s">
        <v>679</v>
      </c>
      <c r="D7676" s="285">
        <v>0</v>
      </c>
      <c r="E7676" s="286">
        <v>0.71499999999999997</v>
      </c>
      <c r="F7676" s="286">
        <v>0</v>
      </c>
    </row>
    <row r="7677" spans="1:6">
      <c r="A7677" t="s">
        <v>8936</v>
      </c>
      <c r="B7677" t="s">
        <v>8937</v>
      </c>
      <c r="C7677" t="s">
        <v>565</v>
      </c>
      <c r="D7677" s="285">
        <v>0</v>
      </c>
      <c r="E7677" s="286">
        <v>0.96</v>
      </c>
      <c r="F7677" s="286">
        <v>0</v>
      </c>
    </row>
    <row r="7678" spans="1:6">
      <c r="A7678" t="s">
        <v>8938</v>
      </c>
      <c r="B7678" t="s">
        <v>8939</v>
      </c>
      <c r="C7678" t="s">
        <v>565</v>
      </c>
      <c r="D7678" s="285">
        <v>0</v>
      </c>
      <c r="E7678" s="286">
        <v>0.96</v>
      </c>
      <c r="F7678" s="286">
        <v>0</v>
      </c>
    </row>
    <row r="7679" spans="1:6">
      <c r="A7679" t="s">
        <v>8940</v>
      </c>
      <c r="B7679" t="s">
        <v>8941</v>
      </c>
      <c r="C7679" t="s">
        <v>565</v>
      </c>
      <c r="D7679" s="285">
        <v>0</v>
      </c>
      <c r="E7679" s="286">
        <v>0.88</v>
      </c>
      <c r="F7679" s="286">
        <v>0</v>
      </c>
    </row>
    <row r="7680" spans="1:6">
      <c r="A7680" t="s">
        <v>8942</v>
      </c>
      <c r="B7680" t="s">
        <v>8943</v>
      </c>
      <c r="C7680" t="s">
        <v>679</v>
      </c>
      <c r="D7680" s="285">
        <v>0</v>
      </c>
      <c r="E7680" s="286">
        <v>0.46</v>
      </c>
      <c r="F7680" s="286">
        <v>0</v>
      </c>
    </row>
    <row r="7681" spans="1:6">
      <c r="A7681" t="s">
        <v>8944</v>
      </c>
      <c r="B7681" t="s">
        <v>8945</v>
      </c>
      <c r="C7681" t="s">
        <v>679</v>
      </c>
      <c r="D7681" s="285">
        <v>0</v>
      </c>
      <c r="E7681" s="286">
        <v>0.46</v>
      </c>
      <c r="F7681" s="286">
        <v>0</v>
      </c>
    </row>
    <row r="7682" spans="1:6">
      <c r="A7682" t="s">
        <v>8946</v>
      </c>
      <c r="B7682" t="s">
        <v>8947</v>
      </c>
      <c r="C7682" t="s">
        <v>679</v>
      </c>
      <c r="D7682" s="285">
        <v>0</v>
      </c>
      <c r="E7682" s="286">
        <v>0.46</v>
      </c>
      <c r="F7682" s="286">
        <v>0</v>
      </c>
    </row>
    <row r="7683" spans="1:6">
      <c r="A7683" t="s">
        <v>8948</v>
      </c>
      <c r="B7683" t="s">
        <v>8949</v>
      </c>
      <c r="C7683" t="s">
        <v>679</v>
      </c>
      <c r="D7683" s="285">
        <v>0</v>
      </c>
      <c r="E7683" s="286">
        <v>1.288</v>
      </c>
      <c r="F7683" s="286">
        <v>0</v>
      </c>
    </row>
    <row r="7684" spans="1:6">
      <c r="A7684" t="s">
        <v>8950</v>
      </c>
      <c r="B7684" t="s">
        <v>8951</v>
      </c>
      <c r="C7684" t="s">
        <v>679</v>
      </c>
      <c r="D7684" s="285">
        <v>0</v>
      </c>
      <c r="E7684" s="286">
        <v>1.0429999999999999</v>
      </c>
      <c r="F7684" s="286">
        <v>0</v>
      </c>
    </row>
    <row r="7685" spans="1:6">
      <c r="A7685" t="s">
        <v>8952</v>
      </c>
      <c r="B7685" t="s">
        <v>8953</v>
      </c>
      <c r="C7685" t="s">
        <v>679</v>
      </c>
      <c r="D7685" s="285">
        <v>0</v>
      </c>
      <c r="E7685" s="286">
        <v>0</v>
      </c>
      <c r="F7685" s="286">
        <v>0</v>
      </c>
    </row>
    <row r="7686" spans="1:6">
      <c r="A7686" t="s">
        <v>8954</v>
      </c>
      <c r="B7686" t="s">
        <v>8955</v>
      </c>
      <c r="C7686" t="s">
        <v>679</v>
      </c>
      <c r="D7686" s="285">
        <v>0</v>
      </c>
      <c r="E7686" s="286">
        <v>0</v>
      </c>
      <c r="F7686" s="286">
        <v>0</v>
      </c>
    </row>
    <row r="7687" spans="1:6">
      <c r="A7687" t="s">
        <v>8956</v>
      </c>
      <c r="B7687" t="s">
        <v>8957</v>
      </c>
      <c r="C7687" t="s">
        <v>679</v>
      </c>
      <c r="D7687" s="285">
        <v>0</v>
      </c>
      <c r="E7687" s="286">
        <v>1.35</v>
      </c>
      <c r="F7687" s="286">
        <v>0</v>
      </c>
    </row>
    <row r="7688" spans="1:6">
      <c r="A7688" t="s">
        <v>8958</v>
      </c>
      <c r="B7688" t="s">
        <v>8959</v>
      </c>
      <c r="C7688" t="s">
        <v>679</v>
      </c>
      <c r="D7688" s="285">
        <v>0</v>
      </c>
      <c r="E7688" s="286">
        <v>6.02</v>
      </c>
      <c r="F7688" s="286">
        <v>0</v>
      </c>
    </row>
    <row r="7689" spans="1:6">
      <c r="A7689" t="s">
        <v>8960</v>
      </c>
      <c r="B7689" t="s">
        <v>8961</v>
      </c>
      <c r="C7689" t="s">
        <v>679</v>
      </c>
      <c r="D7689" s="285">
        <v>0</v>
      </c>
      <c r="E7689" s="286">
        <v>15.05</v>
      </c>
      <c r="F7689" s="286">
        <v>0</v>
      </c>
    </row>
    <row r="7690" spans="1:6">
      <c r="A7690" t="s">
        <v>8962</v>
      </c>
      <c r="B7690" t="s">
        <v>8963</v>
      </c>
      <c r="C7690" t="s">
        <v>679</v>
      </c>
      <c r="D7690" s="285">
        <v>0</v>
      </c>
      <c r="E7690" s="286">
        <v>3.26</v>
      </c>
      <c r="F7690" s="286">
        <v>0</v>
      </c>
    </row>
    <row r="7691" spans="1:6">
      <c r="A7691" t="s">
        <v>8964</v>
      </c>
      <c r="B7691" t="s">
        <v>8965</v>
      </c>
      <c r="C7691" t="s">
        <v>679</v>
      </c>
      <c r="D7691" s="285">
        <v>0</v>
      </c>
      <c r="E7691" s="286">
        <v>0.03</v>
      </c>
      <c r="F7691" s="286">
        <v>0</v>
      </c>
    </row>
    <row r="7692" spans="1:6">
      <c r="A7692" t="s">
        <v>8966</v>
      </c>
      <c r="B7692" t="s">
        <v>8967</v>
      </c>
      <c r="C7692" t="s">
        <v>679</v>
      </c>
      <c r="D7692" s="285">
        <v>0</v>
      </c>
      <c r="E7692" s="286">
        <v>5.1059999999999999</v>
      </c>
      <c r="F7692" s="286">
        <v>0</v>
      </c>
    </row>
    <row r="7693" spans="1:6">
      <c r="A7693" t="s">
        <v>8968</v>
      </c>
      <c r="B7693" t="s">
        <v>8969</v>
      </c>
      <c r="C7693" t="s">
        <v>679</v>
      </c>
      <c r="D7693" s="285">
        <v>0</v>
      </c>
      <c r="E7693" s="286">
        <v>45.14</v>
      </c>
      <c r="F7693" s="286">
        <v>0</v>
      </c>
    </row>
    <row r="7694" spans="1:6">
      <c r="A7694" t="s">
        <v>8970</v>
      </c>
      <c r="B7694" t="s">
        <v>8971</v>
      </c>
      <c r="C7694" t="s">
        <v>679</v>
      </c>
      <c r="D7694" s="285">
        <v>0</v>
      </c>
      <c r="E7694" s="286">
        <v>3.91</v>
      </c>
      <c r="F7694" s="286">
        <v>0</v>
      </c>
    </row>
    <row r="7695" spans="1:6">
      <c r="A7695" t="s">
        <v>8972</v>
      </c>
      <c r="B7695" t="s">
        <v>8973</v>
      </c>
      <c r="C7695" t="s">
        <v>679</v>
      </c>
      <c r="D7695" s="285">
        <v>0</v>
      </c>
      <c r="E7695" s="286">
        <v>9.0299999999999994</v>
      </c>
      <c r="F7695" s="286">
        <v>0</v>
      </c>
    </row>
    <row r="7696" spans="1:6">
      <c r="A7696" t="s">
        <v>8974</v>
      </c>
      <c r="B7696" t="s">
        <v>8975</v>
      </c>
      <c r="C7696" t="s">
        <v>679</v>
      </c>
      <c r="D7696" s="285">
        <v>0</v>
      </c>
      <c r="E7696" s="286">
        <v>9.0299999999999994</v>
      </c>
      <c r="F7696" s="286">
        <v>0</v>
      </c>
    </row>
    <row r="7697" spans="1:6">
      <c r="A7697" t="s">
        <v>8976</v>
      </c>
      <c r="B7697" t="s">
        <v>8977</v>
      </c>
      <c r="C7697" t="s">
        <v>679</v>
      </c>
      <c r="D7697" s="285">
        <v>0</v>
      </c>
      <c r="E7697" s="286">
        <v>3.01</v>
      </c>
      <c r="F7697" s="286">
        <v>0</v>
      </c>
    </row>
    <row r="7698" spans="1:6">
      <c r="A7698" t="s">
        <v>8978</v>
      </c>
      <c r="B7698" t="s">
        <v>8979</v>
      </c>
      <c r="C7698" t="s">
        <v>679</v>
      </c>
      <c r="D7698" s="285">
        <v>0</v>
      </c>
      <c r="E7698" s="286">
        <v>3.61</v>
      </c>
      <c r="F7698" s="286">
        <v>0</v>
      </c>
    </row>
    <row r="7699" spans="1:6">
      <c r="A7699" t="s">
        <v>8980</v>
      </c>
      <c r="B7699" t="s">
        <v>8981</v>
      </c>
      <c r="C7699" t="s">
        <v>679</v>
      </c>
      <c r="D7699" s="285">
        <v>0</v>
      </c>
      <c r="E7699" s="286">
        <v>3.61</v>
      </c>
      <c r="F7699" s="286">
        <v>0</v>
      </c>
    </row>
    <row r="7700" spans="1:6">
      <c r="A7700" t="s">
        <v>8982</v>
      </c>
      <c r="B7700" t="s">
        <v>8983</v>
      </c>
      <c r="C7700" t="s">
        <v>679</v>
      </c>
      <c r="D7700" s="285">
        <v>0</v>
      </c>
      <c r="E7700" s="286">
        <v>1.5</v>
      </c>
      <c r="F7700" s="286">
        <v>0</v>
      </c>
    </row>
    <row r="7701" spans="1:6">
      <c r="A7701" t="s">
        <v>8984</v>
      </c>
      <c r="B7701" t="s">
        <v>8985</v>
      </c>
      <c r="C7701" t="s">
        <v>679</v>
      </c>
      <c r="D7701" s="285">
        <v>0</v>
      </c>
      <c r="E7701" s="286">
        <v>1.5</v>
      </c>
      <c r="F7701" s="286">
        <v>0</v>
      </c>
    </row>
    <row r="7702" spans="1:6">
      <c r="A7702" t="s">
        <v>8986</v>
      </c>
      <c r="B7702" t="s">
        <v>8987</v>
      </c>
      <c r="C7702" t="s">
        <v>679</v>
      </c>
      <c r="D7702" s="285">
        <v>0</v>
      </c>
      <c r="E7702" s="286">
        <v>3.01</v>
      </c>
      <c r="F7702" s="286">
        <v>0</v>
      </c>
    </row>
    <row r="7703" spans="1:6">
      <c r="A7703" t="s">
        <v>8988</v>
      </c>
      <c r="B7703" t="s">
        <v>8989</v>
      </c>
      <c r="C7703" t="s">
        <v>679</v>
      </c>
      <c r="D7703" s="285">
        <v>0</v>
      </c>
      <c r="E7703" s="286">
        <v>2.11</v>
      </c>
      <c r="F7703" s="286">
        <v>0</v>
      </c>
    </row>
    <row r="7704" spans="1:6">
      <c r="A7704" t="s">
        <v>8990</v>
      </c>
      <c r="B7704" t="s">
        <v>8991</v>
      </c>
      <c r="C7704" t="s">
        <v>679</v>
      </c>
      <c r="D7704" s="285">
        <v>0</v>
      </c>
      <c r="E7704" s="286">
        <v>1.5</v>
      </c>
      <c r="F7704" s="286">
        <v>0</v>
      </c>
    </row>
    <row r="7705" spans="1:6">
      <c r="A7705" t="s">
        <v>8992</v>
      </c>
      <c r="B7705" t="s">
        <v>8993</v>
      </c>
      <c r="C7705" t="s">
        <v>679</v>
      </c>
      <c r="D7705" s="285">
        <v>0</v>
      </c>
      <c r="E7705" s="286">
        <v>1.81</v>
      </c>
      <c r="F7705" s="286">
        <v>0</v>
      </c>
    </row>
    <row r="7706" spans="1:6">
      <c r="A7706" t="s">
        <v>8994</v>
      </c>
      <c r="B7706" t="s">
        <v>8995</v>
      </c>
      <c r="C7706" t="s">
        <v>679</v>
      </c>
      <c r="D7706" s="285">
        <v>0</v>
      </c>
      <c r="E7706" s="286">
        <v>1.81</v>
      </c>
      <c r="F7706" s="286">
        <v>0</v>
      </c>
    </row>
    <row r="7707" spans="1:6">
      <c r="A7707" t="s">
        <v>8996</v>
      </c>
      <c r="B7707" t="s">
        <v>8997</v>
      </c>
      <c r="C7707" t="s">
        <v>679</v>
      </c>
      <c r="D7707" s="285">
        <v>0</v>
      </c>
      <c r="E7707" s="286">
        <v>2.41</v>
      </c>
      <c r="F7707" s="286">
        <v>0</v>
      </c>
    </row>
    <row r="7708" spans="1:6">
      <c r="A7708" t="s">
        <v>8998</v>
      </c>
      <c r="B7708" t="s">
        <v>8999</v>
      </c>
      <c r="C7708" t="s">
        <v>679</v>
      </c>
      <c r="D7708" s="285">
        <v>0</v>
      </c>
      <c r="E7708" s="286">
        <v>1.5</v>
      </c>
      <c r="F7708" s="286">
        <v>0</v>
      </c>
    </row>
    <row r="7709" spans="1:6">
      <c r="A7709" t="s">
        <v>9000</v>
      </c>
      <c r="B7709" t="s">
        <v>9001</v>
      </c>
      <c r="C7709" t="s">
        <v>679</v>
      </c>
      <c r="D7709" s="285">
        <v>0</v>
      </c>
      <c r="E7709" s="286">
        <v>3.01</v>
      </c>
      <c r="F7709" s="286">
        <v>0</v>
      </c>
    </row>
    <row r="7710" spans="1:6">
      <c r="A7710" t="s">
        <v>9002</v>
      </c>
      <c r="B7710" t="s">
        <v>9003</v>
      </c>
      <c r="C7710" t="s">
        <v>7733</v>
      </c>
      <c r="D7710" s="285">
        <v>0</v>
      </c>
      <c r="E7710" s="286">
        <v>0</v>
      </c>
      <c r="F7710" s="286">
        <v>0</v>
      </c>
    </row>
    <row r="7711" spans="1:6">
      <c r="A7711" t="s">
        <v>9004</v>
      </c>
      <c r="B7711" t="s">
        <v>9005</v>
      </c>
      <c r="C7711" t="s">
        <v>7733</v>
      </c>
      <c r="D7711" s="285">
        <v>0</v>
      </c>
      <c r="E7711" s="286">
        <v>0</v>
      </c>
      <c r="F7711" s="286">
        <v>0</v>
      </c>
    </row>
    <row r="7712" spans="1:6">
      <c r="A7712" t="s">
        <v>9006</v>
      </c>
      <c r="B7712" t="s">
        <v>9007</v>
      </c>
      <c r="C7712" t="s">
        <v>7733</v>
      </c>
      <c r="D7712" s="285">
        <v>0</v>
      </c>
      <c r="E7712" s="286">
        <v>0</v>
      </c>
      <c r="F7712" s="286">
        <v>0</v>
      </c>
    </row>
    <row r="7713" spans="1:6">
      <c r="A7713" t="s">
        <v>9008</v>
      </c>
      <c r="B7713" t="s">
        <v>8172</v>
      </c>
      <c r="C7713" t="s">
        <v>7733</v>
      </c>
      <c r="D7713" s="285">
        <v>0</v>
      </c>
      <c r="E7713" s="286">
        <v>0</v>
      </c>
      <c r="F7713" s="286">
        <v>0</v>
      </c>
    </row>
    <row r="7714" spans="1:6">
      <c r="A7714" t="s">
        <v>9009</v>
      </c>
      <c r="B7714" t="s">
        <v>8174</v>
      </c>
      <c r="C7714" t="s">
        <v>7733</v>
      </c>
      <c r="D7714" s="285">
        <v>0</v>
      </c>
      <c r="E7714" s="286">
        <v>0</v>
      </c>
      <c r="F7714" s="286">
        <v>0</v>
      </c>
    </row>
    <row r="7715" spans="1:6">
      <c r="A7715" t="s">
        <v>9010</v>
      </c>
      <c r="B7715" t="s">
        <v>9011</v>
      </c>
      <c r="C7715" t="s">
        <v>7733</v>
      </c>
      <c r="D7715" s="285">
        <v>0</v>
      </c>
      <c r="E7715" s="286">
        <v>0</v>
      </c>
      <c r="F7715" s="286">
        <v>0</v>
      </c>
    </row>
    <row r="7716" spans="1:6">
      <c r="A7716" t="s">
        <v>9012</v>
      </c>
      <c r="B7716" t="s">
        <v>9013</v>
      </c>
      <c r="C7716" t="s">
        <v>7733</v>
      </c>
      <c r="D7716" s="285">
        <v>0</v>
      </c>
      <c r="E7716" s="286">
        <v>0</v>
      </c>
      <c r="F7716" s="286">
        <v>0</v>
      </c>
    </row>
    <row r="7717" spans="1:6">
      <c r="A7717" t="s">
        <v>9014</v>
      </c>
      <c r="B7717" t="s">
        <v>9015</v>
      </c>
      <c r="C7717" t="s">
        <v>7733</v>
      </c>
      <c r="D7717" s="285">
        <v>0</v>
      </c>
      <c r="E7717" s="286">
        <v>0</v>
      </c>
      <c r="F7717" s="286">
        <v>0</v>
      </c>
    </row>
    <row r="7718" spans="1:6">
      <c r="A7718" t="s">
        <v>9016</v>
      </c>
      <c r="B7718" t="s">
        <v>8206</v>
      </c>
      <c r="C7718" t="s">
        <v>7733</v>
      </c>
      <c r="D7718" s="285">
        <v>0</v>
      </c>
      <c r="E7718" s="286">
        <v>0</v>
      </c>
      <c r="F7718" s="286">
        <v>0</v>
      </c>
    </row>
    <row r="7719" spans="1:6">
      <c r="A7719" t="s">
        <v>9017</v>
      </c>
      <c r="B7719" t="s">
        <v>9018</v>
      </c>
      <c r="C7719" t="s">
        <v>7733</v>
      </c>
      <c r="D7719" s="285">
        <v>0</v>
      </c>
      <c r="E7719" s="286">
        <v>0</v>
      </c>
      <c r="F7719" s="286">
        <v>0</v>
      </c>
    </row>
    <row r="7720" spans="1:6">
      <c r="A7720" t="s">
        <v>9019</v>
      </c>
      <c r="B7720" t="s">
        <v>9020</v>
      </c>
      <c r="C7720" t="s">
        <v>7733</v>
      </c>
      <c r="D7720" s="285">
        <v>0</v>
      </c>
      <c r="E7720" s="286">
        <v>0</v>
      </c>
      <c r="F7720" s="286">
        <v>0</v>
      </c>
    </row>
    <row r="7721" spans="1:6">
      <c r="A7721" t="s">
        <v>9021</v>
      </c>
      <c r="B7721" t="s">
        <v>9022</v>
      </c>
      <c r="C7721" t="s">
        <v>7733</v>
      </c>
      <c r="D7721" s="285">
        <v>0</v>
      </c>
      <c r="E7721" s="286">
        <v>3.5</v>
      </c>
      <c r="F7721" s="286">
        <v>0</v>
      </c>
    </row>
    <row r="7722" spans="1:6">
      <c r="A7722" t="s">
        <v>9023</v>
      </c>
      <c r="B7722" t="s">
        <v>9024</v>
      </c>
      <c r="C7722" t="s">
        <v>7733</v>
      </c>
      <c r="D7722" s="285">
        <v>0</v>
      </c>
      <c r="E7722" s="286">
        <v>3.5</v>
      </c>
      <c r="F7722" s="286">
        <v>0</v>
      </c>
    </row>
    <row r="7723" spans="1:6">
      <c r="A7723" t="s">
        <v>9025</v>
      </c>
      <c r="B7723" t="s">
        <v>9026</v>
      </c>
      <c r="C7723" t="s">
        <v>7733</v>
      </c>
      <c r="D7723" s="285">
        <v>0</v>
      </c>
      <c r="E7723" s="286">
        <v>0</v>
      </c>
      <c r="F7723" s="286">
        <v>0</v>
      </c>
    </row>
    <row r="7724" spans="1:6">
      <c r="A7724" t="s">
        <v>9027</v>
      </c>
      <c r="B7724" t="s">
        <v>9028</v>
      </c>
      <c r="C7724" t="s">
        <v>7733</v>
      </c>
      <c r="D7724" s="285">
        <v>0</v>
      </c>
      <c r="E7724" s="286">
        <v>0</v>
      </c>
      <c r="F7724" s="286">
        <v>0</v>
      </c>
    </row>
    <row r="7725" spans="1:6">
      <c r="A7725" t="s">
        <v>9029</v>
      </c>
      <c r="B7725" t="s">
        <v>9030</v>
      </c>
      <c r="C7725" t="s">
        <v>7733</v>
      </c>
      <c r="D7725" s="285">
        <v>0</v>
      </c>
      <c r="E7725" s="286">
        <v>0</v>
      </c>
      <c r="F7725" s="286">
        <v>0</v>
      </c>
    </row>
    <row r="7726" spans="1:6">
      <c r="A7726" t="s">
        <v>9031</v>
      </c>
      <c r="B7726" t="s">
        <v>9032</v>
      </c>
      <c r="C7726" t="s">
        <v>7733</v>
      </c>
      <c r="D7726" s="285">
        <v>0</v>
      </c>
      <c r="E7726" s="286">
        <v>0</v>
      </c>
      <c r="F7726" s="286">
        <v>0</v>
      </c>
    </row>
    <row r="7727" spans="1:6">
      <c r="A7727" t="s">
        <v>9033</v>
      </c>
      <c r="B7727" t="s">
        <v>9034</v>
      </c>
      <c r="C7727" t="s">
        <v>7733</v>
      </c>
      <c r="D7727" s="285">
        <v>0</v>
      </c>
      <c r="E7727" s="286">
        <v>0</v>
      </c>
      <c r="F7727" s="286">
        <v>0</v>
      </c>
    </row>
    <row r="7728" spans="1:6">
      <c r="A7728" t="s">
        <v>9035</v>
      </c>
      <c r="B7728" t="s">
        <v>9036</v>
      </c>
      <c r="C7728" t="s">
        <v>7733</v>
      </c>
      <c r="D7728" s="285">
        <v>0</v>
      </c>
      <c r="E7728" s="286">
        <v>0</v>
      </c>
      <c r="F7728" s="286">
        <v>0</v>
      </c>
    </row>
    <row r="7729" spans="1:6">
      <c r="A7729" t="s">
        <v>9037</v>
      </c>
      <c r="B7729" t="s">
        <v>9038</v>
      </c>
      <c r="C7729" t="s">
        <v>7733</v>
      </c>
      <c r="D7729" s="285">
        <v>0</v>
      </c>
      <c r="E7729" s="286">
        <v>0</v>
      </c>
      <c r="F7729" s="286">
        <v>0</v>
      </c>
    </row>
    <row r="7730" spans="1:6">
      <c r="A7730" t="s">
        <v>9039</v>
      </c>
      <c r="B7730" t="s">
        <v>9040</v>
      </c>
      <c r="C7730" t="s">
        <v>7733</v>
      </c>
      <c r="D7730" s="285">
        <v>0</v>
      </c>
      <c r="E7730" s="286">
        <v>0</v>
      </c>
      <c r="F7730" s="286">
        <v>0</v>
      </c>
    </row>
    <row r="7731" spans="1:6">
      <c r="A7731" t="s">
        <v>9041</v>
      </c>
      <c r="B7731" t="s">
        <v>9042</v>
      </c>
      <c r="C7731" t="s">
        <v>7733</v>
      </c>
      <c r="D7731" s="285">
        <v>0</v>
      </c>
      <c r="E7731" s="286">
        <v>0</v>
      </c>
      <c r="F7731" s="286">
        <v>0</v>
      </c>
    </row>
    <row r="7732" spans="1:6">
      <c r="A7732" t="s">
        <v>9043</v>
      </c>
      <c r="B7732" t="s">
        <v>9044</v>
      </c>
      <c r="C7732" t="s">
        <v>7733</v>
      </c>
      <c r="D7732" s="285">
        <v>0</v>
      </c>
      <c r="E7732" s="286">
        <v>0</v>
      </c>
      <c r="F7732" s="286">
        <v>0</v>
      </c>
    </row>
    <row r="7733" spans="1:6">
      <c r="A7733" t="s">
        <v>9045</v>
      </c>
      <c r="B7733" t="s">
        <v>9046</v>
      </c>
      <c r="C7733" t="s">
        <v>7733</v>
      </c>
      <c r="D7733" s="285">
        <v>0</v>
      </c>
      <c r="E7733" s="286">
        <v>0</v>
      </c>
      <c r="F7733" s="286">
        <v>0</v>
      </c>
    </row>
    <row r="7734" spans="1:6">
      <c r="A7734" t="s">
        <v>9047</v>
      </c>
      <c r="B7734" t="s">
        <v>9048</v>
      </c>
      <c r="C7734" t="s">
        <v>7733</v>
      </c>
      <c r="D7734" s="285">
        <v>0</v>
      </c>
      <c r="E7734" s="286">
        <v>0</v>
      </c>
      <c r="F7734" s="286">
        <v>0</v>
      </c>
    </row>
    <row r="7735" spans="1:6">
      <c r="A7735" t="s">
        <v>9049</v>
      </c>
      <c r="B7735" t="s">
        <v>9050</v>
      </c>
      <c r="C7735" t="s">
        <v>7733</v>
      </c>
      <c r="D7735" s="285">
        <v>0</v>
      </c>
      <c r="E7735" s="286">
        <v>0</v>
      </c>
      <c r="F7735" s="286">
        <v>0</v>
      </c>
    </row>
    <row r="7736" spans="1:6">
      <c r="A7736" t="s">
        <v>9051</v>
      </c>
      <c r="B7736" t="s">
        <v>9036</v>
      </c>
      <c r="C7736" t="s">
        <v>7733</v>
      </c>
      <c r="D7736" s="285">
        <v>0</v>
      </c>
      <c r="E7736" s="286">
        <v>0</v>
      </c>
      <c r="F7736" s="286">
        <v>0</v>
      </c>
    </row>
    <row r="7737" spans="1:6">
      <c r="A7737" t="s">
        <v>9052</v>
      </c>
      <c r="B7737" t="s">
        <v>9053</v>
      </c>
      <c r="C7737" t="s">
        <v>7733</v>
      </c>
      <c r="D7737" s="285">
        <v>0</v>
      </c>
      <c r="E7737" s="286">
        <v>0</v>
      </c>
      <c r="F7737" s="286">
        <v>0</v>
      </c>
    </row>
    <row r="7738" spans="1:6">
      <c r="A7738" t="s">
        <v>9054</v>
      </c>
      <c r="B7738" t="s">
        <v>9053</v>
      </c>
      <c r="C7738" t="s">
        <v>7733</v>
      </c>
      <c r="D7738" s="285">
        <v>0</v>
      </c>
      <c r="E7738" s="286">
        <v>0</v>
      </c>
      <c r="F7738" s="286">
        <v>0</v>
      </c>
    </row>
    <row r="7739" spans="1:6">
      <c r="A7739" t="s">
        <v>9055</v>
      </c>
      <c r="B7739" t="s">
        <v>9056</v>
      </c>
      <c r="C7739" t="s">
        <v>7733</v>
      </c>
      <c r="D7739" s="285">
        <v>0</v>
      </c>
      <c r="E7739" s="286">
        <v>0</v>
      </c>
      <c r="F7739" s="286">
        <v>0</v>
      </c>
    </row>
    <row r="7740" spans="1:6">
      <c r="A7740" t="s">
        <v>9057</v>
      </c>
      <c r="B7740" t="s">
        <v>9058</v>
      </c>
      <c r="C7740" t="s">
        <v>7733</v>
      </c>
      <c r="D7740" s="285">
        <v>0</v>
      </c>
      <c r="E7740" s="286">
        <v>0</v>
      </c>
      <c r="F7740" s="286">
        <v>0</v>
      </c>
    </row>
    <row r="7741" spans="1:6">
      <c r="A7741" t="s">
        <v>93</v>
      </c>
      <c r="B7741" t="s">
        <v>94</v>
      </c>
      <c r="C7741" t="s">
        <v>679</v>
      </c>
      <c r="D7741" s="285">
        <v>0</v>
      </c>
      <c r="E7741" s="286">
        <v>0</v>
      </c>
      <c r="F7741" s="286">
        <v>0</v>
      </c>
    </row>
    <row r="7742" spans="1:6">
      <c r="A7742" t="s">
        <v>95</v>
      </c>
      <c r="B7742" t="s">
        <v>96</v>
      </c>
      <c r="C7742" t="s">
        <v>679</v>
      </c>
      <c r="D7742" s="285">
        <v>0</v>
      </c>
      <c r="E7742" s="286">
        <v>0</v>
      </c>
      <c r="F7742" s="286">
        <v>0</v>
      </c>
    </row>
    <row r="7743" spans="1:6">
      <c r="A7743" t="s">
        <v>97</v>
      </c>
      <c r="B7743" t="s">
        <v>98</v>
      </c>
      <c r="C7743" t="s">
        <v>679</v>
      </c>
      <c r="D7743" s="285">
        <v>0</v>
      </c>
      <c r="E7743" s="286">
        <v>0</v>
      </c>
      <c r="F7743" s="286">
        <v>0</v>
      </c>
    </row>
    <row r="7744" spans="1:6">
      <c r="A7744" t="s">
        <v>99</v>
      </c>
      <c r="B7744" t="s">
        <v>100</v>
      </c>
      <c r="C7744" t="s">
        <v>679</v>
      </c>
      <c r="D7744" s="285">
        <v>46</v>
      </c>
      <c r="E7744" s="286">
        <v>0</v>
      </c>
      <c r="F7744" s="286">
        <v>0</v>
      </c>
    </row>
    <row r="7745" spans="1:6">
      <c r="A7745" t="s">
        <v>37</v>
      </c>
      <c r="B7745" t="s">
        <v>40</v>
      </c>
      <c r="C7745" t="s">
        <v>679</v>
      </c>
      <c r="D7745" s="285">
        <v>1386</v>
      </c>
      <c r="E7745" s="286">
        <v>5.23</v>
      </c>
      <c r="F7745" s="286">
        <v>7248.78</v>
      </c>
    </row>
    <row r="7746" spans="1:6">
      <c r="A7746" t="s">
        <v>43</v>
      </c>
      <c r="B7746" t="s">
        <v>44</v>
      </c>
      <c r="C7746" t="s">
        <v>679</v>
      </c>
      <c r="D7746" s="285">
        <v>1446</v>
      </c>
      <c r="E7746" s="286">
        <v>5.23</v>
      </c>
      <c r="F7746" s="286">
        <v>7562.58</v>
      </c>
    </row>
    <row r="7747" spans="1:6">
      <c r="A7747" t="s">
        <v>45</v>
      </c>
      <c r="B7747" t="s">
        <v>46</v>
      </c>
      <c r="C7747" t="s">
        <v>679</v>
      </c>
      <c r="D7747" s="285">
        <v>1424</v>
      </c>
      <c r="E7747" s="286">
        <v>5.23</v>
      </c>
      <c r="F7747" s="286">
        <v>7447.52</v>
      </c>
    </row>
    <row r="7748" spans="1:6">
      <c r="A7748" t="s">
        <v>47</v>
      </c>
      <c r="B7748" t="s">
        <v>48</v>
      </c>
      <c r="C7748" t="s">
        <v>679</v>
      </c>
      <c r="D7748" s="285">
        <v>1184</v>
      </c>
      <c r="E7748" s="286">
        <v>5.23</v>
      </c>
      <c r="F7748" s="286">
        <v>6192.32</v>
      </c>
    </row>
    <row r="7749" spans="1:6">
      <c r="A7749" t="s">
        <v>49</v>
      </c>
      <c r="B7749" t="s">
        <v>51</v>
      </c>
      <c r="C7749" t="s">
        <v>679</v>
      </c>
      <c r="D7749" s="285">
        <v>1459</v>
      </c>
      <c r="E7749" s="286">
        <v>5.23</v>
      </c>
      <c r="F7749" s="286">
        <v>7630.57</v>
      </c>
    </row>
    <row r="7750" spans="1:6">
      <c r="A7750" t="s">
        <v>52</v>
      </c>
      <c r="B7750" t="s">
        <v>53</v>
      </c>
      <c r="C7750" t="s">
        <v>679</v>
      </c>
      <c r="D7750" s="285">
        <v>1122</v>
      </c>
      <c r="E7750" s="286">
        <v>5.23</v>
      </c>
      <c r="F7750" s="286">
        <v>5868.06</v>
      </c>
    </row>
    <row r="7751" spans="1:6">
      <c r="A7751" t="s">
        <v>54</v>
      </c>
      <c r="B7751" t="s">
        <v>55</v>
      </c>
      <c r="C7751" t="s">
        <v>679</v>
      </c>
      <c r="D7751" s="285">
        <v>1460</v>
      </c>
      <c r="E7751" s="286">
        <v>5.23</v>
      </c>
      <c r="F7751" s="286">
        <v>7635.8</v>
      </c>
    </row>
    <row r="7752" spans="1:6">
      <c r="A7752" t="s">
        <v>56</v>
      </c>
      <c r="B7752" t="s">
        <v>57</v>
      </c>
      <c r="C7752" t="s">
        <v>679</v>
      </c>
      <c r="D7752" s="285">
        <v>1483</v>
      </c>
      <c r="E7752" s="286">
        <v>5.23</v>
      </c>
      <c r="F7752" s="286">
        <v>7756.09</v>
      </c>
    </row>
    <row r="7753" spans="1:6">
      <c r="A7753" t="s">
        <v>101</v>
      </c>
      <c r="B7753" t="s">
        <v>102</v>
      </c>
      <c r="C7753" t="s">
        <v>679</v>
      </c>
      <c r="D7753" s="285">
        <v>0</v>
      </c>
      <c r="E7753" s="286">
        <v>0</v>
      </c>
      <c r="F7753" s="286">
        <v>0</v>
      </c>
    </row>
    <row r="7754" spans="1:6">
      <c r="A7754" t="s">
        <v>103</v>
      </c>
      <c r="B7754" t="s">
        <v>104</v>
      </c>
      <c r="C7754" t="s">
        <v>679</v>
      </c>
      <c r="D7754" s="285">
        <v>0</v>
      </c>
      <c r="E7754" s="286">
        <v>0</v>
      </c>
      <c r="F7754" s="286">
        <v>0</v>
      </c>
    </row>
    <row r="7755" spans="1:6">
      <c r="A7755" t="s">
        <v>105</v>
      </c>
      <c r="B7755" t="s">
        <v>106</v>
      </c>
      <c r="C7755" t="s">
        <v>679</v>
      </c>
      <c r="D7755" s="285">
        <v>0</v>
      </c>
      <c r="E7755" s="286">
        <v>0</v>
      </c>
      <c r="F7755" s="286">
        <v>0</v>
      </c>
    </row>
    <row r="7756" spans="1:6">
      <c r="A7756" t="s">
        <v>107</v>
      </c>
      <c r="B7756" t="s">
        <v>108</v>
      </c>
      <c r="C7756" t="s">
        <v>679</v>
      </c>
      <c r="D7756" s="285">
        <v>0</v>
      </c>
      <c r="E7756" s="286">
        <v>0</v>
      </c>
      <c r="F7756" s="286">
        <v>0</v>
      </c>
    </row>
    <row r="7757" spans="1:6">
      <c r="A7757" t="s">
        <v>9059</v>
      </c>
      <c r="B7757" t="s">
        <v>9060</v>
      </c>
      <c r="C7757" t="s">
        <v>679</v>
      </c>
      <c r="D7757" s="285">
        <v>0</v>
      </c>
      <c r="E7757" s="286">
        <v>4.0999999999999996</v>
      </c>
      <c r="F7757" s="286">
        <v>0</v>
      </c>
    </row>
    <row r="7758" spans="1:6">
      <c r="A7758" t="s">
        <v>9061</v>
      </c>
      <c r="B7758" t="s">
        <v>9062</v>
      </c>
      <c r="C7758" t="s">
        <v>679</v>
      </c>
      <c r="D7758" s="285">
        <v>0</v>
      </c>
      <c r="E7758" s="286">
        <v>4.0999999999999996</v>
      </c>
      <c r="F7758" s="286">
        <v>0</v>
      </c>
    </row>
    <row r="7759" spans="1:6">
      <c r="A7759" t="s">
        <v>58</v>
      </c>
      <c r="B7759" t="s">
        <v>9063</v>
      </c>
      <c r="C7759" t="s">
        <v>679</v>
      </c>
      <c r="D7759" s="285">
        <v>310</v>
      </c>
      <c r="E7759" s="286">
        <v>6.97</v>
      </c>
      <c r="F7759" s="286">
        <v>2160.6999999999998</v>
      </c>
    </row>
    <row r="7760" spans="1:6">
      <c r="A7760" t="s">
        <v>60</v>
      </c>
      <c r="B7760" t="s">
        <v>9064</v>
      </c>
      <c r="C7760" t="s">
        <v>679</v>
      </c>
      <c r="D7760" s="285">
        <v>322</v>
      </c>
      <c r="E7760" s="286">
        <v>6.97</v>
      </c>
      <c r="F7760" s="286">
        <v>2244.34</v>
      </c>
    </row>
    <row r="7761" spans="1:6">
      <c r="A7761" t="s">
        <v>62</v>
      </c>
      <c r="B7761" t="s">
        <v>9065</v>
      </c>
      <c r="C7761" t="s">
        <v>679</v>
      </c>
      <c r="D7761" s="285">
        <v>286</v>
      </c>
      <c r="E7761" s="286">
        <v>6.97</v>
      </c>
      <c r="F7761" s="286">
        <v>1993.42</v>
      </c>
    </row>
    <row r="7762" spans="1:6">
      <c r="A7762" t="s">
        <v>64</v>
      </c>
      <c r="B7762" t="s">
        <v>9066</v>
      </c>
      <c r="C7762" t="s">
        <v>679</v>
      </c>
      <c r="D7762" s="285">
        <v>12</v>
      </c>
      <c r="E7762" s="286">
        <v>6.97</v>
      </c>
      <c r="F7762" s="286">
        <v>83.64</v>
      </c>
    </row>
    <row r="7763" spans="1:6">
      <c r="A7763" t="s">
        <v>66</v>
      </c>
      <c r="B7763" t="s">
        <v>9067</v>
      </c>
      <c r="C7763" t="s">
        <v>679</v>
      </c>
      <c r="D7763" s="285">
        <v>0</v>
      </c>
      <c r="E7763" s="286">
        <v>6.97</v>
      </c>
      <c r="F7763" s="286">
        <v>0</v>
      </c>
    </row>
    <row r="7764" spans="1:6">
      <c r="A7764" t="s">
        <v>68</v>
      </c>
      <c r="B7764" t="s">
        <v>9068</v>
      </c>
      <c r="C7764" t="s">
        <v>679</v>
      </c>
      <c r="D7764" s="285">
        <v>22</v>
      </c>
      <c r="E7764" s="286">
        <v>6.97</v>
      </c>
      <c r="F7764" s="286">
        <v>153.34</v>
      </c>
    </row>
    <row r="7765" spans="1:6">
      <c r="A7765" t="s">
        <v>70</v>
      </c>
      <c r="B7765" t="s">
        <v>9069</v>
      </c>
      <c r="C7765" t="s">
        <v>679</v>
      </c>
      <c r="D7765" s="285">
        <v>-86</v>
      </c>
      <c r="E7765" s="286">
        <v>6.97</v>
      </c>
      <c r="F7765" s="286">
        <v>-599.41999999999996</v>
      </c>
    </row>
    <row r="7766" spans="1:6">
      <c r="A7766" t="s">
        <v>72</v>
      </c>
      <c r="B7766" t="s">
        <v>9070</v>
      </c>
      <c r="C7766" t="s">
        <v>679</v>
      </c>
      <c r="D7766" s="285">
        <v>322</v>
      </c>
      <c r="E7766" s="286">
        <v>6.97</v>
      </c>
      <c r="F7766" s="286">
        <v>2244.34</v>
      </c>
    </row>
    <row r="7767" spans="1:6">
      <c r="A7767" t="s">
        <v>9071</v>
      </c>
      <c r="B7767" t="s">
        <v>9072</v>
      </c>
      <c r="C7767" t="s">
        <v>679</v>
      </c>
      <c r="D7767" s="285">
        <v>-199</v>
      </c>
      <c r="E7767" s="286">
        <v>0</v>
      </c>
      <c r="F7767" s="286">
        <v>0</v>
      </c>
    </row>
    <row r="7768" spans="1:6">
      <c r="A7768" t="s">
        <v>9073</v>
      </c>
      <c r="B7768" t="s">
        <v>9074</v>
      </c>
      <c r="C7768" t="s">
        <v>679</v>
      </c>
      <c r="D7768" s="285">
        <v>-1</v>
      </c>
      <c r="E7768" s="286">
        <v>0</v>
      </c>
      <c r="F7768" s="286">
        <v>0</v>
      </c>
    </row>
    <row r="7769" spans="1:6">
      <c r="A7769" t="s">
        <v>211</v>
      </c>
      <c r="B7769" t="s">
        <v>9075</v>
      </c>
      <c r="C7769" t="s">
        <v>679</v>
      </c>
      <c r="D7769" s="285">
        <v>0</v>
      </c>
      <c r="E7769" s="286">
        <v>0</v>
      </c>
      <c r="F7769" s="286">
        <v>0</v>
      </c>
    </row>
    <row r="7770" spans="1:6">
      <c r="A7770" t="s">
        <v>213</v>
      </c>
      <c r="B7770" t="s">
        <v>9076</v>
      </c>
      <c r="C7770" t="s">
        <v>679</v>
      </c>
      <c r="D7770" s="285">
        <v>0</v>
      </c>
      <c r="E7770" s="286">
        <v>0</v>
      </c>
      <c r="F7770" s="286">
        <v>0</v>
      </c>
    </row>
    <row r="7771" spans="1:6">
      <c r="A7771" t="s">
        <v>215</v>
      </c>
      <c r="B7771" t="s">
        <v>9077</v>
      </c>
      <c r="C7771" t="s">
        <v>679</v>
      </c>
      <c r="D7771" s="285">
        <v>0</v>
      </c>
      <c r="E7771" s="286">
        <v>0</v>
      </c>
      <c r="F7771" s="286">
        <v>0</v>
      </c>
    </row>
    <row r="7772" spans="1:6">
      <c r="A7772" t="s">
        <v>217</v>
      </c>
      <c r="B7772" t="s">
        <v>9078</v>
      </c>
      <c r="C7772" t="s">
        <v>679</v>
      </c>
      <c r="D7772" s="285">
        <v>0</v>
      </c>
      <c r="E7772" s="286">
        <v>0</v>
      </c>
      <c r="F7772" s="286">
        <v>0</v>
      </c>
    </row>
    <row r="7773" spans="1:6">
      <c r="A7773" t="s">
        <v>219</v>
      </c>
      <c r="B7773" t="s">
        <v>9079</v>
      </c>
      <c r="C7773" t="s">
        <v>679</v>
      </c>
      <c r="D7773" s="285">
        <v>0</v>
      </c>
      <c r="E7773" s="286">
        <v>0</v>
      </c>
      <c r="F7773" s="286">
        <v>0</v>
      </c>
    </row>
    <row r="7774" spans="1:6">
      <c r="A7774" t="s">
        <v>221</v>
      </c>
      <c r="B7774" t="s">
        <v>9080</v>
      </c>
      <c r="C7774" t="s">
        <v>679</v>
      </c>
      <c r="D7774" s="285">
        <v>0</v>
      </c>
      <c r="E7774" s="286">
        <v>0</v>
      </c>
      <c r="F7774" s="286">
        <v>0</v>
      </c>
    </row>
    <row r="7775" spans="1:6">
      <c r="A7775" t="s">
        <v>109</v>
      </c>
      <c r="B7775" t="s">
        <v>9081</v>
      </c>
      <c r="C7775" t="s">
        <v>679</v>
      </c>
      <c r="D7775" s="285">
        <v>0</v>
      </c>
      <c r="E7775" s="286">
        <v>0</v>
      </c>
      <c r="F7775" s="286">
        <v>0</v>
      </c>
    </row>
    <row r="7776" spans="1:6">
      <c r="A7776" t="s">
        <v>9082</v>
      </c>
      <c r="B7776" t="s">
        <v>9083</v>
      </c>
      <c r="C7776" t="s">
        <v>679</v>
      </c>
      <c r="D7776" s="285">
        <v>0</v>
      </c>
      <c r="E7776" s="286">
        <v>0</v>
      </c>
      <c r="F7776" s="286">
        <v>0</v>
      </c>
    </row>
    <row r="7777" spans="1:6">
      <c r="A7777" t="s">
        <v>223</v>
      </c>
      <c r="B7777" t="s">
        <v>9084</v>
      </c>
      <c r="C7777" t="s">
        <v>679</v>
      </c>
      <c r="D7777" s="285">
        <v>0</v>
      </c>
      <c r="E7777" s="286">
        <v>0</v>
      </c>
      <c r="F7777" s="286">
        <v>0</v>
      </c>
    </row>
    <row r="7778" spans="1:6">
      <c r="A7778" t="s">
        <v>225</v>
      </c>
      <c r="B7778" t="s">
        <v>9085</v>
      </c>
      <c r="C7778" t="s">
        <v>679</v>
      </c>
      <c r="D7778" s="285">
        <v>0</v>
      </c>
      <c r="E7778" s="286">
        <v>0</v>
      </c>
      <c r="F7778" s="286">
        <v>0</v>
      </c>
    </row>
    <row r="7779" spans="1:6">
      <c r="A7779" t="s">
        <v>9086</v>
      </c>
      <c r="B7779" t="s">
        <v>9087</v>
      </c>
      <c r="C7779" t="s">
        <v>679</v>
      </c>
      <c r="D7779" s="285">
        <v>0</v>
      </c>
      <c r="E7779" s="286">
        <v>0</v>
      </c>
      <c r="F7779" s="286">
        <v>0</v>
      </c>
    </row>
    <row r="7780" spans="1:6">
      <c r="A7780" t="s">
        <v>9088</v>
      </c>
      <c r="B7780" t="s">
        <v>9089</v>
      </c>
      <c r="C7780" t="s">
        <v>679</v>
      </c>
      <c r="D7780" s="285">
        <v>0</v>
      </c>
      <c r="E7780" s="286">
        <v>0</v>
      </c>
      <c r="F7780" s="286">
        <v>0</v>
      </c>
    </row>
    <row r="7781" spans="1:6">
      <c r="A7781" t="s">
        <v>227</v>
      </c>
      <c r="B7781" t="s">
        <v>9090</v>
      </c>
      <c r="C7781" t="s">
        <v>679</v>
      </c>
      <c r="D7781" s="285">
        <v>0</v>
      </c>
      <c r="E7781" s="286">
        <v>0</v>
      </c>
      <c r="F7781" s="286">
        <v>0</v>
      </c>
    </row>
    <row r="7782" spans="1:6">
      <c r="A7782" t="s">
        <v>9091</v>
      </c>
      <c r="B7782" t="s">
        <v>9092</v>
      </c>
      <c r="C7782" t="s">
        <v>565</v>
      </c>
      <c r="D7782" s="285">
        <v>0</v>
      </c>
      <c r="E7782" s="286">
        <v>0</v>
      </c>
      <c r="F7782" s="286">
        <v>0</v>
      </c>
    </row>
    <row r="7783" spans="1:6">
      <c r="A7783" t="s">
        <v>9093</v>
      </c>
      <c r="B7783" t="s">
        <v>9094</v>
      </c>
      <c r="C7783" t="s">
        <v>565</v>
      </c>
      <c r="D7783" s="285">
        <v>0</v>
      </c>
      <c r="E7783" s="286">
        <v>0</v>
      </c>
      <c r="F7783" s="286">
        <v>0</v>
      </c>
    </row>
    <row r="7784" spans="1:6">
      <c r="A7784" t="s">
        <v>9095</v>
      </c>
      <c r="B7784" t="s">
        <v>9096</v>
      </c>
      <c r="C7784" t="s">
        <v>565</v>
      </c>
      <c r="D7784" s="285">
        <v>0</v>
      </c>
      <c r="E7784" s="286">
        <v>0</v>
      </c>
      <c r="F7784" s="286">
        <v>0</v>
      </c>
    </row>
    <row r="7785" spans="1:6">
      <c r="A7785" t="s">
        <v>9097</v>
      </c>
      <c r="B7785" t="s">
        <v>9098</v>
      </c>
      <c r="C7785" t="s">
        <v>565</v>
      </c>
      <c r="D7785" s="285">
        <v>0</v>
      </c>
      <c r="E7785" s="286">
        <v>0</v>
      </c>
      <c r="F7785" s="286">
        <v>0</v>
      </c>
    </row>
    <row r="7786" spans="1:6">
      <c r="A7786" t="s">
        <v>9099</v>
      </c>
      <c r="B7786" t="s">
        <v>9100</v>
      </c>
      <c r="C7786" t="s">
        <v>565</v>
      </c>
      <c r="D7786" s="285">
        <v>0</v>
      </c>
      <c r="E7786" s="286">
        <v>0</v>
      </c>
      <c r="F7786" s="286">
        <v>0</v>
      </c>
    </row>
    <row r="7787" spans="1:6">
      <c r="A7787" t="s">
        <v>9101</v>
      </c>
      <c r="B7787" t="s">
        <v>9102</v>
      </c>
      <c r="C7787" t="s">
        <v>565</v>
      </c>
      <c r="D7787" s="285">
        <v>0</v>
      </c>
      <c r="E7787" s="286">
        <v>0</v>
      </c>
      <c r="F7787" s="286">
        <v>0</v>
      </c>
    </row>
    <row r="7788" spans="1:6">
      <c r="A7788" t="s">
        <v>9103</v>
      </c>
      <c r="B7788" t="s">
        <v>9104</v>
      </c>
      <c r="C7788" t="s">
        <v>565</v>
      </c>
      <c r="D7788" s="285">
        <v>0</v>
      </c>
      <c r="E7788" s="286">
        <v>0</v>
      </c>
      <c r="F7788" s="286">
        <v>0</v>
      </c>
    </row>
    <row r="7789" spans="1:6">
      <c r="A7789" t="s">
        <v>9105</v>
      </c>
      <c r="B7789" t="s">
        <v>9106</v>
      </c>
      <c r="C7789" t="s">
        <v>565</v>
      </c>
      <c r="D7789" s="285">
        <v>0</v>
      </c>
      <c r="E7789" s="286">
        <v>0</v>
      </c>
      <c r="F7789" s="286">
        <v>0</v>
      </c>
    </row>
    <row r="7790" spans="1:6">
      <c r="A7790" t="s">
        <v>9107</v>
      </c>
      <c r="B7790" t="s">
        <v>9108</v>
      </c>
      <c r="C7790" t="s">
        <v>565</v>
      </c>
      <c r="D7790" s="285">
        <v>0</v>
      </c>
      <c r="E7790" s="286">
        <v>0</v>
      </c>
      <c r="F7790" s="286">
        <v>0</v>
      </c>
    </row>
    <row r="7791" spans="1:6">
      <c r="A7791" t="s">
        <v>9109</v>
      </c>
      <c r="B7791" t="s">
        <v>9110</v>
      </c>
      <c r="C7791" t="s">
        <v>565</v>
      </c>
      <c r="D7791" s="285">
        <v>0</v>
      </c>
      <c r="E7791" s="286">
        <v>0</v>
      </c>
      <c r="F7791" s="286">
        <v>0</v>
      </c>
    </row>
    <row r="7792" spans="1:6">
      <c r="A7792" t="s">
        <v>9111</v>
      </c>
      <c r="B7792" t="s">
        <v>9112</v>
      </c>
      <c r="C7792" t="s">
        <v>565</v>
      </c>
      <c r="D7792" s="285">
        <v>0</v>
      </c>
      <c r="E7792" s="286">
        <v>0</v>
      </c>
      <c r="F7792" s="286">
        <v>0</v>
      </c>
    </row>
    <row r="7793" spans="1:6">
      <c r="A7793" t="s">
        <v>9113</v>
      </c>
      <c r="B7793" t="s">
        <v>9114</v>
      </c>
      <c r="C7793" t="s">
        <v>565</v>
      </c>
      <c r="D7793" s="285">
        <v>0</v>
      </c>
      <c r="E7793" s="286">
        <v>0</v>
      </c>
      <c r="F7793" s="286">
        <v>0</v>
      </c>
    </row>
    <row r="7794" spans="1:6">
      <c r="A7794" t="s">
        <v>9115</v>
      </c>
      <c r="B7794" t="s">
        <v>9116</v>
      </c>
      <c r="C7794" t="s">
        <v>565</v>
      </c>
      <c r="D7794" s="285">
        <v>0</v>
      </c>
      <c r="E7794" s="286">
        <v>0</v>
      </c>
      <c r="F7794" s="286">
        <v>0</v>
      </c>
    </row>
    <row r="7795" spans="1:6">
      <c r="A7795" t="s">
        <v>9117</v>
      </c>
      <c r="B7795" t="s">
        <v>9118</v>
      </c>
      <c r="C7795" t="s">
        <v>565</v>
      </c>
      <c r="D7795" s="285">
        <v>0</v>
      </c>
      <c r="E7795" s="286">
        <v>0</v>
      </c>
      <c r="F7795" s="286">
        <v>0</v>
      </c>
    </row>
    <row r="7796" spans="1:6">
      <c r="A7796" t="s">
        <v>9119</v>
      </c>
      <c r="B7796" t="s">
        <v>9120</v>
      </c>
      <c r="C7796" t="s">
        <v>565</v>
      </c>
      <c r="D7796" s="285">
        <v>0</v>
      </c>
      <c r="E7796" s="286">
        <v>0</v>
      </c>
      <c r="F7796" s="286">
        <v>0</v>
      </c>
    </row>
    <row r="7797" spans="1:6">
      <c r="A7797" t="s">
        <v>9121</v>
      </c>
      <c r="B7797" t="s">
        <v>9122</v>
      </c>
      <c r="C7797" t="s">
        <v>565</v>
      </c>
      <c r="D7797" s="285">
        <v>0</v>
      </c>
      <c r="E7797" s="286">
        <v>0</v>
      </c>
      <c r="F7797" s="286">
        <v>0</v>
      </c>
    </row>
    <row r="7798" spans="1:6">
      <c r="A7798" t="s">
        <v>9123</v>
      </c>
      <c r="B7798" t="s">
        <v>9124</v>
      </c>
      <c r="C7798" t="s">
        <v>565</v>
      </c>
      <c r="D7798" s="285">
        <v>0</v>
      </c>
      <c r="E7798" s="286">
        <v>0</v>
      </c>
      <c r="F7798" s="286">
        <v>0</v>
      </c>
    </row>
    <row r="7799" spans="1:6">
      <c r="A7799" t="s">
        <v>9125</v>
      </c>
      <c r="B7799" t="s">
        <v>9126</v>
      </c>
      <c r="C7799" t="s">
        <v>565</v>
      </c>
      <c r="D7799" s="285">
        <v>0</v>
      </c>
      <c r="E7799" s="286">
        <v>0</v>
      </c>
      <c r="F7799" s="286">
        <v>0</v>
      </c>
    </row>
    <row r="7800" spans="1:6">
      <c r="A7800" t="s">
        <v>9127</v>
      </c>
      <c r="B7800" t="s">
        <v>9128</v>
      </c>
      <c r="C7800" t="s">
        <v>565</v>
      </c>
      <c r="D7800" s="285">
        <v>0</v>
      </c>
      <c r="E7800" s="286">
        <v>0</v>
      </c>
      <c r="F7800" s="286">
        <v>0</v>
      </c>
    </row>
    <row r="7801" spans="1:6">
      <c r="A7801" t="s">
        <v>9129</v>
      </c>
      <c r="B7801" t="s">
        <v>9130</v>
      </c>
      <c r="C7801" t="s">
        <v>565</v>
      </c>
      <c r="D7801" s="285">
        <v>0</v>
      </c>
      <c r="E7801" s="286">
        <v>0</v>
      </c>
      <c r="F7801" s="286">
        <v>0</v>
      </c>
    </row>
    <row r="7802" spans="1:6">
      <c r="A7802" t="s">
        <v>9131</v>
      </c>
      <c r="B7802" t="s">
        <v>9132</v>
      </c>
      <c r="C7802" t="s">
        <v>565</v>
      </c>
      <c r="D7802" s="285">
        <v>0</v>
      </c>
      <c r="E7802" s="286">
        <v>0</v>
      </c>
      <c r="F7802" s="286">
        <v>0</v>
      </c>
    </row>
    <row r="7803" spans="1:6">
      <c r="A7803" t="s">
        <v>9133</v>
      </c>
      <c r="B7803" t="s">
        <v>9134</v>
      </c>
      <c r="C7803" t="s">
        <v>565</v>
      </c>
      <c r="D7803" s="285">
        <v>0</v>
      </c>
      <c r="E7803" s="286">
        <v>0</v>
      </c>
      <c r="F7803" s="286">
        <v>0</v>
      </c>
    </row>
    <row r="7804" spans="1:6">
      <c r="A7804" t="s">
        <v>9135</v>
      </c>
      <c r="B7804" t="s">
        <v>9136</v>
      </c>
      <c r="C7804" t="s">
        <v>565</v>
      </c>
      <c r="D7804" s="285">
        <v>0</v>
      </c>
      <c r="E7804" s="286">
        <v>0</v>
      </c>
      <c r="F7804" s="286">
        <v>0</v>
      </c>
    </row>
    <row r="7805" spans="1:6">
      <c r="A7805" t="s">
        <v>9137</v>
      </c>
      <c r="B7805" t="s">
        <v>9138</v>
      </c>
      <c r="C7805" t="s">
        <v>565</v>
      </c>
      <c r="D7805" s="285">
        <v>0</v>
      </c>
      <c r="E7805" s="286">
        <v>0</v>
      </c>
      <c r="F7805" s="286">
        <v>0</v>
      </c>
    </row>
    <row r="7806" spans="1:6">
      <c r="A7806" t="s">
        <v>9139</v>
      </c>
      <c r="B7806" t="s">
        <v>9140</v>
      </c>
      <c r="C7806" t="s">
        <v>565</v>
      </c>
      <c r="D7806" s="285">
        <v>0</v>
      </c>
      <c r="E7806" s="286">
        <v>0</v>
      </c>
      <c r="F7806" s="286">
        <v>0</v>
      </c>
    </row>
    <row r="7807" spans="1:6">
      <c r="A7807" t="s">
        <v>9141</v>
      </c>
      <c r="B7807" t="s">
        <v>9142</v>
      </c>
      <c r="C7807" t="s">
        <v>565</v>
      </c>
      <c r="D7807" s="285">
        <v>0</v>
      </c>
      <c r="E7807" s="286">
        <v>0</v>
      </c>
      <c r="F7807" s="286">
        <v>0</v>
      </c>
    </row>
    <row r="7808" spans="1:6">
      <c r="A7808" t="s">
        <v>9143</v>
      </c>
      <c r="B7808" t="s">
        <v>9144</v>
      </c>
      <c r="C7808" t="s">
        <v>565</v>
      </c>
      <c r="D7808" s="285">
        <v>0</v>
      </c>
      <c r="E7808" s="286">
        <v>0</v>
      </c>
      <c r="F7808" s="286">
        <v>0</v>
      </c>
    </row>
    <row r="7809" spans="1:6">
      <c r="A7809" t="s">
        <v>9145</v>
      </c>
      <c r="B7809" t="s">
        <v>9146</v>
      </c>
      <c r="C7809" t="s">
        <v>565</v>
      </c>
      <c r="D7809" s="285">
        <v>0</v>
      </c>
      <c r="E7809" s="286">
        <v>0</v>
      </c>
      <c r="F7809" s="286">
        <v>0</v>
      </c>
    </row>
    <row r="7810" spans="1:6">
      <c r="A7810" t="s">
        <v>9147</v>
      </c>
      <c r="B7810" t="s">
        <v>9148</v>
      </c>
      <c r="C7810" t="s">
        <v>565</v>
      </c>
      <c r="D7810" s="285">
        <v>0</v>
      </c>
      <c r="E7810" s="286">
        <v>0</v>
      </c>
      <c r="F7810" s="286">
        <v>0</v>
      </c>
    </row>
    <row r="7811" spans="1:6">
      <c r="A7811" t="s">
        <v>9149</v>
      </c>
      <c r="B7811" t="s">
        <v>9150</v>
      </c>
      <c r="C7811" t="s">
        <v>565</v>
      </c>
      <c r="D7811" s="285">
        <v>0</v>
      </c>
      <c r="E7811" s="286">
        <v>0</v>
      </c>
      <c r="F7811" s="286">
        <v>0</v>
      </c>
    </row>
    <row r="7812" spans="1:6">
      <c r="A7812" t="s">
        <v>9151</v>
      </c>
      <c r="B7812" t="s">
        <v>9152</v>
      </c>
      <c r="C7812" t="s">
        <v>565</v>
      </c>
      <c r="D7812" s="285">
        <v>0</v>
      </c>
      <c r="E7812" s="286">
        <v>2.161</v>
      </c>
      <c r="F7812" s="286">
        <v>0</v>
      </c>
    </row>
    <row r="7813" spans="1:6">
      <c r="A7813" t="s">
        <v>9153</v>
      </c>
      <c r="B7813" t="s">
        <v>9154</v>
      </c>
      <c r="C7813" t="s">
        <v>565</v>
      </c>
      <c r="D7813" s="285">
        <v>0</v>
      </c>
      <c r="E7813" s="286">
        <v>0</v>
      </c>
      <c r="F7813" s="286">
        <v>0</v>
      </c>
    </row>
    <row r="7814" spans="1:6">
      <c r="A7814" t="s">
        <v>9155</v>
      </c>
      <c r="B7814" t="s">
        <v>9156</v>
      </c>
      <c r="C7814" t="s">
        <v>565</v>
      </c>
      <c r="D7814" s="285">
        <v>0</v>
      </c>
      <c r="E7814" s="286">
        <v>0</v>
      </c>
      <c r="F7814" s="286">
        <v>0</v>
      </c>
    </row>
    <row r="7815" spans="1:6">
      <c r="A7815" t="s">
        <v>9157</v>
      </c>
      <c r="B7815" t="s">
        <v>9158</v>
      </c>
      <c r="C7815" t="s">
        <v>565</v>
      </c>
      <c r="D7815" s="285">
        <v>0</v>
      </c>
      <c r="E7815" s="286">
        <v>0.92600000000000005</v>
      </c>
      <c r="F7815" s="286">
        <v>0</v>
      </c>
    </row>
    <row r="7816" spans="1:6">
      <c r="A7816" t="s">
        <v>9159</v>
      </c>
      <c r="B7816" t="s">
        <v>9160</v>
      </c>
      <c r="C7816" t="s">
        <v>565</v>
      </c>
      <c r="D7816" s="285">
        <v>0</v>
      </c>
      <c r="E7816" s="286">
        <v>0</v>
      </c>
      <c r="F7816" s="286">
        <v>0</v>
      </c>
    </row>
    <row r="7817" spans="1:6">
      <c r="A7817" t="s">
        <v>9161</v>
      </c>
      <c r="B7817" t="s">
        <v>9162</v>
      </c>
      <c r="C7817" t="s">
        <v>565</v>
      </c>
      <c r="D7817" s="285">
        <v>0</v>
      </c>
      <c r="E7817" s="286">
        <v>0</v>
      </c>
      <c r="F7817" s="286">
        <v>0</v>
      </c>
    </row>
    <row r="7818" spans="1:6">
      <c r="A7818" t="s">
        <v>9163</v>
      </c>
      <c r="B7818" t="s">
        <v>9164</v>
      </c>
      <c r="C7818" t="s">
        <v>565</v>
      </c>
      <c r="D7818" s="285">
        <v>0</v>
      </c>
      <c r="E7818" s="286">
        <v>0</v>
      </c>
      <c r="F7818" s="286">
        <v>0</v>
      </c>
    </row>
    <row r="7819" spans="1:6">
      <c r="A7819" t="s">
        <v>9165</v>
      </c>
      <c r="B7819" t="s">
        <v>9166</v>
      </c>
      <c r="C7819" t="s">
        <v>565</v>
      </c>
      <c r="D7819" s="285">
        <v>0</v>
      </c>
      <c r="E7819" s="286">
        <v>0</v>
      </c>
      <c r="F7819" s="286">
        <v>0</v>
      </c>
    </row>
    <row r="7820" spans="1:6">
      <c r="A7820" t="s">
        <v>9167</v>
      </c>
      <c r="B7820" t="s">
        <v>9168</v>
      </c>
      <c r="C7820" t="s">
        <v>565</v>
      </c>
      <c r="D7820" s="285">
        <v>0</v>
      </c>
      <c r="E7820" s="286">
        <v>0</v>
      </c>
      <c r="F7820" s="286">
        <v>0</v>
      </c>
    </row>
    <row r="7821" spans="1:6">
      <c r="A7821" t="s">
        <v>9169</v>
      </c>
      <c r="B7821" t="s">
        <v>9170</v>
      </c>
      <c r="C7821" t="s">
        <v>565</v>
      </c>
      <c r="D7821" s="285">
        <v>0</v>
      </c>
      <c r="E7821" s="286">
        <v>0</v>
      </c>
      <c r="F7821" s="286">
        <v>0</v>
      </c>
    </row>
    <row r="7822" spans="1:6">
      <c r="A7822" t="s">
        <v>9171</v>
      </c>
      <c r="B7822" t="s">
        <v>9172</v>
      </c>
      <c r="C7822" t="s">
        <v>565</v>
      </c>
      <c r="D7822" s="285">
        <v>0</v>
      </c>
      <c r="E7822" s="286">
        <v>0</v>
      </c>
      <c r="F7822" s="286">
        <v>0</v>
      </c>
    </row>
    <row r="7823" spans="1:6">
      <c r="A7823" t="s">
        <v>9173</v>
      </c>
      <c r="B7823" t="s">
        <v>9174</v>
      </c>
      <c r="C7823" t="s">
        <v>565</v>
      </c>
      <c r="D7823" s="285">
        <v>0</v>
      </c>
      <c r="E7823" s="286">
        <v>0</v>
      </c>
      <c r="F7823" s="286">
        <v>0</v>
      </c>
    </row>
    <row r="7824" spans="1:6">
      <c r="A7824" t="s">
        <v>9175</v>
      </c>
      <c r="B7824" t="s">
        <v>9176</v>
      </c>
      <c r="C7824" t="s">
        <v>565</v>
      </c>
      <c r="D7824" s="285">
        <v>0</v>
      </c>
      <c r="E7824" s="286">
        <v>0</v>
      </c>
      <c r="F7824" s="286">
        <v>0</v>
      </c>
    </row>
    <row r="7825" spans="1:6">
      <c r="A7825" t="s">
        <v>9177</v>
      </c>
      <c r="B7825" t="s">
        <v>9178</v>
      </c>
      <c r="C7825" t="s">
        <v>565</v>
      </c>
      <c r="D7825" s="285">
        <v>0</v>
      </c>
      <c r="E7825" s="286">
        <v>0</v>
      </c>
      <c r="F7825" s="286">
        <v>0</v>
      </c>
    </row>
    <row r="7826" spans="1:6">
      <c r="A7826" t="s">
        <v>9179</v>
      </c>
      <c r="B7826" t="s">
        <v>9180</v>
      </c>
      <c r="C7826" t="s">
        <v>565</v>
      </c>
      <c r="D7826" s="285">
        <v>0</v>
      </c>
      <c r="E7826" s="286">
        <v>0</v>
      </c>
      <c r="F7826" s="286">
        <v>0</v>
      </c>
    </row>
    <row r="7827" spans="1:6">
      <c r="A7827" t="s">
        <v>9181</v>
      </c>
      <c r="B7827" t="s">
        <v>9182</v>
      </c>
      <c r="C7827" t="s">
        <v>565</v>
      </c>
      <c r="D7827" s="285">
        <v>0</v>
      </c>
      <c r="E7827" s="286">
        <v>0</v>
      </c>
      <c r="F7827" s="286">
        <v>0</v>
      </c>
    </row>
    <row r="7828" spans="1:6">
      <c r="A7828" t="s">
        <v>9183</v>
      </c>
      <c r="B7828" t="s">
        <v>9184</v>
      </c>
      <c r="C7828" t="s">
        <v>565</v>
      </c>
      <c r="D7828" s="285">
        <v>0</v>
      </c>
      <c r="E7828" s="286">
        <v>0</v>
      </c>
      <c r="F7828" s="286">
        <v>0</v>
      </c>
    </row>
    <row r="7829" spans="1:6">
      <c r="A7829" t="s">
        <v>9185</v>
      </c>
      <c r="B7829" t="s">
        <v>9186</v>
      </c>
      <c r="C7829" t="s">
        <v>565</v>
      </c>
      <c r="D7829" s="285">
        <v>0</v>
      </c>
      <c r="E7829" s="286">
        <v>0</v>
      </c>
      <c r="F7829" s="286">
        <v>0</v>
      </c>
    </row>
    <row r="7830" spans="1:6">
      <c r="A7830" t="s">
        <v>9187</v>
      </c>
      <c r="B7830" t="s">
        <v>9188</v>
      </c>
      <c r="C7830" t="s">
        <v>565</v>
      </c>
      <c r="D7830" s="285">
        <v>0</v>
      </c>
      <c r="E7830" s="286">
        <v>0</v>
      </c>
      <c r="F7830" s="286">
        <v>0</v>
      </c>
    </row>
    <row r="7831" spans="1:6">
      <c r="A7831" t="s">
        <v>9189</v>
      </c>
      <c r="B7831" t="s">
        <v>9190</v>
      </c>
      <c r="C7831" t="s">
        <v>565</v>
      </c>
      <c r="D7831" s="285">
        <v>0</v>
      </c>
      <c r="E7831" s="286">
        <v>3.2930000000000001</v>
      </c>
      <c r="F7831" s="286">
        <v>0</v>
      </c>
    </row>
    <row r="7832" spans="1:6">
      <c r="A7832" t="s">
        <v>9191</v>
      </c>
      <c r="B7832" t="s">
        <v>9192</v>
      </c>
      <c r="C7832" t="s">
        <v>565</v>
      </c>
      <c r="D7832" s="285">
        <v>0</v>
      </c>
      <c r="E7832" s="286">
        <v>0</v>
      </c>
      <c r="F7832" s="286">
        <v>0</v>
      </c>
    </row>
    <row r="7833" spans="1:6">
      <c r="A7833" t="s">
        <v>9193</v>
      </c>
      <c r="B7833" t="s">
        <v>9194</v>
      </c>
      <c r="C7833" t="s">
        <v>565</v>
      </c>
      <c r="D7833" s="285">
        <v>0</v>
      </c>
      <c r="E7833" s="286">
        <v>0</v>
      </c>
      <c r="F7833" s="286">
        <v>0</v>
      </c>
    </row>
    <row r="7834" spans="1:6">
      <c r="A7834" t="s">
        <v>9195</v>
      </c>
      <c r="B7834" t="s">
        <v>9196</v>
      </c>
      <c r="C7834" t="s">
        <v>565</v>
      </c>
      <c r="D7834" s="285">
        <v>0</v>
      </c>
      <c r="E7834" s="286">
        <v>0</v>
      </c>
      <c r="F7834" s="286">
        <v>0</v>
      </c>
    </row>
    <row r="7835" spans="1:6">
      <c r="A7835" t="s">
        <v>9197</v>
      </c>
      <c r="B7835" t="s">
        <v>9198</v>
      </c>
      <c r="C7835" t="s">
        <v>565</v>
      </c>
      <c r="D7835" s="285">
        <v>0</v>
      </c>
      <c r="E7835" s="286">
        <v>0</v>
      </c>
      <c r="F7835" s="286">
        <v>0</v>
      </c>
    </row>
    <row r="7836" spans="1:6">
      <c r="A7836" t="s">
        <v>9199</v>
      </c>
      <c r="B7836" t="s">
        <v>9200</v>
      </c>
      <c r="C7836" t="s">
        <v>565</v>
      </c>
      <c r="D7836" s="285">
        <v>0</v>
      </c>
      <c r="E7836" s="286">
        <v>0</v>
      </c>
      <c r="F7836" s="286">
        <v>0</v>
      </c>
    </row>
    <row r="7837" spans="1:6">
      <c r="A7837" t="s">
        <v>9201</v>
      </c>
      <c r="B7837" t="s">
        <v>9202</v>
      </c>
      <c r="C7837" t="s">
        <v>565</v>
      </c>
      <c r="D7837" s="285">
        <v>0</v>
      </c>
      <c r="E7837" s="286">
        <v>0</v>
      </c>
      <c r="F7837" s="286">
        <v>0</v>
      </c>
    </row>
    <row r="7838" spans="1:6">
      <c r="A7838" t="s">
        <v>9203</v>
      </c>
      <c r="B7838" t="s">
        <v>9204</v>
      </c>
      <c r="C7838" t="s">
        <v>565</v>
      </c>
      <c r="D7838" s="285">
        <v>0</v>
      </c>
      <c r="E7838" s="286">
        <v>0</v>
      </c>
      <c r="F7838" s="286">
        <v>0</v>
      </c>
    </row>
    <row r="7839" spans="1:6">
      <c r="A7839" t="s">
        <v>9205</v>
      </c>
      <c r="B7839" t="s">
        <v>9206</v>
      </c>
      <c r="C7839" t="s">
        <v>565</v>
      </c>
      <c r="D7839" s="285">
        <v>0</v>
      </c>
      <c r="E7839" s="286">
        <v>0</v>
      </c>
      <c r="F7839" s="286">
        <v>0</v>
      </c>
    </row>
    <row r="7840" spans="1:6">
      <c r="A7840" t="s">
        <v>9207</v>
      </c>
      <c r="B7840" t="s">
        <v>9208</v>
      </c>
      <c r="C7840" t="s">
        <v>565</v>
      </c>
      <c r="D7840" s="285">
        <v>0</v>
      </c>
      <c r="E7840" s="286">
        <v>0</v>
      </c>
      <c r="F7840" s="286">
        <v>0</v>
      </c>
    </row>
    <row r="7841" spans="1:6">
      <c r="A7841" t="s">
        <v>9209</v>
      </c>
      <c r="B7841" t="s">
        <v>9210</v>
      </c>
      <c r="C7841" t="s">
        <v>565</v>
      </c>
      <c r="D7841" s="285">
        <v>0</v>
      </c>
      <c r="E7841" s="286">
        <v>0</v>
      </c>
      <c r="F7841" s="286">
        <v>0</v>
      </c>
    </row>
    <row r="7842" spans="1:6">
      <c r="A7842" t="s">
        <v>9211</v>
      </c>
      <c r="B7842" t="s">
        <v>9212</v>
      </c>
      <c r="C7842" t="s">
        <v>565</v>
      </c>
      <c r="D7842" s="285">
        <v>0</v>
      </c>
      <c r="E7842" s="286">
        <v>0</v>
      </c>
      <c r="F7842" s="286">
        <v>0</v>
      </c>
    </row>
    <row r="7843" spans="1:6">
      <c r="A7843" t="s">
        <v>9213</v>
      </c>
      <c r="B7843" t="s">
        <v>9214</v>
      </c>
      <c r="C7843" t="s">
        <v>565</v>
      </c>
      <c r="D7843" s="285">
        <v>0</v>
      </c>
      <c r="E7843" s="286">
        <v>0</v>
      </c>
      <c r="F7843" s="286">
        <v>0</v>
      </c>
    </row>
    <row r="7844" spans="1:6">
      <c r="A7844" t="s">
        <v>9215</v>
      </c>
      <c r="B7844" t="s">
        <v>9216</v>
      </c>
      <c r="C7844" t="s">
        <v>565</v>
      </c>
      <c r="D7844" s="285">
        <v>0</v>
      </c>
      <c r="E7844" s="286">
        <v>0</v>
      </c>
      <c r="F7844" s="286">
        <v>0</v>
      </c>
    </row>
    <row r="7845" spans="1:6">
      <c r="A7845" t="s">
        <v>9217</v>
      </c>
      <c r="B7845" t="s">
        <v>9218</v>
      </c>
      <c r="C7845" t="s">
        <v>565</v>
      </c>
      <c r="D7845" s="285">
        <v>0</v>
      </c>
      <c r="E7845" s="286">
        <v>0</v>
      </c>
      <c r="F7845" s="286">
        <v>0</v>
      </c>
    </row>
    <row r="7846" spans="1:6">
      <c r="A7846" t="s">
        <v>9219</v>
      </c>
      <c r="B7846" t="s">
        <v>9220</v>
      </c>
      <c r="C7846" t="s">
        <v>565</v>
      </c>
      <c r="D7846" s="285">
        <v>0</v>
      </c>
      <c r="E7846" s="286">
        <v>0</v>
      </c>
      <c r="F7846" s="286">
        <v>0</v>
      </c>
    </row>
    <row r="7847" spans="1:6">
      <c r="A7847" t="s">
        <v>9221</v>
      </c>
      <c r="B7847" t="s">
        <v>9222</v>
      </c>
      <c r="C7847" t="s">
        <v>565</v>
      </c>
      <c r="D7847" s="285">
        <v>0</v>
      </c>
      <c r="E7847" s="286">
        <v>0</v>
      </c>
      <c r="F7847" s="286">
        <v>0</v>
      </c>
    </row>
    <row r="7848" spans="1:6">
      <c r="A7848" t="s">
        <v>9223</v>
      </c>
      <c r="B7848" t="s">
        <v>9224</v>
      </c>
      <c r="C7848" t="s">
        <v>565</v>
      </c>
      <c r="D7848" s="285">
        <v>0</v>
      </c>
      <c r="E7848" s="286">
        <v>0</v>
      </c>
      <c r="F7848" s="286">
        <v>0</v>
      </c>
    </row>
    <row r="7849" spans="1:6">
      <c r="A7849" t="s">
        <v>9225</v>
      </c>
      <c r="B7849" t="s">
        <v>9226</v>
      </c>
      <c r="C7849" t="s">
        <v>565</v>
      </c>
      <c r="D7849" s="285">
        <v>0</v>
      </c>
      <c r="E7849" s="286">
        <v>0</v>
      </c>
      <c r="F7849" s="286">
        <v>0</v>
      </c>
    </row>
    <row r="7850" spans="1:6">
      <c r="A7850" t="s">
        <v>9227</v>
      </c>
      <c r="B7850" t="s">
        <v>9228</v>
      </c>
      <c r="C7850" t="s">
        <v>565</v>
      </c>
      <c r="D7850" s="285">
        <v>0</v>
      </c>
      <c r="E7850" s="286">
        <v>0</v>
      </c>
      <c r="F7850" s="286">
        <v>0</v>
      </c>
    </row>
    <row r="7851" spans="1:6">
      <c r="A7851" t="s">
        <v>9229</v>
      </c>
      <c r="B7851" t="s">
        <v>9230</v>
      </c>
      <c r="C7851" t="s">
        <v>565</v>
      </c>
      <c r="D7851" s="285">
        <v>0</v>
      </c>
      <c r="E7851" s="286">
        <v>0</v>
      </c>
      <c r="F7851" s="286">
        <v>0</v>
      </c>
    </row>
    <row r="7852" spans="1:6">
      <c r="A7852" t="s">
        <v>9231</v>
      </c>
      <c r="B7852" t="s">
        <v>9232</v>
      </c>
      <c r="C7852" t="s">
        <v>565</v>
      </c>
      <c r="D7852" s="285">
        <v>0</v>
      </c>
      <c r="E7852" s="286">
        <v>0</v>
      </c>
      <c r="F7852" s="286">
        <v>0</v>
      </c>
    </row>
    <row r="7853" spans="1:6">
      <c r="A7853" t="s">
        <v>9233</v>
      </c>
      <c r="B7853" t="s">
        <v>9234</v>
      </c>
      <c r="C7853" t="s">
        <v>565</v>
      </c>
      <c r="D7853" s="285">
        <v>0</v>
      </c>
      <c r="E7853" s="286">
        <v>0</v>
      </c>
      <c r="F7853" s="286">
        <v>0</v>
      </c>
    </row>
    <row r="7854" spans="1:6">
      <c r="A7854" t="s">
        <v>9235</v>
      </c>
      <c r="B7854" t="s">
        <v>9236</v>
      </c>
      <c r="C7854" t="s">
        <v>565</v>
      </c>
      <c r="D7854" s="285">
        <v>0</v>
      </c>
      <c r="E7854" s="286">
        <v>0</v>
      </c>
      <c r="F7854" s="286">
        <v>0</v>
      </c>
    </row>
    <row r="7855" spans="1:6">
      <c r="A7855" t="s">
        <v>9237</v>
      </c>
      <c r="B7855" t="s">
        <v>9238</v>
      </c>
      <c r="C7855" t="s">
        <v>565</v>
      </c>
      <c r="D7855" s="285">
        <v>0</v>
      </c>
      <c r="E7855" s="286">
        <v>0</v>
      </c>
      <c r="F7855" s="286">
        <v>0</v>
      </c>
    </row>
    <row r="7856" spans="1:6">
      <c r="A7856" t="s">
        <v>9239</v>
      </c>
      <c r="B7856" t="s">
        <v>9240</v>
      </c>
      <c r="C7856" t="s">
        <v>565</v>
      </c>
      <c r="D7856" s="285">
        <v>0</v>
      </c>
      <c r="E7856" s="286">
        <v>0</v>
      </c>
      <c r="F7856" s="286">
        <v>0</v>
      </c>
    </row>
    <row r="7857" spans="1:6">
      <c r="A7857" t="s">
        <v>9241</v>
      </c>
      <c r="B7857" t="s">
        <v>9242</v>
      </c>
      <c r="C7857" t="s">
        <v>565</v>
      </c>
      <c r="D7857" s="285">
        <v>0</v>
      </c>
      <c r="E7857" s="286">
        <v>0</v>
      </c>
      <c r="F7857" s="286">
        <v>0</v>
      </c>
    </row>
    <row r="7858" spans="1:6">
      <c r="A7858" t="s">
        <v>9243</v>
      </c>
      <c r="B7858" t="s">
        <v>9244</v>
      </c>
      <c r="C7858" t="s">
        <v>565</v>
      </c>
      <c r="D7858" s="285">
        <v>0</v>
      </c>
      <c r="E7858" s="286">
        <v>0</v>
      </c>
      <c r="F7858" s="286">
        <v>0</v>
      </c>
    </row>
    <row r="7859" spans="1:6">
      <c r="A7859" t="s">
        <v>9245</v>
      </c>
      <c r="B7859" t="s">
        <v>9246</v>
      </c>
      <c r="C7859" t="s">
        <v>565</v>
      </c>
      <c r="D7859" s="285">
        <v>0</v>
      </c>
      <c r="E7859" s="286">
        <v>0</v>
      </c>
      <c r="F7859" s="286">
        <v>0</v>
      </c>
    </row>
    <row r="7860" spans="1:6">
      <c r="A7860" t="s">
        <v>9247</v>
      </c>
      <c r="B7860" t="s">
        <v>9248</v>
      </c>
      <c r="C7860" t="s">
        <v>565</v>
      </c>
      <c r="D7860" s="285">
        <v>0</v>
      </c>
      <c r="E7860" s="286">
        <v>0</v>
      </c>
      <c r="F7860" s="286">
        <v>0</v>
      </c>
    </row>
    <row r="7861" spans="1:6">
      <c r="A7861" t="s">
        <v>9249</v>
      </c>
      <c r="B7861" t="s">
        <v>9250</v>
      </c>
      <c r="C7861" t="s">
        <v>565</v>
      </c>
      <c r="D7861" s="285">
        <v>0</v>
      </c>
      <c r="E7861" s="286">
        <v>0</v>
      </c>
      <c r="F7861" s="286">
        <v>0</v>
      </c>
    </row>
    <row r="7862" spans="1:6">
      <c r="A7862" t="s">
        <v>9251</v>
      </c>
      <c r="B7862" t="s">
        <v>9252</v>
      </c>
      <c r="C7862" t="s">
        <v>565</v>
      </c>
      <c r="D7862" s="285">
        <v>0</v>
      </c>
      <c r="E7862" s="286">
        <v>0</v>
      </c>
      <c r="F7862" s="286">
        <v>0</v>
      </c>
    </row>
    <row r="7863" spans="1:6">
      <c r="A7863" t="s">
        <v>9253</v>
      </c>
      <c r="B7863" t="s">
        <v>9254</v>
      </c>
      <c r="C7863" t="s">
        <v>565</v>
      </c>
      <c r="D7863" s="285">
        <v>0</v>
      </c>
      <c r="E7863" s="286">
        <v>0</v>
      </c>
      <c r="F7863" s="286">
        <v>0</v>
      </c>
    </row>
    <row r="7864" spans="1:6">
      <c r="A7864" t="s">
        <v>9255</v>
      </c>
      <c r="B7864" t="s">
        <v>9256</v>
      </c>
      <c r="C7864" t="s">
        <v>565</v>
      </c>
      <c r="D7864" s="285">
        <v>0</v>
      </c>
      <c r="E7864" s="286">
        <v>0</v>
      </c>
      <c r="F7864" s="286">
        <v>0</v>
      </c>
    </row>
    <row r="7865" spans="1:6">
      <c r="A7865" t="s">
        <v>9257</v>
      </c>
      <c r="B7865" t="s">
        <v>9258</v>
      </c>
      <c r="C7865" t="s">
        <v>565</v>
      </c>
      <c r="D7865" s="285">
        <v>0</v>
      </c>
      <c r="E7865" s="286">
        <v>0</v>
      </c>
      <c r="F7865" s="286">
        <v>0</v>
      </c>
    </row>
    <row r="7866" spans="1:6">
      <c r="A7866" t="s">
        <v>9259</v>
      </c>
      <c r="B7866" t="s">
        <v>9260</v>
      </c>
      <c r="C7866" t="s">
        <v>565</v>
      </c>
      <c r="D7866" s="285">
        <v>0</v>
      </c>
      <c r="E7866" s="286">
        <v>20.62</v>
      </c>
      <c r="F7866" s="286">
        <v>0</v>
      </c>
    </row>
    <row r="7867" spans="1:6">
      <c r="A7867" t="s">
        <v>9261</v>
      </c>
      <c r="B7867" t="s">
        <v>9262</v>
      </c>
      <c r="C7867" t="s">
        <v>565</v>
      </c>
      <c r="D7867" s="285">
        <v>0</v>
      </c>
      <c r="E7867" s="286">
        <v>0</v>
      </c>
      <c r="F7867" s="286">
        <v>0</v>
      </c>
    </row>
    <row r="7868" spans="1:6">
      <c r="A7868" t="s">
        <v>9263</v>
      </c>
      <c r="B7868" t="s">
        <v>9264</v>
      </c>
      <c r="C7868" t="s">
        <v>565</v>
      </c>
      <c r="D7868" s="285">
        <v>0</v>
      </c>
      <c r="E7868" s="286">
        <v>0</v>
      </c>
      <c r="F7868" s="286">
        <v>0</v>
      </c>
    </row>
    <row r="7869" spans="1:6">
      <c r="A7869" t="s">
        <v>9265</v>
      </c>
      <c r="B7869" t="s">
        <v>9266</v>
      </c>
      <c r="C7869" t="s">
        <v>565</v>
      </c>
      <c r="D7869" s="285">
        <v>0</v>
      </c>
      <c r="E7869" s="286">
        <v>0</v>
      </c>
      <c r="F7869" s="286">
        <v>0</v>
      </c>
    </row>
    <row r="7870" spans="1:6">
      <c r="A7870" t="s">
        <v>9267</v>
      </c>
      <c r="B7870" t="s">
        <v>9268</v>
      </c>
      <c r="C7870" t="s">
        <v>565</v>
      </c>
      <c r="D7870" s="285">
        <v>0</v>
      </c>
      <c r="E7870" s="286">
        <v>0</v>
      </c>
      <c r="F7870" s="286">
        <v>0</v>
      </c>
    </row>
    <row r="7871" spans="1:6">
      <c r="A7871" t="s">
        <v>9269</v>
      </c>
      <c r="B7871" t="s">
        <v>9270</v>
      </c>
      <c r="C7871" t="s">
        <v>565</v>
      </c>
      <c r="D7871" s="285">
        <v>0</v>
      </c>
      <c r="E7871" s="286">
        <v>0</v>
      </c>
      <c r="F7871" s="286">
        <v>0</v>
      </c>
    </row>
    <row r="7872" spans="1:6">
      <c r="A7872" t="s">
        <v>9271</v>
      </c>
      <c r="B7872" t="s">
        <v>9272</v>
      </c>
      <c r="C7872" t="s">
        <v>565</v>
      </c>
      <c r="D7872" s="285">
        <v>0</v>
      </c>
      <c r="E7872" s="286">
        <v>0</v>
      </c>
      <c r="F7872" s="286">
        <v>0</v>
      </c>
    </row>
    <row r="7873" spans="1:6">
      <c r="A7873" t="s">
        <v>9273</v>
      </c>
      <c r="B7873" t="s">
        <v>9274</v>
      </c>
      <c r="C7873" t="s">
        <v>565</v>
      </c>
      <c r="D7873" s="285">
        <v>0</v>
      </c>
      <c r="E7873" s="286">
        <v>0</v>
      </c>
      <c r="F7873" s="286">
        <v>0</v>
      </c>
    </row>
    <row r="7874" spans="1:6">
      <c r="A7874" t="s">
        <v>9275</v>
      </c>
      <c r="B7874" t="s">
        <v>9276</v>
      </c>
      <c r="C7874" t="s">
        <v>565</v>
      </c>
      <c r="D7874" s="285">
        <v>0</v>
      </c>
      <c r="E7874" s="286">
        <v>0</v>
      </c>
      <c r="F7874" s="286">
        <v>0</v>
      </c>
    </row>
    <row r="7875" spans="1:6">
      <c r="A7875" t="s">
        <v>9277</v>
      </c>
      <c r="B7875" t="s">
        <v>9278</v>
      </c>
      <c r="C7875" t="s">
        <v>565</v>
      </c>
      <c r="D7875" s="285">
        <v>0</v>
      </c>
      <c r="E7875" s="286">
        <v>0</v>
      </c>
      <c r="F7875" s="286">
        <v>0</v>
      </c>
    </row>
    <row r="7876" spans="1:6">
      <c r="A7876" t="s">
        <v>9279</v>
      </c>
      <c r="B7876" t="s">
        <v>9280</v>
      </c>
      <c r="C7876" t="s">
        <v>565</v>
      </c>
      <c r="D7876" s="285">
        <v>0</v>
      </c>
      <c r="E7876" s="286">
        <v>0</v>
      </c>
      <c r="F7876" s="286">
        <v>0</v>
      </c>
    </row>
    <row r="7877" spans="1:6">
      <c r="A7877" t="s">
        <v>9281</v>
      </c>
      <c r="B7877" t="s">
        <v>9282</v>
      </c>
      <c r="C7877" t="s">
        <v>565</v>
      </c>
      <c r="D7877" s="285">
        <v>0</v>
      </c>
      <c r="E7877" s="286">
        <v>0</v>
      </c>
      <c r="F7877" s="286">
        <v>0</v>
      </c>
    </row>
    <row r="7878" spans="1:6">
      <c r="A7878" t="s">
        <v>9283</v>
      </c>
      <c r="B7878" t="s">
        <v>9284</v>
      </c>
      <c r="C7878" t="s">
        <v>565</v>
      </c>
      <c r="D7878" s="285">
        <v>0</v>
      </c>
      <c r="E7878" s="286">
        <v>0</v>
      </c>
      <c r="F7878" s="286">
        <v>0</v>
      </c>
    </row>
    <row r="7879" spans="1:6">
      <c r="A7879" t="s">
        <v>9285</v>
      </c>
      <c r="B7879" t="s">
        <v>9286</v>
      </c>
      <c r="C7879" t="s">
        <v>565</v>
      </c>
      <c r="D7879" s="285">
        <v>0</v>
      </c>
      <c r="E7879" s="286">
        <v>0</v>
      </c>
      <c r="F7879" s="286">
        <v>0</v>
      </c>
    </row>
    <row r="7880" spans="1:6">
      <c r="A7880" t="s">
        <v>9287</v>
      </c>
      <c r="B7880" t="s">
        <v>9288</v>
      </c>
      <c r="C7880" t="s">
        <v>565</v>
      </c>
      <c r="D7880" s="285">
        <v>0</v>
      </c>
      <c r="E7880" s="286">
        <v>0</v>
      </c>
      <c r="F7880" s="286">
        <v>0</v>
      </c>
    </row>
    <row r="7881" spans="1:6">
      <c r="A7881" t="s">
        <v>9289</v>
      </c>
      <c r="B7881" t="s">
        <v>9290</v>
      </c>
      <c r="C7881" t="s">
        <v>565</v>
      </c>
      <c r="D7881" s="285">
        <v>0</v>
      </c>
      <c r="E7881" s="286">
        <v>0</v>
      </c>
      <c r="F7881" s="286">
        <v>0</v>
      </c>
    </row>
    <row r="7882" spans="1:6">
      <c r="A7882" t="s">
        <v>9291</v>
      </c>
      <c r="B7882" t="s">
        <v>9292</v>
      </c>
      <c r="C7882" t="s">
        <v>565</v>
      </c>
      <c r="D7882" s="285">
        <v>0</v>
      </c>
      <c r="E7882" s="286">
        <v>0</v>
      </c>
      <c r="F7882" s="286">
        <v>0</v>
      </c>
    </row>
    <row r="7883" spans="1:6">
      <c r="A7883" t="s">
        <v>9293</v>
      </c>
      <c r="B7883" t="s">
        <v>9294</v>
      </c>
      <c r="C7883" t="s">
        <v>565</v>
      </c>
      <c r="D7883" s="285">
        <v>0</v>
      </c>
      <c r="E7883" s="286">
        <v>0</v>
      </c>
      <c r="F7883" s="286">
        <v>0</v>
      </c>
    </row>
    <row r="7884" spans="1:6">
      <c r="A7884" t="s">
        <v>9295</v>
      </c>
      <c r="B7884" t="s">
        <v>9296</v>
      </c>
      <c r="C7884" t="s">
        <v>565</v>
      </c>
      <c r="D7884" s="285">
        <v>0</v>
      </c>
      <c r="E7884" s="286">
        <v>1.2350000000000001</v>
      </c>
      <c r="F7884" s="286">
        <v>0</v>
      </c>
    </row>
    <row r="7885" spans="1:6">
      <c r="A7885" t="s">
        <v>9297</v>
      </c>
      <c r="B7885" t="s">
        <v>9298</v>
      </c>
      <c r="C7885" t="s">
        <v>565</v>
      </c>
      <c r="D7885" s="285">
        <v>0</v>
      </c>
      <c r="E7885" s="286">
        <v>0</v>
      </c>
      <c r="F7885" s="286">
        <v>0</v>
      </c>
    </row>
    <row r="7886" spans="1:6">
      <c r="A7886" t="s">
        <v>9299</v>
      </c>
      <c r="B7886" t="s">
        <v>9300</v>
      </c>
      <c r="C7886" t="s">
        <v>565</v>
      </c>
      <c r="D7886" s="285">
        <v>0</v>
      </c>
      <c r="E7886" s="286">
        <v>0</v>
      </c>
      <c r="F7886" s="286">
        <v>0</v>
      </c>
    </row>
    <row r="7887" spans="1:6">
      <c r="A7887" t="s">
        <v>9301</v>
      </c>
      <c r="B7887" t="s">
        <v>9302</v>
      </c>
      <c r="C7887" t="s">
        <v>565</v>
      </c>
      <c r="D7887" s="285">
        <v>0</v>
      </c>
      <c r="E7887" s="286">
        <v>0</v>
      </c>
      <c r="F7887" s="286">
        <v>0</v>
      </c>
    </row>
    <row r="7888" spans="1:6">
      <c r="A7888" t="s">
        <v>9303</v>
      </c>
      <c r="B7888" t="s">
        <v>9304</v>
      </c>
      <c r="C7888" t="s">
        <v>565</v>
      </c>
      <c r="D7888" s="285">
        <v>0</v>
      </c>
      <c r="E7888" s="286">
        <v>0</v>
      </c>
      <c r="F7888" s="286">
        <v>0</v>
      </c>
    </row>
    <row r="7889" spans="1:6">
      <c r="A7889" t="s">
        <v>9305</v>
      </c>
      <c r="B7889" t="s">
        <v>9306</v>
      </c>
      <c r="C7889" t="s">
        <v>565</v>
      </c>
      <c r="D7889" s="285">
        <v>0</v>
      </c>
      <c r="E7889" s="286">
        <v>0</v>
      </c>
      <c r="F7889" s="286">
        <v>0</v>
      </c>
    </row>
    <row r="7890" spans="1:6">
      <c r="A7890" t="s">
        <v>9307</v>
      </c>
      <c r="B7890" t="s">
        <v>9308</v>
      </c>
      <c r="C7890" t="s">
        <v>565</v>
      </c>
      <c r="D7890" s="285">
        <v>0</v>
      </c>
      <c r="E7890" s="286">
        <v>0</v>
      </c>
      <c r="F7890" s="286">
        <v>0</v>
      </c>
    </row>
    <row r="7891" spans="1:6">
      <c r="A7891" t="s">
        <v>9309</v>
      </c>
      <c r="B7891" t="s">
        <v>9310</v>
      </c>
      <c r="C7891" t="s">
        <v>565</v>
      </c>
      <c r="D7891" s="285">
        <v>0</v>
      </c>
      <c r="E7891" s="286">
        <v>0</v>
      </c>
      <c r="F7891" s="286">
        <v>0</v>
      </c>
    </row>
    <row r="7892" spans="1:6">
      <c r="A7892" t="s">
        <v>9311</v>
      </c>
      <c r="B7892" t="s">
        <v>9312</v>
      </c>
      <c r="C7892" t="s">
        <v>565</v>
      </c>
      <c r="D7892" s="285">
        <v>0</v>
      </c>
      <c r="E7892" s="286">
        <v>0</v>
      </c>
      <c r="F7892" s="286">
        <v>0</v>
      </c>
    </row>
    <row r="7893" spans="1:6">
      <c r="A7893" t="s">
        <v>9313</v>
      </c>
      <c r="B7893" t="s">
        <v>9314</v>
      </c>
      <c r="C7893" t="s">
        <v>565</v>
      </c>
      <c r="D7893" s="285">
        <v>0</v>
      </c>
      <c r="E7893" s="286">
        <v>0</v>
      </c>
      <c r="F7893" s="286">
        <v>0</v>
      </c>
    </row>
    <row r="7894" spans="1:6">
      <c r="A7894" t="s">
        <v>9315</v>
      </c>
      <c r="B7894" t="s">
        <v>9316</v>
      </c>
      <c r="C7894" t="s">
        <v>565</v>
      </c>
      <c r="D7894" s="285">
        <v>0</v>
      </c>
      <c r="E7894" s="286">
        <v>0</v>
      </c>
      <c r="F7894" s="286">
        <v>0</v>
      </c>
    </row>
    <row r="7895" spans="1:6">
      <c r="A7895" t="s">
        <v>9317</v>
      </c>
      <c r="B7895" t="s">
        <v>9318</v>
      </c>
      <c r="C7895" t="s">
        <v>565</v>
      </c>
      <c r="D7895" s="285">
        <v>0</v>
      </c>
      <c r="E7895" s="286">
        <v>0</v>
      </c>
      <c r="F7895" s="286">
        <v>0</v>
      </c>
    </row>
    <row r="7896" spans="1:6">
      <c r="A7896" t="s">
        <v>9319</v>
      </c>
      <c r="B7896" t="s">
        <v>9320</v>
      </c>
      <c r="C7896" t="s">
        <v>565</v>
      </c>
      <c r="D7896" s="285">
        <v>0</v>
      </c>
      <c r="E7896" s="286">
        <v>0</v>
      </c>
      <c r="F7896" s="286">
        <v>0</v>
      </c>
    </row>
    <row r="7897" spans="1:6">
      <c r="A7897" t="s">
        <v>9321</v>
      </c>
      <c r="B7897" t="s">
        <v>9322</v>
      </c>
      <c r="C7897" t="s">
        <v>565</v>
      </c>
      <c r="D7897" s="285">
        <v>0</v>
      </c>
      <c r="E7897" s="286">
        <v>2.0070000000000001</v>
      </c>
      <c r="F7897" s="286">
        <v>0</v>
      </c>
    </row>
    <row r="7898" spans="1:6">
      <c r="A7898" t="s">
        <v>9323</v>
      </c>
      <c r="B7898" t="s">
        <v>9324</v>
      </c>
      <c r="C7898" t="s">
        <v>565</v>
      </c>
      <c r="D7898" s="285">
        <v>0</v>
      </c>
      <c r="E7898" s="286">
        <v>0</v>
      </c>
      <c r="F7898" s="286">
        <v>0</v>
      </c>
    </row>
    <row r="7899" spans="1:6">
      <c r="A7899" t="s">
        <v>9325</v>
      </c>
      <c r="B7899" t="s">
        <v>9326</v>
      </c>
      <c r="C7899" t="s">
        <v>565</v>
      </c>
      <c r="D7899" s="285">
        <v>0</v>
      </c>
      <c r="E7899" s="286">
        <v>0</v>
      </c>
      <c r="F7899" s="286">
        <v>0</v>
      </c>
    </row>
    <row r="7900" spans="1:6">
      <c r="A7900" t="s">
        <v>9327</v>
      </c>
      <c r="B7900" t="s">
        <v>9328</v>
      </c>
      <c r="C7900" t="s">
        <v>565</v>
      </c>
      <c r="D7900" s="285">
        <v>0</v>
      </c>
      <c r="E7900" s="286">
        <v>0</v>
      </c>
      <c r="F7900" s="286">
        <v>0</v>
      </c>
    </row>
    <row r="7901" spans="1:6">
      <c r="A7901" t="s">
        <v>9329</v>
      </c>
      <c r="B7901" t="s">
        <v>9330</v>
      </c>
      <c r="C7901" t="s">
        <v>565</v>
      </c>
      <c r="D7901" s="285">
        <v>0</v>
      </c>
      <c r="E7901" s="286">
        <v>2.2639999999999998</v>
      </c>
      <c r="F7901" s="286">
        <v>0</v>
      </c>
    </row>
    <row r="7902" spans="1:6">
      <c r="A7902" t="s">
        <v>9331</v>
      </c>
      <c r="B7902" t="s">
        <v>9332</v>
      </c>
      <c r="C7902" t="s">
        <v>565</v>
      </c>
      <c r="D7902" s="285">
        <v>0</v>
      </c>
      <c r="E7902" s="286">
        <v>0</v>
      </c>
      <c r="F7902" s="286">
        <v>0</v>
      </c>
    </row>
    <row r="7903" spans="1:6">
      <c r="A7903" t="s">
        <v>9333</v>
      </c>
      <c r="B7903" t="s">
        <v>9334</v>
      </c>
      <c r="C7903" t="s">
        <v>565</v>
      </c>
      <c r="D7903" s="285">
        <v>0</v>
      </c>
      <c r="E7903" s="286">
        <v>0</v>
      </c>
      <c r="F7903" s="286">
        <v>0</v>
      </c>
    </row>
    <row r="7904" spans="1:6">
      <c r="A7904" t="s">
        <v>9335</v>
      </c>
      <c r="B7904" t="s">
        <v>9336</v>
      </c>
      <c r="C7904" t="s">
        <v>565</v>
      </c>
      <c r="D7904" s="285">
        <v>0</v>
      </c>
      <c r="E7904" s="286">
        <v>0</v>
      </c>
      <c r="F7904" s="286">
        <v>0</v>
      </c>
    </row>
    <row r="7905" spans="1:6">
      <c r="A7905" t="s">
        <v>9337</v>
      </c>
      <c r="B7905" t="s">
        <v>9338</v>
      </c>
      <c r="C7905" t="s">
        <v>565</v>
      </c>
      <c r="D7905" s="285">
        <v>0</v>
      </c>
      <c r="E7905" s="286">
        <v>0</v>
      </c>
      <c r="F7905" s="286">
        <v>0</v>
      </c>
    </row>
    <row r="7906" spans="1:6">
      <c r="A7906" t="s">
        <v>9339</v>
      </c>
      <c r="B7906" t="s">
        <v>9340</v>
      </c>
      <c r="C7906" t="s">
        <v>565</v>
      </c>
      <c r="D7906" s="285">
        <v>0</v>
      </c>
      <c r="E7906" s="286">
        <v>0</v>
      </c>
      <c r="F7906" s="286">
        <v>0</v>
      </c>
    </row>
    <row r="7907" spans="1:6">
      <c r="A7907" t="s">
        <v>9341</v>
      </c>
      <c r="B7907" t="s">
        <v>9342</v>
      </c>
      <c r="C7907" t="s">
        <v>565</v>
      </c>
      <c r="D7907" s="285">
        <v>0</v>
      </c>
      <c r="E7907" s="286">
        <v>0</v>
      </c>
      <c r="F7907" s="286">
        <v>0</v>
      </c>
    </row>
    <row r="7908" spans="1:6">
      <c r="A7908" t="s">
        <v>9343</v>
      </c>
      <c r="B7908" t="s">
        <v>9344</v>
      </c>
      <c r="C7908" t="s">
        <v>565</v>
      </c>
      <c r="D7908" s="285">
        <v>0</v>
      </c>
      <c r="E7908" s="286">
        <v>0</v>
      </c>
      <c r="F7908" s="286">
        <v>0</v>
      </c>
    </row>
    <row r="7909" spans="1:6">
      <c r="A7909" t="s">
        <v>9345</v>
      </c>
      <c r="B7909" t="s">
        <v>9346</v>
      </c>
      <c r="C7909" t="s">
        <v>565</v>
      </c>
      <c r="D7909" s="285">
        <v>0</v>
      </c>
      <c r="E7909" s="286">
        <v>0</v>
      </c>
      <c r="F7909" s="286">
        <v>0</v>
      </c>
    </row>
    <row r="7910" spans="1:6">
      <c r="A7910" t="s">
        <v>9347</v>
      </c>
      <c r="B7910" t="s">
        <v>9348</v>
      </c>
      <c r="C7910" t="s">
        <v>565</v>
      </c>
      <c r="D7910" s="285">
        <v>0</v>
      </c>
      <c r="E7910" s="286">
        <v>0</v>
      </c>
      <c r="F7910" s="286">
        <v>0</v>
      </c>
    </row>
    <row r="7911" spans="1:6">
      <c r="A7911" t="s">
        <v>9349</v>
      </c>
      <c r="B7911" t="s">
        <v>9350</v>
      </c>
      <c r="C7911" t="s">
        <v>565</v>
      </c>
      <c r="D7911" s="285">
        <v>0</v>
      </c>
      <c r="E7911" s="286">
        <v>0</v>
      </c>
      <c r="F7911" s="286">
        <v>0</v>
      </c>
    </row>
    <row r="7912" spans="1:6">
      <c r="A7912" t="s">
        <v>9351</v>
      </c>
      <c r="B7912" t="s">
        <v>9352</v>
      </c>
      <c r="C7912" t="s">
        <v>565</v>
      </c>
      <c r="D7912" s="285">
        <v>0</v>
      </c>
      <c r="E7912" s="286">
        <v>0</v>
      </c>
      <c r="F7912" s="286">
        <v>0</v>
      </c>
    </row>
    <row r="7913" spans="1:6">
      <c r="A7913" t="s">
        <v>9353</v>
      </c>
      <c r="B7913" t="s">
        <v>9354</v>
      </c>
      <c r="C7913" t="s">
        <v>565</v>
      </c>
      <c r="D7913" s="285">
        <v>0</v>
      </c>
      <c r="E7913" s="286">
        <v>0</v>
      </c>
      <c r="F7913" s="286">
        <v>0</v>
      </c>
    </row>
    <row r="7914" spans="1:6">
      <c r="A7914" t="s">
        <v>9355</v>
      </c>
      <c r="B7914" t="s">
        <v>9356</v>
      </c>
      <c r="C7914" t="s">
        <v>565</v>
      </c>
      <c r="D7914" s="285">
        <v>0</v>
      </c>
      <c r="E7914" s="286">
        <v>0</v>
      </c>
      <c r="F7914" s="286">
        <v>0</v>
      </c>
    </row>
    <row r="7915" spans="1:6">
      <c r="A7915" t="s">
        <v>9357</v>
      </c>
      <c r="B7915" t="s">
        <v>9358</v>
      </c>
      <c r="C7915" t="s">
        <v>565</v>
      </c>
      <c r="D7915" s="285">
        <v>0</v>
      </c>
      <c r="E7915" s="286">
        <v>0</v>
      </c>
      <c r="F7915" s="286">
        <v>0</v>
      </c>
    </row>
    <row r="7916" spans="1:6">
      <c r="A7916" t="s">
        <v>9359</v>
      </c>
      <c r="B7916" t="s">
        <v>9360</v>
      </c>
      <c r="C7916" t="s">
        <v>565</v>
      </c>
      <c r="D7916" s="285">
        <v>0</v>
      </c>
      <c r="E7916" s="286">
        <v>0</v>
      </c>
      <c r="F7916" s="286">
        <v>0</v>
      </c>
    </row>
    <row r="7917" spans="1:6">
      <c r="A7917" t="s">
        <v>9361</v>
      </c>
      <c r="B7917" t="s">
        <v>9362</v>
      </c>
      <c r="C7917" t="s">
        <v>565</v>
      </c>
      <c r="D7917" s="285">
        <v>0</v>
      </c>
      <c r="E7917" s="286">
        <v>0</v>
      </c>
      <c r="F7917" s="286">
        <v>0</v>
      </c>
    </row>
    <row r="7918" spans="1:6">
      <c r="A7918" t="s">
        <v>9363</v>
      </c>
      <c r="B7918" t="s">
        <v>9364</v>
      </c>
      <c r="C7918" t="s">
        <v>565</v>
      </c>
      <c r="D7918" s="285">
        <v>0</v>
      </c>
      <c r="E7918" s="286">
        <v>0</v>
      </c>
      <c r="F7918" s="286">
        <v>0</v>
      </c>
    </row>
    <row r="7919" spans="1:6">
      <c r="A7919" t="s">
        <v>9365</v>
      </c>
      <c r="B7919" t="s">
        <v>9366</v>
      </c>
      <c r="C7919" t="s">
        <v>565</v>
      </c>
      <c r="D7919" s="285">
        <v>0</v>
      </c>
      <c r="E7919" s="286">
        <v>0</v>
      </c>
      <c r="F7919" s="286">
        <v>0</v>
      </c>
    </row>
    <row r="7920" spans="1:6">
      <c r="A7920" t="s">
        <v>9367</v>
      </c>
      <c r="B7920" t="s">
        <v>9368</v>
      </c>
      <c r="C7920" t="s">
        <v>565</v>
      </c>
      <c r="D7920" s="285">
        <v>0</v>
      </c>
      <c r="E7920" s="286">
        <v>0</v>
      </c>
      <c r="F7920" s="286">
        <v>0</v>
      </c>
    </row>
    <row r="7921" spans="1:6">
      <c r="A7921" t="s">
        <v>9369</v>
      </c>
      <c r="B7921" t="s">
        <v>9370</v>
      </c>
      <c r="C7921" t="s">
        <v>565</v>
      </c>
      <c r="D7921" s="285">
        <v>0</v>
      </c>
      <c r="E7921" s="286">
        <v>0</v>
      </c>
      <c r="F7921" s="286">
        <v>0</v>
      </c>
    </row>
    <row r="7922" spans="1:6">
      <c r="A7922" t="s">
        <v>9371</v>
      </c>
      <c r="B7922" t="s">
        <v>9372</v>
      </c>
      <c r="C7922" t="s">
        <v>565</v>
      </c>
      <c r="D7922" s="285">
        <v>0</v>
      </c>
      <c r="E7922" s="286">
        <v>0</v>
      </c>
      <c r="F7922" s="286">
        <v>0</v>
      </c>
    </row>
    <row r="7923" spans="1:6">
      <c r="A7923" t="s">
        <v>9373</v>
      </c>
      <c r="B7923" t="s">
        <v>9374</v>
      </c>
      <c r="C7923" t="s">
        <v>565</v>
      </c>
      <c r="D7923" s="285">
        <v>0</v>
      </c>
      <c r="E7923" s="286">
        <v>0</v>
      </c>
      <c r="F7923" s="286">
        <v>0</v>
      </c>
    </row>
    <row r="7924" spans="1:6">
      <c r="A7924" t="s">
        <v>9375</v>
      </c>
      <c r="B7924" t="s">
        <v>9376</v>
      </c>
      <c r="C7924" t="s">
        <v>565</v>
      </c>
      <c r="D7924" s="285">
        <v>0</v>
      </c>
      <c r="E7924" s="286">
        <v>0</v>
      </c>
      <c r="F7924" s="286">
        <v>0</v>
      </c>
    </row>
    <row r="7925" spans="1:6">
      <c r="A7925" t="s">
        <v>9377</v>
      </c>
      <c r="B7925" t="s">
        <v>9378</v>
      </c>
      <c r="C7925" t="s">
        <v>565</v>
      </c>
      <c r="D7925" s="285">
        <v>0</v>
      </c>
      <c r="E7925" s="286">
        <v>0</v>
      </c>
      <c r="F7925" s="286">
        <v>0</v>
      </c>
    </row>
    <row r="7926" spans="1:6">
      <c r="A7926" t="s">
        <v>9379</v>
      </c>
      <c r="B7926" t="s">
        <v>9380</v>
      </c>
      <c r="C7926" t="s">
        <v>565</v>
      </c>
      <c r="D7926" s="285">
        <v>0</v>
      </c>
      <c r="E7926" s="286">
        <v>0</v>
      </c>
      <c r="F7926" s="286">
        <v>0</v>
      </c>
    </row>
    <row r="7927" spans="1:6">
      <c r="A7927" t="s">
        <v>9381</v>
      </c>
      <c r="B7927" t="s">
        <v>9382</v>
      </c>
      <c r="C7927" t="s">
        <v>565</v>
      </c>
      <c r="D7927" s="285">
        <v>0</v>
      </c>
      <c r="E7927" s="286">
        <v>0</v>
      </c>
      <c r="F7927" s="286">
        <v>0</v>
      </c>
    </row>
    <row r="7928" spans="1:6">
      <c r="A7928" t="s">
        <v>9383</v>
      </c>
      <c r="B7928" t="s">
        <v>9384</v>
      </c>
      <c r="C7928" t="s">
        <v>565</v>
      </c>
      <c r="D7928" s="285">
        <v>0</v>
      </c>
      <c r="E7928" s="286">
        <v>0</v>
      </c>
      <c r="F7928" s="286">
        <v>0</v>
      </c>
    </row>
    <row r="7929" spans="1:6">
      <c r="A7929" t="s">
        <v>9385</v>
      </c>
      <c r="B7929" t="s">
        <v>9386</v>
      </c>
      <c r="C7929" t="s">
        <v>565</v>
      </c>
      <c r="D7929" s="285">
        <v>0</v>
      </c>
      <c r="E7929" s="286">
        <v>0</v>
      </c>
      <c r="F7929" s="286">
        <v>0</v>
      </c>
    </row>
    <row r="7930" spans="1:6">
      <c r="A7930" t="s">
        <v>9387</v>
      </c>
      <c r="B7930" t="s">
        <v>9388</v>
      </c>
      <c r="C7930" t="s">
        <v>565</v>
      </c>
      <c r="D7930" s="285">
        <v>0</v>
      </c>
      <c r="E7930" s="286">
        <v>0</v>
      </c>
      <c r="F7930" s="286">
        <v>0</v>
      </c>
    </row>
    <row r="7931" spans="1:6">
      <c r="A7931" t="s">
        <v>9389</v>
      </c>
      <c r="B7931" t="s">
        <v>9390</v>
      </c>
      <c r="C7931" t="s">
        <v>565</v>
      </c>
      <c r="D7931" s="285">
        <v>0</v>
      </c>
      <c r="E7931" s="286">
        <v>0</v>
      </c>
      <c r="F7931" s="286">
        <v>0</v>
      </c>
    </row>
    <row r="7932" spans="1:6">
      <c r="A7932" t="s">
        <v>9391</v>
      </c>
      <c r="B7932" t="s">
        <v>9392</v>
      </c>
      <c r="C7932" t="s">
        <v>565</v>
      </c>
      <c r="D7932" s="285">
        <v>0</v>
      </c>
      <c r="E7932" s="286">
        <v>0</v>
      </c>
      <c r="F7932" s="286">
        <v>0</v>
      </c>
    </row>
    <row r="7933" spans="1:6">
      <c r="A7933" t="s">
        <v>9393</v>
      </c>
      <c r="B7933" t="s">
        <v>9394</v>
      </c>
      <c r="C7933" t="s">
        <v>565</v>
      </c>
      <c r="D7933" s="285">
        <v>0</v>
      </c>
      <c r="E7933" s="286">
        <v>0</v>
      </c>
      <c r="F7933" s="286">
        <v>0</v>
      </c>
    </row>
    <row r="7934" spans="1:6">
      <c r="A7934" t="s">
        <v>9395</v>
      </c>
      <c r="B7934" t="s">
        <v>9396</v>
      </c>
      <c r="C7934" t="s">
        <v>565</v>
      </c>
      <c r="D7934" s="285">
        <v>0</v>
      </c>
      <c r="E7934" s="286">
        <v>0</v>
      </c>
      <c r="F7934" s="286">
        <v>0</v>
      </c>
    </row>
    <row r="7935" spans="1:6">
      <c r="A7935" t="s">
        <v>9397</v>
      </c>
      <c r="B7935" t="s">
        <v>9398</v>
      </c>
      <c r="C7935" t="s">
        <v>565</v>
      </c>
      <c r="D7935" s="285">
        <v>0</v>
      </c>
      <c r="E7935" s="286">
        <v>0</v>
      </c>
      <c r="F7935" s="286">
        <v>0</v>
      </c>
    </row>
    <row r="7936" spans="1:6">
      <c r="A7936" t="s">
        <v>9399</v>
      </c>
      <c r="B7936" t="s">
        <v>9400</v>
      </c>
      <c r="C7936" t="s">
        <v>565</v>
      </c>
      <c r="D7936" s="285">
        <v>0</v>
      </c>
      <c r="E7936" s="286">
        <v>0</v>
      </c>
      <c r="F7936" s="286">
        <v>0</v>
      </c>
    </row>
    <row r="7937" spans="1:6">
      <c r="A7937" t="s">
        <v>9401</v>
      </c>
      <c r="B7937" t="s">
        <v>9402</v>
      </c>
      <c r="C7937" t="s">
        <v>565</v>
      </c>
      <c r="D7937" s="285">
        <v>0</v>
      </c>
      <c r="E7937" s="286">
        <v>0</v>
      </c>
      <c r="F7937" s="286">
        <v>0</v>
      </c>
    </row>
    <row r="7938" spans="1:6">
      <c r="A7938" t="s">
        <v>9403</v>
      </c>
      <c r="B7938" t="s">
        <v>9404</v>
      </c>
      <c r="C7938" t="s">
        <v>565</v>
      </c>
      <c r="D7938" s="285">
        <v>0</v>
      </c>
      <c r="E7938" s="286">
        <v>0</v>
      </c>
      <c r="F7938" s="286">
        <v>0</v>
      </c>
    </row>
    <row r="7939" spans="1:6">
      <c r="A7939" t="s">
        <v>9405</v>
      </c>
      <c r="B7939" t="s">
        <v>9406</v>
      </c>
      <c r="C7939" t="s">
        <v>565</v>
      </c>
      <c r="D7939" s="285">
        <v>0</v>
      </c>
      <c r="E7939" s="286">
        <v>0</v>
      </c>
      <c r="F7939" s="286">
        <v>0</v>
      </c>
    </row>
    <row r="7940" spans="1:6">
      <c r="A7940" t="s">
        <v>9407</v>
      </c>
      <c r="B7940" t="s">
        <v>9408</v>
      </c>
      <c r="C7940" t="s">
        <v>565</v>
      </c>
      <c r="D7940" s="285">
        <v>0</v>
      </c>
      <c r="E7940" s="286">
        <v>0</v>
      </c>
      <c r="F7940" s="286">
        <v>0</v>
      </c>
    </row>
    <row r="7941" spans="1:6">
      <c r="A7941" t="s">
        <v>9409</v>
      </c>
      <c r="B7941" t="s">
        <v>9410</v>
      </c>
      <c r="C7941" t="s">
        <v>565</v>
      </c>
      <c r="D7941" s="285">
        <v>0</v>
      </c>
      <c r="E7941" s="286">
        <v>0</v>
      </c>
      <c r="F7941" s="286">
        <v>0</v>
      </c>
    </row>
    <row r="7942" spans="1:6">
      <c r="A7942" t="s">
        <v>9411</v>
      </c>
      <c r="B7942" t="s">
        <v>9412</v>
      </c>
      <c r="C7942" t="s">
        <v>565</v>
      </c>
      <c r="D7942" s="285">
        <v>0</v>
      </c>
      <c r="E7942" s="286">
        <v>0</v>
      </c>
      <c r="F7942" s="286">
        <v>0</v>
      </c>
    </row>
    <row r="7943" spans="1:6">
      <c r="A7943" t="s">
        <v>9413</v>
      </c>
      <c r="B7943" t="s">
        <v>9414</v>
      </c>
      <c r="C7943" t="s">
        <v>565</v>
      </c>
      <c r="D7943" s="285">
        <v>0</v>
      </c>
      <c r="E7943" s="286">
        <v>0</v>
      </c>
      <c r="F7943" s="286">
        <v>0</v>
      </c>
    </row>
    <row r="7944" spans="1:6">
      <c r="A7944" t="s">
        <v>9415</v>
      </c>
      <c r="B7944" t="s">
        <v>9416</v>
      </c>
      <c r="C7944" t="s">
        <v>565</v>
      </c>
      <c r="D7944" s="285">
        <v>0</v>
      </c>
      <c r="E7944" s="286">
        <v>0</v>
      </c>
      <c r="F7944" s="286">
        <v>0</v>
      </c>
    </row>
    <row r="7945" spans="1:6">
      <c r="A7945" t="s">
        <v>9417</v>
      </c>
      <c r="B7945" t="s">
        <v>9418</v>
      </c>
      <c r="C7945" t="s">
        <v>565</v>
      </c>
      <c r="D7945" s="285">
        <v>0</v>
      </c>
      <c r="E7945" s="286">
        <v>0</v>
      </c>
      <c r="F7945" s="286">
        <v>0</v>
      </c>
    </row>
    <row r="7946" spans="1:6">
      <c r="A7946" t="s">
        <v>9419</v>
      </c>
      <c r="B7946" t="s">
        <v>9420</v>
      </c>
      <c r="C7946" t="s">
        <v>565</v>
      </c>
      <c r="D7946" s="285">
        <v>0</v>
      </c>
      <c r="E7946" s="286">
        <v>2.573</v>
      </c>
      <c r="F7946" s="286">
        <v>0</v>
      </c>
    </row>
    <row r="7947" spans="1:6">
      <c r="A7947" t="s">
        <v>9421</v>
      </c>
      <c r="B7947" t="s">
        <v>9422</v>
      </c>
      <c r="C7947" t="s">
        <v>565</v>
      </c>
      <c r="D7947" s="285">
        <v>0</v>
      </c>
      <c r="E7947" s="286">
        <v>0</v>
      </c>
      <c r="F7947" s="286">
        <v>0</v>
      </c>
    </row>
    <row r="7948" spans="1:6">
      <c r="A7948" t="s">
        <v>9423</v>
      </c>
      <c r="B7948" t="s">
        <v>9424</v>
      </c>
      <c r="C7948" t="s">
        <v>565</v>
      </c>
      <c r="D7948" s="285">
        <v>0</v>
      </c>
      <c r="E7948" s="286">
        <v>0</v>
      </c>
      <c r="F7948" s="286">
        <v>0</v>
      </c>
    </row>
    <row r="7949" spans="1:6">
      <c r="A7949" t="s">
        <v>9425</v>
      </c>
      <c r="B7949" t="s">
        <v>9426</v>
      </c>
      <c r="C7949" t="s">
        <v>565</v>
      </c>
      <c r="D7949" s="285">
        <v>0</v>
      </c>
      <c r="E7949" s="286">
        <v>0</v>
      </c>
      <c r="F7949" s="286">
        <v>0</v>
      </c>
    </row>
    <row r="7950" spans="1:6">
      <c r="A7950" t="s">
        <v>9427</v>
      </c>
      <c r="B7950" t="s">
        <v>9428</v>
      </c>
      <c r="C7950" t="s">
        <v>565</v>
      </c>
      <c r="D7950" s="285">
        <v>0</v>
      </c>
      <c r="E7950" s="286">
        <v>0</v>
      </c>
      <c r="F7950" s="286">
        <v>0</v>
      </c>
    </row>
    <row r="7951" spans="1:6">
      <c r="A7951" t="s">
        <v>9429</v>
      </c>
      <c r="B7951" t="s">
        <v>9430</v>
      </c>
      <c r="C7951" t="s">
        <v>565</v>
      </c>
      <c r="D7951" s="285">
        <v>0</v>
      </c>
      <c r="E7951" s="286">
        <v>0</v>
      </c>
      <c r="F7951" s="286">
        <v>0</v>
      </c>
    </row>
    <row r="7952" spans="1:6">
      <c r="A7952" t="s">
        <v>9431</v>
      </c>
      <c r="B7952" t="s">
        <v>9432</v>
      </c>
      <c r="C7952" t="s">
        <v>565</v>
      </c>
      <c r="D7952" s="285">
        <v>0</v>
      </c>
      <c r="E7952" s="286">
        <v>0</v>
      </c>
      <c r="F7952" s="286">
        <v>0</v>
      </c>
    </row>
    <row r="7953" spans="1:6">
      <c r="A7953" t="s">
        <v>9433</v>
      </c>
      <c r="B7953" t="s">
        <v>9434</v>
      </c>
      <c r="C7953" t="s">
        <v>565</v>
      </c>
      <c r="D7953" s="285">
        <v>0</v>
      </c>
      <c r="E7953" s="286">
        <v>0</v>
      </c>
      <c r="F7953" s="286">
        <v>0</v>
      </c>
    </row>
    <row r="7954" spans="1:6">
      <c r="A7954" t="s">
        <v>9435</v>
      </c>
      <c r="B7954" t="s">
        <v>9436</v>
      </c>
      <c r="C7954" t="s">
        <v>565</v>
      </c>
      <c r="D7954" s="285">
        <v>0</v>
      </c>
      <c r="E7954" s="286">
        <v>0</v>
      </c>
      <c r="F7954" s="286">
        <v>0</v>
      </c>
    </row>
    <row r="7955" spans="1:6">
      <c r="A7955" t="s">
        <v>9437</v>
      </c>
      <c r="B7955" t="s">
        <v>9438</v>
      </c>
      <c r="C7955" t="s">
        <v>565</v>
      </c>
      <c r="D7955" s="285">
        <v>0</v>
      </c>
      <c r="E7955" s="286">
        <v>0</v>
      </c>
      <c r="F7955" s="286">
        <v>0</v>
      </c>
    </row>
    <row r="7956" spans="1:6">
      <c r="A7956" t="s">
        <v>9439</v>
      </c>
      <c r="B7956" t="s">
        <v>9440</v>
      </c>
      <c r="C7956" t="s">
        <v>565</v>
      </c>
      <c r="D7956" s="285">
        <v>0</v>
      </c>
      <c r="E7956" s="286">
        <v>0</v>
      </c>
      <c r="F7956" s="286">
        <v>0</v>
      </c>
    </row>
    <row r="7957" spans="1:6">
      <c r="A7957" t="s">
        <v>9441</v>
      </c>
      <c r="B7957" t="s">
        <v>9442</v>
      </c>
      <c r="C7957" t="s">
        <v>565</v>
      </c>
      <c r="D7957" s="285">
        <v>0</v>
      </c>
      <c r="E7957" s="286">
        <v>0</v>
      </c>
      <c r="F7957" s="286">
        <v>0</v>
      </c>
    </row>
    <row r="7958" spans="1:6">
      <c r="A7958" t="s">
        <v>9443</v>
      </c>
      <c r="B7958" t="s">
        <v>9444</v>
      </c>
      <c r="C7958" t="s">
        <v>565</v>
      </c>
      <c r="D7958" s="285">
        <v>0</v>
      </c>
      <c r="E7958" s="286">
        <v>0</v>
      </c>
      <c r="F7958" s="286">
        <v>0</v>
      </c>
    </row>
    <row r="7959" spans="1:6">
      <c r="A7959" t="s">
        <v>9445</v>
      </c>
      <c r="B7959" t="s">
        <v>9446</v>
      </c>
      <c r="C7959" t="s">
        <v>565</v>
      </c>
      <c r="D7959" s="285">
        <v>0</v>
      </c>
      <c r="E7959" s="286">
        <v>0</v>
      </c>
      <c r="F7959" s="286">
        <v>0</v>
      </c>
    </row>
    <row r="7960" spans="1:6">
      <c r="A7960" t="s">
        <v>9447</v>
      </c>
      <c r="B7960" t="s">
        <v>9448</v>
      </c>
      <c r="C7960" t="s">
        <v>565</v>
      </c>
      <c r="D7960" s="285">
        <v>0</v>
      </c>
      <c r="E7960" s="286">
        <v>0</v>
      </c>
      <c r="F7960" s="286">
        <v>0</v>
      </c>
    </row>
    <row r="7961" spans="1:6">
      <c r="A7961" t="s">
        <v>9449</v>
      </c>
      <c r="B7961" t="s">
        <v>9450</v>
      </c>
      <c r="C7961" t="s">
        <v>565</v>
      </c>
      <c r="D7961" s="285">
        <v>0</v>
      </c>
      <c r="E7961" s="286">
        <v>0</v>
      </c>
      <c r="F7961" s="286">
        <v>0</v>
      </c>
    </row>
    <row r="7962" spans="1:6">
      <c r="A7962" t="s">
        <v>9451</v>
      </c>
      <c r="B7962" t="s">
        <v>9452</v>
      </c>
      <c r="C7962" t="s">
        <v>565</v>
      </c>
      <c r="D7962" s="285">
        <v>0</v>
      </c>
      <c r="E7962" s="286">
        <v>0</v>
      </c>
      <c r="F7962" s="286">
        <v>0</v>
      </c>
    </row>
    <row r="7963" spans="1:6">
      <c r="A7963" t="s">
        <v>9453</v>
      </c>
      <c r="B7963" t="s">
        <v>9454</v>
      </c>
      <c r="C7963" t="s">
        <v>565</v>
      </c>
      <c r="D7963" s="285">
        <v>0</v>
      </c>
      <c r="E7963" s="286">
        <v>0</v>
      </c>
      <c r="F7963" s="286">
        <v>0</v>
      </c>
    </row>
    <row r="7964" spans="1:6">
      <c r="A7964" t="s">
        <v>9455</v>
      </c>
      <c r="B7964" t="s">
        <v>9456</v>
      </c>
      <c r="C7964" t="s">
        <v>565</v>
      </c>
      <c r="D7964" s="285">
        <v>0</v>
      </c>
      <c r="E7964" s="286">
        <v>0</v>
      </c>
      <c r="F7964" s="286">
        <v>0</v>
      </c>
    </row>
    <row r="7965" spans="1:6">
      <c r="A7965" t="s">
        <v>9457</v>
      </c>
      <c r="B7965" t="s">
        <v>9458</v>
      </c>
      <c r="C7965" t="s">
        <v>565</v>
      </c>
      <c r="D7965" s="285">
        <v>0</v>
      </c>
      <c r="E7965" s="286">
        <v>0</v>
      </c>
      <c r="F7965" s="286">
        <v>0</v>
      </c>
    </row>
    <row r="7966" spans="1:6">
      <c r="A7966" t="s">
        <v>9459</v>
      </c>
      <c r="B7966" t="s">
        <v>9460</v>
      </c>
      <c r="C7966" t="s">
        <v>565</v>
      </c>
      <c r="D7966" s="285">
        <v>0</v>
      </c>
      <c r="E7966" s="286">
        <v>0</v>
      </c>
      <c r="F7966" s="286">
        <v>0</v>
      </c>
    </row>
    <row r="7967" spans="1:6">
      <c r="A7967" t="s">
        <v>9461</v>
      </c>
      <c r="B7967" t="s">
        <v>9462</v>
      </c>
      <c r="C7967" t="s">
        <v>565</v>
      </c>
      <c r="D7967" s="285">
        <v>0</v>
      </c>
      <c r="E7967" s="286">
        <v>0</v>
      </c>
      <c r="F7967" s="286">
        <v>0</v>
      </c>
    </row>
    <row r="7968" spans="1:6">
      <c r="A7968" t="s">
        <v>9463</v>
      </c>
      <c r="B7968" t="s">
        <v>9464</v>
      </c>
      <c r="C7968" t="s">
        <v>565</v>
      </c>
      <c r="D7968" s="285">
        <v>0</v>
      </c>
      <c r="E7968" s="286">
        <v>0</v>
      </c>
      <c r="F7968" s="286">
        <v>0</v>
      </c>
    </row>
    <row r="7969" spans="1:6">
      <c r="A7969" t="s">
        <v>9465</v>
      </c>
      <c r="B7969" t="s">
        <v>9466</v>
      </c>
      <c r="C7969" t="s">
        <v>565</v>
      </c>
      <c r="D7969" s="285">
        <v>0</v>
      </c>
      <c r="E7969" s="286">
        <v>0</v>
      </c>
      <c r="F7969" s="286">
        <v>0</v>
      </c>
    </row>
    <row r="7970" spans="1:6">
      <c r="A7970" t="s">
        <v>9467</v>
      </c>
      <c r="B7970" t="s">
        <v>9468</v>
      </c>
      <c r="C7970" t="s">
        <v>565</v>
      </c>
      <c r="D7970" s="285">
        <v>0</v>
      </c>
      <c r="E7970" s="286">
        <v>0</v>
      </c>
      <c r="F7970" s="286">
        <v>0</v>
      </c>
    </row>
    <row r="7971" spans="1:6">
      <c r="A7971" t="s">
        <v>9469</v>
      </c>
      <c r="B7971" t="s">
        <v>9470</v>
      </c>
      <c r="C7971" t="s">
        <v>565</v>
      </c>
      <c r="D7971" s="285">
        <v>0</v>
      </c>
      <c r="E7971" s="286">
        <v>0</v>
      </c>
      <c r="F7971" s="286">
        <v>0</v>
      </c>
    </row>
    <row r="7972" spans="1:6">
      <c r="A7972" t="s">
        <v>9471</v>
      </c>
      <c r="B7972" t="s">
        <v>9472</v>
      </c>
      <c r="C7972" t="s">
        <v>565</v>
      </c>
      <c r="D7972" s="285">
        <v>0</v>
      </c>
      <c r="E7972" s="286">
        <v>0</v>
      </c>
      <c r="F7972" s="286">
        <v>0</v>
      </c>
    </row>
    <row r="7973" spans="1:6">
      <c r="A7973" t="s">
        <v>9473</v>
      </c>
      <c r="B7973" t="s">
        <v>9474</v>
      </c>
      <c r="C7973" t="s">
        <v>565</v>
      </c>
      <c r="D7973" s="285">
        <v>0</v>
      </c>
      <c r="E7973" s="286">
        <v>0</v>
      </c>
      <c r="F7973" s="286">
        <v>0</v>
      </c>
    </row>
    <row r="7974" spans="1:6">
      <c r="A7974" t="s">
        <v>9475</v>
      </c>
      <c r="B7974" t="s">
        <v>9476</v>
      </c>
      <c r="C7974" t="s">
        <v>565</v>
      </c>
      <c r="D7974" s="285">
        <v>0</v>
      </c>
      <c r="E7974" s="286">
        <v>0</v>
      </c>
      <c r="F7974" s="286">
        <v>0</v>
      </c>
    </row>
    <row r="7975" spans="1:6">
      <c r="A7975" t="s">
        <v>9477</v>
      </c>
      <c r="B7975" t="s">
        <v>9478</v>
      </c>
      <c r="C7975" t="s">
        <v>565</v>
      </c>
      <c r="D7975" s="285">
        <v>0</v>
      </c>
      <c r="E7975" s="286">
        <v>0</v>
      </c>
      <c r="F7975" s="286">
        <v>0</v>
      </c>
    </row>
    <row r="7976" spans="1:6">
      <c r="A7976" t="s">
        <v>9479</v>
      </c>
      <c r="B7976" t="s">
        <v>5823</v>
      </c>
      <c r="C7976" t="s">
        <v>565</v>
      </c>
      <c r="D7976" s="285">
        <v>0</v>
      </c>
      <c r="E7976" s="286">
        <v>0</v>
      </c>
      <c r="F7976" s="286">
        <v>0</v>
      </c>
    </row>
    <row r="7977" spans="1:6">
      <c r="A7977" t="s">
        <v>9480</v>
      </c>
      <c r="B7977" t="s">
        <v>9481</v>
      </c>
      <c r="C7977" t="s">
        <v>565</v>
      </c>
      <c r="D7977" s="285">
        <v>0</v>
      </c>
      <c r="E7977" s="286">
        <v>0</v>
      </c>
      <c r="F7977" s="286">
        <v>0</v>
      </c>
    </row>
    <row r="7978" spans="1:6">
      <c r="A7978" t="s">
        <v>9482</v>
      </c>
      <c r="B7978" t="s">
        <v>9483</v>
      </c>
      <c r="C7978" t="s">
        <v>565</v>
      </c>
      <c r="D7978" s="285">
        <v>0</v>
      </c>
      <c r="E7978" s="286">
        <v>0</v>
      </c>
      <c r="F7978" s="286">
        <v>0</v>
      </c>
    </row>
    <row r="7979" spans="1:6">
      <c r="A7979" t="s">
        <v>9484</v>
      </c>
      <c r="B7979" t="s">
        <v>9485</v>
      </c>
      <c r="C7979" t="s">
        <v>565</v>
      </c>
      <c r="D7979" s="285">
        <v>0</v>
      </c>
      <c r="E7979" s="286">
        <v>0</v>
      </c>
      <c r="F7979" s="286">
        <v>0</v>
      </c>
    </row>
    <row r="7980" spans="1:6">
      <c r="A7980" t="s">
        <v>9486</v>
      </c>
      <c r="B7980" t="s">
        <v>9487</v>
      </c>
      <c r="C7980" t="s">
        <v>565</v>
      </c>
      <c r="D7980" s="285">
        <v>0</v>
      </c>
      <c r="E7980" s="286">
        <v>0</v>
      </c>
      <c r="F7980" s="286">
        <v>0</v>
      </c>
    </row>
    <row r="7981" spans="1:6">
      <c r="A7981" t="s">
        <v>9488</v>
      </c>
      <c r="B7981" t="s">
        <v>9489</v>
      </c>
      <c r="C7981" t="s">
        <v>565</v>
      </c>
      <c r="D7981" s="285">
        <v>0</v>
      </c>
      <c r="E7981" s="286">
        <v>0</v>
      </c>
      <c r="F7981" s="286">
        <v>0</v>
      </c>
    </row>
    <row r="7982" spans="1:6">
      <c r="A7982" t="s">
        <v>9490</v>
      </c>
      <c r="B7982" t="s">
        <v>9491</v>
      </c>
      <c r="C7982" t="s">
        <v>565</v>
      </c>
      <c r="D7982" s="285">
        <v>0</v>
      </c>
      <c r="E7982" s="286">
        <v>0</v>
      </c>
      <c r="F7982" s="286">
        <v>0</v>
      </c>
    </row>
    <row r="7983" spans="1:6">
      <c r="A7983" t="s">
        <v>9492</v>
      </c>
      <c r="B7983" t="s">
        <v>9493</v>
      </c>
      <c r="C7983" t="s">
        <v>565</v>
      </c>
      <c r="D7983" s="285">
        <v>0</v>
      </c>
      <c r="E7983" s="286">
        <v>0</v>
      </c>
      <c r="F7983" s="286">
        <v>0</v>
      </c>
    </row>
    <row r="7984" spans="1:6">
      <c r="A7984" t="s">
        <v>9494</v>
      </c>
      <c r="B7984" t="s">
        <v>9495</v>
      </c>
      <c r="C7984" t="s">
        <v>565</v>
      </c>
      <c r="D7984" s="285">
        <v>0</v>
      </c>
      <c r="E7984" s="286">
        <v>0</v>
      </c>
      <c r="F7984" s="286">
        <v>0</v>
      </c>
    </row>
    <row r="7985" spans="1:6">
      <c r="A7985" t="s">
        <v>9496</v>
      </c>
      <c r="B7985" t="s">
        <v>9497</v>
      </c>
      <c r="C7985" t="s">
        <v>565</v>
      </c>
      <c r="D7985" s="285">
        <v>0</v>
      </c>
      <c r="E7985" s="286">
        <v>0</v>
      </c>
      <c r="F7985" s="286">
        <v>0</v>
      </c>
    </row>
    <row r="7986" spans="1:6">
      <c r="A7986" t="s">
        <v>9498</v>
      </c>
      <c r="B7986" t="s">
        <v>9499</v>
      </c>
      <c r="C7986" t="s">
        <v>565</v>
      </c>
      <c r="D7986" s="285">
        <v>0</v>
      </c>
      <c r="E7986" s="286">
        <v>0</v>
      </c>
      <c r="F7986" s="286">
        <v>0</v>
      </c>
    </row>
    <row r="7987" spans="1:6">
      <c r="A7987" t="s">
        <v>9500</v>
      </c>
      <c r="B7987" t="s">
        <v>9501</v>
      </c>
      <c r="C7987" t="s">
        <v>565</v>
      </c>
      <c r="D7987" s="285">
        <v>0</v>
      </c>
      <c r="E7987" s="286">
        <v>0</v>
      </c>
      <c r="F7987" s="286">
        <v>0</v>
      </c>
    </row>
    <row r="7988" spans="1:6">
      <c r="A7988" t="s">
        <v>9502</v>
      </c>
      <c r="B7988" t="s">
        <v>9503</v>
      </c>
      <c r="C7988" t="s">
        <v>565</v>
      </c>
      <c r="D7988" s="285">
        <v>0</v>
      </c>
      <c r="E7988" s="286">
        <v>0</v>
      </c>
      <c r="F7988" s="286">
        <v>0</v>
      </c>
    </row>
    <row r="7989" spans="1:6">
      <c r="A7989" t="s">
        <v>9504</v>
      </c>
      <c r="B7989" t="s">
        <v>9505</v>
      </c>
      <c r="C7989" t="s">
        <v>565</v>
      </c>
      <c r="D7989" s="285">
        <v>0</v>
      </c>
      <c r="E7989" s="286">
        <v>0</v>
      </c>
      <c r="F7989" s="286">
        <v>0</v>
      </c>
    </row>
    <row r="7990" spans="1:6">
      <c r="A7990" t="s">
        <v>9506</v>
      </c>
      <c r="B7990" t="s">
        <v>9507</v>
      </c>
      <c r="C7990" t="s">
        <v>565</v>
      </c>
      <c r="D7990" s="285">
        <v>0</v>
      </c>
      <c r="E7990" s="286">
        <v>0</v>
      </c>
      <c r="F7990" s="286">
        <v>0</v>
      </c>
    </row>
    <row r="7991" spans="1:6">
      <c r="A7991" t="s">
        <v>9508</v>
      </c>
      <c r="B7991" t="s">
        <v>9509</v>
      </c>
      <c r="C7991" t="s">
        <v>565</v>
      </c>
      <c r="D7991" s="285">
        <v>0</v>
      </c>
      <c r="E7991" s="286">
        <v>0</v>
      </c>
      <c r="F7991" s="286">
        <v>0</v>
      </c>
    </row>
    <row r="7992" spans="1:6">
      <c r="A7992" t="s">
        <v>9510</v>
      </c>
      <c r="B7992" t="s">
        <v>9511</v>
      </c>
      <c r="C7992" t="s">
        <v>565</v>
      </c>
      <c r="D7992" s="285">
        <v>0</v>
      </c>
      <c r="E7992" s="286">
        <v>0</v>
      </c>
      <c r="F7992" s="286">
        <v>0</v>
      </c>
    </row>
    <row r="7993" spans="1:6">
      <c r="A7993" t="s">
        <v>9512</v>
      </c>
      <c r="B7993" t="s">
        <v>9513</v>
      </c>
      <c r="C7993" t="s">
        <v>565</v>
      </c>
      <c r="D7993" s="285">
        <v>0</v>
      </c>
      <c r="E7993" s="286">
        <v>0</v>
      </c>
      <c r="F7993" s="286">
        <v>0</v>
      </c>
    </row>
    <row r="7994" spans="1:6">
      <c r="A7994" t="s">
        <v>9514</v>
      </c>
      <c r="B7994" t="s">
        <v>9515</v>
      </c>
      <c r="C7994" t="s">
        <v>565</v>
      </c>
      <c r="D7994" s="285">
        <v>0</v>
      </c>
      <c r="E7994" s="286">
        <v>0</v>
      </c>
      <c r="F7994" s="286">
        <v>0</v>
      </c>
    </row>
    <row r="7995" spans="1:6">
      <c r="A7995" t="s">
        <v>9516</v>
      </c>
      <c r="B7995" t="s">
        <v>9517</v>
      </c>
      <c r="C7995" t="s">
        <v>565</v>
      </c>
      <c r="D7995" s="285">
        <v>0</v>
      </c>
      <c r="E7995" s="286">
        <v>0</v>
      </c>
      <c r="F7995" s="286">
        <v>0</v>
      </c>
    </row>
    <row r="7996" spans="1:6">
      <c r="A7996" t="s">
        <v>9518</v>
      </c>
      <c r="B7996" t="s">
        <v>9519</v>
      </c>
      <c r="C7996" t="s">
        <v>565</v>
      </c>
      <c r="D7996" s="285">
        <v>0</v>
      </c>
      <c r="E7996" s="286">
        <v>0</v>
      </c>
      <c r="F7996" s="286">
        <v>0</v>
      </c>
    </row>
    <row r="7997" spans="1:6">
      <c r="A7997" t="s">
        <v>9520</v>
      </c>
      <c r="B7997" t="s">
        <v>9521</v>
      </c>
      <c r="C7997" t="s">
        <v>565</v>
      </c>
      <c r="D7997" s="285">
        <v>0</v>
      </c>
      <c r="E7997" s="286">
        <v>0</v>
      </c>
      <c r="F7997" s="286">
        <v>0</v>
      </c>
    </row>
    <row r="7998" spans="1:6">
      <c r="A7998" t="s">
        <v>9522</v>
      </c>
      <c r="B7998" t="s">
        <v>9523</v>
      </c>
      <c r="C7998" t="s">
        <v>565</v>
      </c>
      <c r="D7998" s="285">
        <v>0</v>
      </c>
      <c r="E7998" s="286">
        <v>0</v>
      </c>
      <c r="F7998" s="286">
        <v>0</v>
      </c>
    </row>
    <row r="7999" spans="1:6">
      <c r="A7999" t="s">
        <v>9524</v>
      </c>
      <c r="B7999" t="s">
        <v>9525</v>
      </c>
      <c r="C7999" t="s">
        <v>565</v>
      </c>
      <c r="D7999" s="285">
        <v>0</v>
      </c>
      <c r="E7999" s="286">
        <v>0</v>
      </c>
      <c r="F7999" s="286">
        <v>0</v>
      </c>
    </row>
    <row r="8000" spans="1:6">
      <c r="A8000" t="s">
        <v>9526</v>
      </c>
      <c r="B8000" t="s">
        <v>9527</v>
      </c>
      <c r="C8000" t="s">
        <v>565</v>
      </c>
      <c r="D8000" s="285">
        <v>0</v>
      </c>
      <c r="E8000" s="286">
        <v>0</v>
      </c>
      <c r="F8000" s="286">
        <v>0</v>
      </c>
    </row>
    <row r="8001" spans="1:6">
      <c r="A8001" t="s">
        <v>9528</v>
      </c>
      <c r="B8001" t="s">
        <v>9529</v>
      </c>
      <c r="C8001" t="s">
        <v>565</v>
      </c>
      <c r="D8001" s="285">
        <v>0</v>
      </c>
      <c r="E8001" s="286">
        <v>0</v>
      </c>
      <c r="F8001" s="286">
        <v>0</v>
      </c>
    </row>
    <row r="8002" spans="1:6">
      <c r="A8002" t="s">
        <v>9530</v>
      </c>
      <c r="B8002" t="s">
        <v>9531</v>
      </c>
      <c r="C8002" t="s">
        <v>565</v>
      </c>
      <c r="D8002" s="285">
        <v>0</v>
      </c>
      <c r="E8002" s="286">
        <v>0</v>
      </c>
      <c r="F8002" s="286">
        <v>0</v>
      </c>
    </row>
    <row r="8003" spans="1:6">
      <c r="A8003" t="s">
        <v>9532</v>
      </c>
      <c r="B8003" t="s">
        <v>9533</v>
      </c>
      <c r="C8003" t="s">
        <v>565</v>
      </c>
      <c r="D8003" s="285">
        <v>0</v>
      </c>
      <c r="E8003" s="286">
        <v>0</v>
      </c>
      <c r="F8003" s="286">
        <v>0</v>
      </c>
    </row>
    <row r="8004" spans="1:6">
      <c r="A8004" t="s">
        <v>9534</v>
      </c>
      <c r="B8004" t="s">
        <v>9535</v>
      </c>
      <c r="C8004" t="s">
        <v>565</v>
      </c>
      <c r="D8004" s="285">
        <v>0</v>
      </c>
      <c r="E8004" s="286">
        <v>0</v>
      </c>
      <c r="F8004" s="286">
        <v>0</v>
      </c>
    </row>
    <row r="8005" spans="1:6">
      <c r="A8005" t="s">
        <v>9536</v>
      </c>
      <c r="B8005" t="s">
        <v>9537</v>
      </c>
      <c r="C8005" t="s">
        <v>565</v>
      </c>
      <c r="D8005" s="285">
        <v>0</v>
      </c>
      <c r="E8005" s="286">
        <v>0</v>
      </c>
      <c r="F8005" s="286">
        <v>0</v>
      </c>
    </row>
    <row r="8006" spans="1:6">
      <c r="A8006" t="s">
        <v>9538</v>
      </c>
      <c r="B8006" t="s">
        <v>9539</v>
      </c>
      <c r="C8006" t="s">
        <v>565</v>
      </c>
      <c r="D8006" s="285">
        <v>0</v>
      </c>
      <c r="E8006" s="286">
        <v>0</v>
      </c>
      <c r="F8006" s="286">
        <v>0</v>
      </c>
    </row>
    <row r="8007" spans="1:6">
      <c r="A8007" t="s">
        <v>9540</v>
      </c>
      <c r="B8007" t="s">
        <v>9541</v>
      </c>
      <c r="C8007" t="s">
        <v>565</v>
      </c>
      <c r="D8007" s="285">
        <v>0</v>
      </c>
      <c r="E8007" s="286">
        <v>0</v>
      </c>
      <c r="F8007" s="286">
        <v>0</v>
      </c>
    </row>
    <row r="8008" spans="1:6">
      <c r="A8008" t="s">
        <v>9542</v>
      </c>
      <c r="B8008" t="s">
        <v>9543</v>
      </c>
      <c r="C8008" t="s">
        <v>565</v>
      </c>
      <c r="D8008" s="285">
        <v>0</v>
      </c>
      <c r="E8008" s="286">
        <v>0</v>
      </c>
      <c r="F8008" s="286">
        <v>0</v>
      </c>
    </row>
    <row r="8009" spans="1:6">
      <c r="A8009" t="s">
        <v>9544</v>
      </c>
      <c r="B8009" t="s">
        <v>9545</v>
      </c>
      <c r="C8009" t="s">
        <v>565</v>
      </c>
      <c r="D8009" s="285">
        <v>0</v>
      </c>
      <c r="E8009" s="286">
        <v>0</v>
      </c>
      <c r="F8009" s="286">
        <v>0</v>
      </c>
    </row>
    <row r="8010" spans="1:6">
      <c r="A8010" t="s">
        <v>9546</v>
      </c>
      <c r="B8010" t="s">
        <v>9547</v>
      </c>
      <c r="C8010" t="s">
        <v>565</v>
      </c>
      <c r="D8010" s="285">
        <v>0</v>
      </c>
      <c r="E8010" s="286">
        <v>0</v>
      </c>
      <c r="F8010" s="286">
        <v>0</v>
      </c>
    </row>
    <row r="8011" spans="1:6">
      <c r="A8011" t="s">
        <v>9548</v>
      </c>
      <c r="B8011" t="s">
        <v>9549</v>
      </c>
      <c r="C8011" t="s">
        <v>565</v>
      </c>
      <c r="D8011" s="285">
        <v>0</v>
      </c>
      <c r="E8011" s="286">
        <v>0</v>
      </c>
      <c r="F8011" s="286">
        <v>0</v>
      </c>
    </row>
    <row r="8012" spans="1:6">
      <c r="A8012" t="s">
        <v>9550</v>
      </c>
      <c r="B8012" t="s">
        <v>9551</v>
      </c>
      <c r="C8012" t="s">
        <v>565</v>
      </c>
      <c r="D8012" s="285">
        <v>0</v>
      </c>
      <c r="E8012" s="286">
        <v>0</v>
      </c>
      <c r="F8012" s="286">
        <v>0</v>
      </c>
    </row>
    <row r="8013" spans="1:6">
      <c r="A8013" t="s">
        <v>9552</v>
      </c>
      <c r="B8013" t="s">
        <v>9553</v>
      </c>
      <c r="C8013" t="s">
        <v>565</v>
      </c>
      <c r="D8013" s="285">
        <v>0</v>
      </c>
      <c r="E8013" s="286">
        <v>0</v>
      </c>
      <c r="F8013" s="286">
        <v>0</v>
      </c>
    </row>
    <row r="8014" spans="1:6">
      <c r="A8014" t="s">
        <v>9554</v>
      </c>
      <c r="B8014" t="s">
        <v>9555</v>
      </c>
      <c r="C8014" t="s">
        <v>565</v>
      </c>
      <c r="D8014" s="285">
        <v>0</v>
      </c>
      <c r="E8014" s="286">
        <v>0</v>
      </c>
      <c r="F8014" s="286">
        <v>0</v>
      </c>
    </row>
    <row r="8015" spans="1:6">
      <c r="A8015" t="s">
        <v>9556</v>
      </c>
      <c r="B8015" t="s">
        <v>9557</v>
      </c>
      <c r="C8015" t="s">
        <v>565</v>
      </c>
      <c r="D8015" s="285">
        <v>0</v>
      </c>
      <c r="E8015" s="286">
        <v>0</v>
      </c>
      <c r="F8015" s="286">
        <v>0</v>
      </c>
    </row>
    <row r="8016" spans="1:6">
      <c r="A8016" t="s">
        <v>9558</v>
      </c>
      <c r="B8016" t="s">
        <v>9559</v>
      </c>
      <c r="C8016" t="s">
        <v>565</v>
      </c>
      <c r="D8016" s="285">
        <v>0</v>
      </c>
      <c r="E8016" s="286">
        <v>0</v>
      </c>
      <c r="F8016" s="286">
        <v>0</v>
      </c>
    </row>
    <row r="8017" spans="1:6">
      <c r="A8017" t="s">
        <v>9560</v>
      </c>
      <c r="B8017" t="s">
        <v>9561</v>
      </c>
      <c r="C8017" t="s">
        <v>565</v>
      </c>
      <c r="D8017" s="285">
        <v>0</v>
      </c>
      <c r="E8017" s="286">
        <v>0</v>
      </c>
      <c r="F8017" s="286">
        <v>0</v>
      </c>
    </row>
    <row r="8018" spans="1:6">
      <c r="A8018" t="s">
        <v>9562</v>
      </c>
      <c r="B8018" t="s">
        <v>9563</v>
      </c>
      <c r="C8018" t="s">
        <v>565</v>
      </c>
      <c r="D8018" s="285">
        <v>0</v>
      </c>
      <c r="E8018" s="286">
        <v>1.698</v>
      </c>
      <c r="F8018" s="286">
        <v>0</v>
      </c>
    </row>
    <row r="8019" spans="1:6">
      <c r="A8019" t="s">
        <v>9564</v>
      </c>
      <c r="B8019" t="s">
        <v>9565</v>
      </c>
      <c r="C8019" t="s">
        <v>565</v>
      </c>
      <c r="D8019" s="285">
        <v>0</v>
      </c>
      <c r="E8019" s="286">
        <v>0</v>
      </c>
      <c r="F8019" s="286">
        <v>0</v>
      </c>
    </row>
    <row r="8020" spans="1:6">
      <c r="A8020" t="s">
        <v>9566</v>
      </c>
      <c r="B8020" t="s">
        <v>9567</v>
      </c>
      <c r="C8020" t="s">
        <v>565</v>
      </c>
      <c r="D8020" s="285">
        <v>0</v>
      </c>
      <c r="E8020" s="286">
        <v>0</v>
      </c>
      <c r="F8020" s="286">
        <v>0</v>
      </c>
    </row>
    <row r="8021" spans="1:6">
      <c r="A8021" t="s">
        <v>9568</v>
      </c>
      <c r="B8021" t="s">
        <v>9569</v>
      </c>
      <c r="C8021" t="s">
        <v>565</v>
      </c>
      <c r="D8021" s="285">
        <v>0</v>
      </c>
      <c r="E8021" s="286">
        <v>0</v>
      </c>
      <c r="F8021" s="286">
        <v>0</v>
      </c>
    </row>
    <row r="8022" spans="1:6">
      <c r="A8022" t="s">
        <v>9570</v>
      </c>
      <c r="B8022" t="s">
        <v>9571</v>
      </c>
      <c r="C8022" t="s">
        <v>565</v>
      </c>
      <c r="D8022" s="285">
        <v>0</v>
      </c>
      <c r="E8022" s="286">
        <v>0</v>
      </c>
      <c r="F8022" s="286">
        <v>0</v>
      </c>
    </row>
    <row r="8023" spans="1:6">
      <c r="A8023" t="s">
        <v>9572</v>
      </c>
      <c r="B8023" t="s">
        <v>9573</v>
      </c>
      <c r="C8023" t="s">
        <v>565</v>
      </c>
      <c r="D8023" s="285">
        <v>0</v>
      </c>
      <c r="E8023" s="286">
        <v>0</v>
      </c>
      <c r="F8023" s="286">
        <v>0</v>
      </c>
    </row>
    <row r="8024" spans="1:6">
      <c r="A8024" t="s">
        <v>9574</v>
      </c>
      <c r="B8024" t="s">
        <v>9575</v>
      </c>
      <c r="C8024" t="s">
        <v>565</v>
      </c>
      <c r="D8024" s="285">
        <v>0</v>
      </c>
      <c r="E8024" s="286">
        <v>0</v>
      </c>
      <c r="F8024" s="286">
        <v>0</v>
      </c>
    </row>
    <row r="8025" spans="1:6">
      <c r="A8025" t="s">
        <v>9576</v>
      </c>
      <c r="B8025" t="s">
        <v>9577</v>
      </c>
      <c r="C8025" t="s">
        <v>565</v>
      </c>
      <c r="D8025" s="285">
        <v>0</v>
      </c>
      <c r="E8025" s="286">
        <v>0</v>
      </c>
      <c r="F8025" s="286">
        <v>0</v>
      </c>
    </row>
    <row r="8026" spans="1:6">
      <c r="A8026" t="s">
        <v>9578</v>
      </c>
      <c r="B8026" t="s">
        <v>9579</v>
      </c>
      <c r="C8026" t="s">
        <v>565</v>
      </c>
      <c r="D8026" s="285">
        <v>0</v>
      </c>
      <c r="E8026" s="286">
        <v>1.4410000000000001</v>
      </c>
      <c r="F8026" s="286">
        <v>0</v>
      </c>
    </row>
    <row r="8027" spans="1:6">
      <c r="A8027" t="s">
        <v>9580</v>
      </c>
      <c r="B8027" t="s">
        <v>9581</v>
      </c>
      <c r="C8027" t="s">
        <v>565</v>
      </c>
      <c r="D8027" s="285">
        <v>0</v>
      </c>
      <c r="E8027" s="286">
        <v>0</v>
      </c>
      <c r="F8027" s="286">
        <v>0</v>
      </c>
    </row>
    <row r="8028" spans="1:6">
      <c r="A8028" t="s">
        <v>9582</v>
      </c>
      <c r="B8028" t="s">
        <v>9583</v>
      </c>
      <c r="C8028" t="s">
        <v>565</v>
      </c>
      <c r="D8028" s="285">
        <v>0</v>
      </c>
      <c r="E8028" s="286">
        <v>0</v>
      </c>
      <c r="F8028" s="286">
        <v>0</v>
      </c>
    </row>
    <row r="8029" spans="1:6">
      <c r="A8029" t="s">
        <v>9584</v>
      </c>
      <c r="B8029" t="s">
        <v>9585</v>
      </c>
      <c r="C8029" t="s">
        <v>565</v>
      </c>
      <c r="D8029" s="285">
        <v>0</v>
      </c>
      <c r="E8029" s="286">
        <v>0</v>
      </c>
      <c r="F8029" s="286">
        <v>0</v>
      </c>
    </row>
    <row r="8030" spans="1:6">
      <c r="A8030" t="s">
        <v>9586</v>
      </c>
      <c r="B8030" t="s">
        <v>9587</v>
      </c>
      <c r="C8030" t="s">
        <v>565</v>
      </c>
      <c r="D8030" s="285">
        <v>0</v>
      </c>
      <c r="E8030" s="286">
        <v>0</v>
      </c>
      <c r="F8030" s="286">
        <v>0</v>
      </c>
    </row>
    <row r="8031" spans="1:6">
      <c r="A8031" t="s">
        <v>9588</v>
      </c>
      <c r="B8031" t="s">
        <v>9589</v>
      </c>
      <c r="C8031" t="s">
        <v>565</v>
      </c>
      <c r="D8031" s="285">
        <v>0</v>
      </c>
      <c r="E8031" s="286">
        <v>0</v>
      </c>
      <c r="F8031" s="286">
        <v>0</v>
      </c>
    </row>
    <row r="8032" spans="1:6">
      <c r="A8032" t="s">
        <v>9590</v>
      </c>
      <c r="B8032" t="s">
        <v>9591</v>
      </c>
      <c r="C8032" t="s">
        <v>565</v>
      </c>
      <c r="D8032" s="285">
        <v>0</v>
      </c>
      <c r="E8032" s="286">
        <v>0</v>
      </c>
      <c r="F8032" s="286">
        <v>0</v>
      </c>
    </row>
    <row r="8033" spans="1:6">
      <c r="A8033" t="s">
        <v>9592</v>
      </c>
      <c r="B8033" t="s">
        <v>9593</v>
      </c>
      <c r="C8033" t="s">
        <v>565</v>
      </c>
      <c r="D8033" s="285">
        <v>0</v>
      </c>
      <c r="E8033" s="286">
        <v>0</v>
      </c>
      <c r="F8033" s="286">
        <v>0</v>
      </c>
    </row>
    <row r="8034" spans="1:6">
      <c r="A8034" t="s">
        <v>9594</v>
      </c>
      <c r="B8034" t="s">
        <v>9595</v>
      </c>
      <c r="C8034" t="s">
        <v>565</v>
      </c>
      <c r="D8034" s="285">
        <v>0</v>
      </c>
      <c r="E8034" s="286">
        <v>2.161</v>
      </c>
      <c r="F8034" s="286">
        <v>0</v>
      </c>
    </row>
    <row r="8035" spans="1:6">
      <c r="A8035" t="s">
        <v>9596</v>
      </c>
      <c r="B8035" t="s">
        <v>9597</v>
      </c>
      <c r="C8035" t="s">
        <v>565</v>
      </c>
      <c r="D8035" s="285">
        <v>0</v>
      </c>
      <c r="E8035" s="286">
        <v>0</v>
      </c>
      <c r="F8035" s="286">
        <v>0</v>
      </c>
    </row>
    <row r="8036" spans="1:6">
      <c r="A8036" t="s">
        <v>9598</v>
      </c>
      <c r="B8036" t="s">
        <v>9599</v>
      </c>
      <c r="C8036" t="s">
        <v>565</v>
      </c>
      <c r="D8036" s="285">
        <v>0</v>
      </c>
      <c r="E8036" s="286">
        <v>0</v>
      </c>
      <c r="F8036" s="286">
        <v>0</v>
      </c>
    </row>
    <row r="8037" spans="1:6">
      <c r="A8037" t="s">
        <v>9600</v>
      </c>
      <c r="B8037" t="s">
        <v>9601</v>
      </c>
      <c r="C8037" t="s">
        <v>565</v>
      </c>
      <c r="D8037" s="285">
        <v>0</v>
      </c>
      <c r="E8037" s="286">
        <v>2.0579999999999998</v>
      </c>
      <c r="F8037" s="286">
        <v>0</v>
      </c>
    </row>
    <row r="8038" spans="1:6">
      <c r="A8038" t="s">
        <v>9602</v>
      </c>
      <c r="B8038" t="s">
        <v>9603</v>
      </c>
      <c r="C8038" t="s">
        <v>565</v>
      </c>
      <c r="D8038" s="285">
        <v>0</v>
      </c>
      <c r="E8038" s="286">
        <v>0</v>
      </c>
      <c r="F8038" s="286">
        <v>0</v>
      </c>
    </row>
    <row r="8039" spans="1:6">
      <c r="A8039" t="s">
        <v>9604</v>
      </c>
      <c r="B8039" t="s">
        <v>9605</v>
      </c>
      <c r="C8039" t="s">
        <v>565</v>
      </c>
      <c r="D8039" s="285">
        <v>0</v>
      </c>
      <c r="E8039" s="286">
        <v>0</v>
      </c>
      <c r="F8039" s="286">
        <v>0</v>
      </c>
    </row>
    <row r="8040" spans="1:6">
      <c r="A8040" t="s">
        <v>9606</v>
      </c>
      <c r="B8040" t="s">
        <v>9607</v>
      </c>
      <c r="C8040" t="s">
        <v>565</v>
      </c>
      <c r="D8040" s="285">
        <v>0</v>
      </c>
      <c r="E8040" s="286">
        <v>0</v>
      </c>
      <c r="F8040" s="286">
        <v>0</v>
      </c>
    </row>
    <row r="8041" spans="1:6">
      <c r="A8041" t="s">
        <v>9608</v>
      </c>
      <c r="B8041" t="s">
        <v>9609</v>
      </c>
      <c r="C8041" t="s">
        <v>565</v>
      </c>
      <c r="D8041" s="285">
        <v>0</v>
      </c>
      <c r="E8041" s="286">
        <v>0</v>
      </c>
      <c r="F8041" s="286">
        <v>0</v>
      </c>
    </row>
    <row r="8042" spans="1:6">
      <c r="A8042" t="s">
        <v>9610</v>
      </c>
      <c r="B8042" t="s">
        <v>9611</v>
      </c>
      <c r="C8042" t="s">
        <v>565</v>
      </c>
      <c r="D8042" s="285">
        <v>0</v>
      </c>
      <c r="E8042" s="286">
        <v>0</v>
      </c>
      <c r="F8042" s="286">
        <v>0</v>
      </c>
    </row>
    <row r="8043" spans="1:6">
      <c r="A8043" t="s">
        <v>9612</v>
      </c>
      <c r="B8043" t="s">
        <v>9613</v>
      </c>
      <c r="C8043" t="s">
        <v>565</v>
      </c>
      <c r="D8043" s="285">
        <v>0</v>
      </c>
      <c r="E8043" s="286">
        <v>0</v>
      </c>
      <c r="F8043" s="286">
        <v>0</v>
      </c>
    </row>
    <row r="8044" spans="1:6">
      <c r="A8044" t="s">
        <v>9614</v>
      </c>
      <c r="B8044" t="s">
        <v>9615</v>
      </c>
      <c r="C8044" t="s">
        <v>565</v>
      </c>
      <c r="D8044" s="285">
        <v>0</v>
      </c>
      <c r="E8044" s="286">
        <v>0</v>
      </c>
      <c r="F8044" s="286">
        <v>0</v>
      </c>
    </row>
    <row r="8045" spans="1:6">
      <c r="A8045" t="s">
        <v>9616</v>
      </c>
      <c r="B8045" t="s">
        <v>9617</v>
      </c>
      <c r="C8045" t="s">
        <v>565</v>
      </c>
      <c r="D8045" s="285">
        <v>0</v>
      </c>
      <c r="E8045" s="286">
        <v>0</v>
      </c>
      <c r="F8045" s="286">
        <v>0</v>
      </c>
    </row>
    <row r="8046" spans="1:6">
      <c r="A8046" t="s">
        <v>9618</v>
      </c>
      <c r="B8046" t="s">
        <v>9619</v>
      </c>
      <c r="C8046" t="s">
        <v>565</v>
      </c>
      <c r="D8046" s="285">
        <v>0</v>
      </c>
      <c r="E8046" s="286">
        <v>0</v>
      </c>
      <c r="F8046" s="286">
        <v>0</v>
      </c>
    </row>
    <row r="8047" spans="1:6">
      <c r="A8047" t="s">
        <v>9620</v>
      </c>
      <c r="B8047" t="s">
        <v>9621</v>
      </c>
      <c r="C8047" t="s">
        <v>565</v>
      </c>
      <c r="D8047" s="285">
        <v>0</v>
      </c>
      <c r="E8047" s="286">
        <v>0</v>
      </c>
      <c r="F8047" s="286">
        <v>0</v>
      </c>
    </row>
    <row r="8048" spans="1:6">
      <c r="A8048" t="s">
        <v>9622</v>
      </c>
      <c r="B8048" t="s">
        <v>9623</v>
      </c>
      <c r="C8048" t="s">
        <v>565</v>
      </c>
      <c r="D8048" s="285">
        <v>0</v>
      </c>
      <c r="E8048" s="286">
        <v>3.7050000000000001</v>
      </c>
      <c r="F8048" s="286">
        <v>0</v>
      </c>
    </row>
    <row r="8049" spans="1:6">
      <c r="A8049" t="s">
        <v>9624</v>
      </c>
      <c r="B8049" t="s">
        <v>9625</v>
      </c>
      <c r="C8049" t="s">
        <v>565</v>
      </c>
      <c r="D8049" s="285">
        <v>0</v>
      </c>
      <c r="E8049" s="286">
        <v>0</v>
      </c>
      <c r="F8049" s="286">
        <v>0</v>
      </c>
    </row>
    <row r="8050" spans="1:6">
      <c r="A8050" t="s">
        <v>9626</v>
      </c>
      <c r="B8050" t="s">
        <v>9627</v>
      </c>
      <c r="C8050" t="s">
        <v>565</v>
      </c>
      <c r="D8050" s="285">
        <v>0</v>
      </c>
      <c r="E8050" s="286">
        <v>0</v>
      </c>
      <c r="F8050" s="286">
        <v>0</v>
      </c>
    </row>
    <row r="8051" spans="1:6">
      <c r="A8051" t="s">
        <v>9628</v>
      </c>
      <c r="B8051" t="s">
        <v>9629</v>
      </c>
      <c r="C8051" t="s">
        <v>565</v>
      </c>
      <c r="D8051" s="285">
        <v>0</v>
      </c>
      <c r="E8051" s="286">
        <v>0</v>
      </c>
      <c r="F8051" s="286">
        <v>0</v>
      </c>
    </row>
    <row r="8052" spans="1:6">
      <c r="A8052" t="s">
        <v>9630</v>
      </c>
      <c r="B8052" t="s">
        <v>9631</v>
      </c>
      <c r="C8052" t="s">
        <v>565</v>
      </c>
      <c r="D8052" s="285">
        <v>0</v>
      </c>
      <c r="E8052" s="286">
        <v>2.367</v>
      </c>
      <c r="F8052" s="286">
        <v>0</v>
      </c>
    </row>
    <row r="8053" spans="1:6">
      <c r="A8053" t="s">
        <v>9632</v>
      </c>
      <c r="B8053" t="s">
        <v>9633</v>
      </c>
      <c r="C8053" t="s">
        <v>565</v>
      </c>
      <c r="D8053" s="285">
        <v>0</v>
      </c>
      <c r="E8053" s="286">
        <v>0</v>
      </c>
      <c r="F8053" s="286">
        <v>0</v>
      </c>
    </row>
    <row r="8054" spans="1:6">
      <c r="A8054" t="s">
        <v>9634</v>
      </c>
      <c r="B8054" t="s">
        <v>9635</v>
      </c>
      <c r="C8054" t="s">
        <v>565</v>
      </c>
      <c r="D8054" s="285">
        <v>0</v>
      </c>
      <c r="E8054" s="286">
        <v>0</v>
      </c>
      <c r="F8054" s="286">
        <v>0</v>
      </c>
    </row>
    <row r="8055" spans="1:6">
      <c r="A8055" t="s">
        <v>9636</v>
      </c>
      <c r="B8055" t="s">
        <v>9637</v>
      </c>
      <c r="C8055" t="s">
        <v>565</v>
      </c>
      <c r="D8055" s="285">
        <v>0</v>
      </c>
      <c r="E8055" s="286">
        <v>0</v>
      </c>
      <c r="F8055" s="286">
        <v>0</v>
      </c>
    </row>
    <row r="8056" spans="1:6">
      <c r="A8056" t="s">
        <v>9638</v>
      </c>
      <c r="B8056" t="s">
        <v>9639</v>
      </c>
      <c r="C8056" t="s">
        <v>565</v>
      </c>
      <c r="D8056" s="285">
        <v>0</v>
      </c>
      <c r="E8056" s="286">
        <v>1.0289999999999999</v>
      </c>
      <c r="F8056" s="286">
        <v>0</v>
      </c>
    </row>
    <row r="8057" spans="1:6">
      <c r="A8057" t="s">
        <v>9640</v>
      </c>
      <c r="B8057" t="s">
        <v>9641</v>
      </c>
      <c r="C8057" t="s">
        <v>565</v>
      </c>
      <c r="D8057" s="285">
        <v>0</v>
      </c>
      <c r="E8057" s="286">
        <v>0</v>
      </c>
      <c r="F8057" s="286">
        <v>0</v>
      </c>
    </row>
    <row r="8058" spans="1:6">
      <c r="A8058" t="s">
        <v>9642</v>
      </c>
      <c r="B8058" t="s">
        <v>9643</v>
      </c>
      <c r="C8058" t="s">
        <v>565</v>
      </c>
      <c r="D8058" s="285">
        <v>0</v>
      </c>
      <c r="E8058" s="286">
        <v>1.8520000000000001</v>
      </c>
      <c r="F8058" s="286">
        <v>0</v>
      </c>
    </row>
    <row r="8059" spans="1:6">
      <c r="A8059" t="s">
        <v>9644</v>
      </c>
      <c r="B8059" t="s">
        <v>9645</v>
      </c>
      <c r="C8059" t="s">
        <v>565</v>
      </c>
      <c r="D8059" s="285">
        <v>0</v>
      </c>
      <c r="E8059" s="286">
        <v>0</v>
      </c>
      <c r="F8059" s="286">
        <v>0</v>
      </c>
    </row>
    <row r="8060" spans="1:6">
      <c r="A8060" t="s">
        <v>9646</v>
      </c>
      <c r="B8060" t="s">
        <v>9647</v>
      </c>
      <c r="C8060" t="s">
        <v>565</v>
      </c>
      <c r="D8060" s="285">
        <v>0</v>
      </c>
      <c r="E8060" s="286">
        <v>0</v>
      </c>
      <c r="F8060" s="286">
        <v>0</v>
      </c>
    </row>
    <row r="8061" spans="1:6">
      <c r="A8061" t="s">
        <v>9648</v>
      </c>
      <c r="B8061" t="s">
        <v>9649</v>
      </c>
      <c r="C8061" t="s">
        <v>565</v>
      </c>
      <c r="D8061" s="285">
        <v>0</v>
      </c>
      <c r="E8061" s="286">
        <v>0</v>
      </c>
      <c r="F8061" s="286">
        <v>0</v>
      </c>
    </row>
    <row r="8062" spans="1:6">
      <c r="A8062" t="s">
        <v>9650</v>
      </c>
      <c r="B8062" t="s">
        <v>9651</v>
      </c>
      <c r="C8062" t="s">
        <v>565</v>
      </c>
      <c r="D8062" s="285">
        <v>0</v>
      </c>
      <c r="E8062" s="286">
        <v>0</v>
      </c>
      <c r="F8062" s="286">
        <v>0</v>
      </c>
    </row>
    <row r="8063" spans="1:6">
      <c r="A8063" t="s">
        <v>9652</v>
      </c>
      <c r="B8063" t="s">
        <v>9653</v>
      </c>
      <c r="C8063" t="s">
        <v>565</v>
      </c>
      <c r="D8063" s="285">
        <v>0</v>
      </c>
      <c r="E8063" s="286">
        <v>0</v>
      </c>
      <c r="F8063" s="286">
        <v>0</v>
      </c>
    </row>
    <row r="8064" spans="1:6">
      <c r="A8064" t="s">
        <v>9654</v>
      </c>
      <c r="B8064" t="s">
        <v>9655</v>
      </c>
      <c r="C8064" t="s">
        <v>565</v>
      </c>
      <c r="D8064" s="285">
        <v>0</v>
      </c>
      <c r="E8064" s="286">
        <v>0</v>
      </c>
      <c r="F8064" s="286">
        <v>0</v>
      </c>
    </row>
    <row r="8065" spans="1:6">
      <c r="A8065" t="s">
        <v>9656</v>
      </c>
      <c r="B8065" t="s">
        <v>9657</v>
      </c>
      <c r="C8065" t="s">
        <v>565</v>
      </c>
      <c r="D8065" s="285">
        <v>0</v>
      </c>
      <c r="E8065" s="286">
        <v>0</v>
      </c>
      <c r="F8065" s="286">
        <v>0</v>
      </c>
    </row>
    <row r="8066" spans="1:6">
      <c r="A8066" t="s">
        <v>9658</v>
      </c>
      <c r="B8066" t="s">
        <v>9659</v>
      </c>
      <c r="C8066" t="s">
        <v>565</v>
      </c>
      <c r="D8066" s="285">
        <v>0</v>
      </c>
      <c r="E8066" s="286">
        <v>0</v>
      </c>
      <c r="F8066" s="286">
        <v>0</v>
      </c>
    </row>
    <row r="8067" spans="1:6">
      <c r="A8067" t="s">
        <v>9660</v>
      </c>
      <c r="B8067" t="s">
        <v>9661</v>
      </c>
      <c r="C8067" t="s">
        <v>565</v>
      </c>
      <c r="D8067" s="285">
        <v>0</v>
      </c>
      <c r="E8067" s="286">
        <v>0</v>
      </c>
      <c r="F8067" s="286">
        <v>0</v>
      </c>
    </row>
    <row r="8068" spans="1:6">
      <c r="A8068" t="s">
        <v>9662</v>
      </c>
      <c r="B8068" t="s">
        <v>9663</v>
      </c>
      <c r="C8068" t="s">
        <v>565</v>
      </c>
      <c r="D8068" s="285">
        <v>0</v>
      </c>
      <c r="E8068" s="286">
        <v>0</v>
      </c>
      <c r="F8068" s="286">
        <v>0</v>
      </c>
    </row>
    <row r="8069" spans="1:6">
      <c r="A8069" t="s">
        <v>9664</v>
      </c>
      <c r="B8069" t="s">
        <v>9665</v>
      </c>
      <c r="C8069" t="s">
        <v>565</v>
      </c>
      <c r="D8069" s="285">
        <v>0</v>
      </c>
      <c r="E8069" s="286">
        <v>0</v>
      </c>
      <c r="F8069" s="286">
        <v>0</v>
      </c>
    </row>
    <row r="8070" spans="1:6">
      <c r="A8070" t="s">
        <v>9666</v>
      </c>
      <c r="B8070" t="s">
        <v>9667</v>
      </c>
      <c r="C8070" t="s">
        <v>565</v>
      </c>
      <c r="D8070" s="285">
        <v>0</v>
      </c>
      <c r="E8070" s="286">
        <v>0</v>
      </c>
      <c r="F8070" s="286">
        <v>0</v>
      </c>
    </row>
    <row r="8071" spans="1:6">
      <c r="A8071" t="s">
        <v>9668</v>
      </c>
      <c r="B8071" t="s">
        <v>9669</v>
      </c>
      <c r="C8071" t="s">
        <v>565</v>
      </c>
      <c r="D8071" s="285">
        <v>0</v>
      </c>
      <c r="E8071" s="286">
        <v>0</v>
      </c>
      <c r="F8071" s="286">
        <v>0</v>
      </c>
    </row>
    <row r="8072" spans="1:6">
      <c r="A8072" t="s">
        <v>9670</v>
      </c>
      <c r="B8072" t="s">
        <v>9671</v>
      </c>
      <c r="C8072" t="s">
        <v>565</v>
      </c>
      <c r="D8072" s="285">
        <v>0</v>
      </c>
      <c r="E8072" s="286">
        <v>0</v>
      </c>
      <c r="F8072" s="286">
        <v>0</v>
      </c>
    </row>
    <row r="8073" spans="1:6">
      <c r="A8073" t="s">
        <v>9672</v>
      </c>
      <c r="B8073" t="s">
        <v>9673</v>
      </c>
      <c r="C8073" t="s">
        <v>565</v>
      </c>
      <c r="D8073" s="285">
        <v>0</v>
      </c>
      <c r="E8073" s="286">
        <v>0</v>
      </c>
      <c r="F8073" s="286">
        <v>0</v>
      </c>
    </row>
    <row r="8074" spans="1:6">
      <c r="A8074" t="s">
        <v>9674</v>
      </c>
      <c r="B8074" t="s">
        <v>9675</v>
      </c>
      <c r="C8074" t="s">
        <v>565</v>
      </c>
      <c r="D8074" s="285">
        <v>0</v>
      </c>
      <c r="E8074" s="286">
        <v>1.544</v>
      </c>
      <c r="F8074" s="286">
        <v>0</v>
      </c>
    </row>
    <row r="8075" spans="1:6">
      <c r="A8075" t="s">
        <v>9676</v>
      </c>
      <c r="B8075" t="s">
        <v>9677</v>
      </c>
      <c r="C8075" t="s">
        <v>565</v>
      </c>
      <c r="D8075" s="285">
        <v>0</v>
      </c>
      <c r="E8075" s="286">
        <v>0</v>
      </c>
      <c r="F8075" s="286">
        <v>0</v>
      </c>
    </row>
    <row r="8076" spans="1:6">
      <c r="A8076" t="s">
        <v>9678</v>
      </c>
      <c r="B8076" t="s">
        <v>9679</v>
      </c>
      <c r="C8076" t="s">
        <v>565</v>
      </c>
      <c r="D8076" s="285">
        <v>0</v>
      </c>
      <c r="E8076" s="286">
        <v>0</v>
      </c>
      <c r="F8076" s="286">
        <v>0</v>
      </c>
    </row>
    <row r="8077" spans="1:6">
      <c r="A8077" t="s">
        <v>9680</v>
      </c>
      <c r="B8077" t="s">
        <v>9681</v>
      </c>
      <c r="C8077" t="s">
        <v>565</v>
      </c>
      <c r="D8077" s="285">
        <v>0</v>
      </c>
      <c r="E8077" s="286">
        <v>0</v>
      </c>
      <c r="F8077" s="286">
        <v>0</v>
      </c>
    </row>
    <row r="8078" spans="1:6">
      <c r="A8078" t="s">
        <v>9682</v>
      </c>
      <c r="B8078" t="s">
        <v>9683</v>
      </c>
      <c r="C8078" t="s">
        <v>565</v>
      </c>
      <c r="D8078" s="285">
        <v>0</v>
      </c>
      <c r="E8078" s="286">
        <v>2.4700000000000002</v>
      </c>
      <c r="F8078" s="286">
        <v>0</v>
      </c>
    </row>
    <row r="8079" spans="1:6">
      <c r="A8079" t="s">
        <v>9684</v>
      </c>
      <c r="B8079" t="s">
        <v>9685</v>
      </c>
      <c r="C8079" t="s">
        <v>565</v>
      </c>
      <c r="D8079" s="285">
        <v>0</v>
      </c>
      <c r="E8079" s="286">
        <v>0</v>
      </c>
      <c r="F8079" s="286">
        <v>0</v>
      </c>
    </row>
    <row r="8080" spans="1:6">
      <c r="A8080" t="s">
        <v>9686</v>
      </c>
      <c r="B8080" t="s">
        <v>9687</v>
      </c>
      <c r="C8080" t="s">
        <v>565</v>
      </c>
      <c r="D8080" s="285">
        <v>0</v>
      </c>
      <c r="E8080" s="286">
        <v>0</v>
      </c>
      <c r="F8080" s="286">
        <v>0</v>
      </c>
    </row>
    <row r="8081" spans="1:6">
      <c r="A8081" t="s">
        <v>9688</v>
      </c>
      <c r="B8081" t="s">
        <v>9689</v>
      </c>
      <c r="C8081" t="s">
        <v>565</v>
      </c>
      <c r="D8081" s="285">
        <v>0</v>
      </c>
      <c r="E8081" s="286">
        <v>0</v>
      </c>
      <c r="F8081" s="286">
        <v>0</v>
      </c>
    </row>
    <row r="8082" spans="1:6">
      <c r="A8082" t="s">
        <v>9690</v>
      </c>
      <c r="B8082" t="s">
        <v>9691</v>
      </c>
      <c r="C8082" t="s">
        <v>565</v>
      </c>
      <c r="D8082" s="285">
        <v>0</v>
      </c>
      <c r="E8082" s="286">
        <v>0</v>
      </c>
      <c r="F8082" s="286">
        <v>0</v>
      </c>
    </row>
    <row r="8083" spans="1:6">
      <c r="A8083" t="s">
        <v>9692</v>
      </c>
      <c r="B8083" t="s">
        <v>9693</v>
      </c>
      <c r="C8083" t="s">
        <v>565</v>
      </c>
      <c r="D8083" s="285">
        <v>0</v>
      </c>
      <c r="E8083" s="286">
        <v>0</v>
      </c>
      <c r="F8083" s="286">
        <v>0</v>
      </c>
    </row>
    <row r="8084" spans="1:6">
      <c r="A8084" t="s">
        <v>9694</v>
      </c>
      <c r="B8084" t="s">
        <v>9695</v>
      </c>
      <c r="C8084" t="s">
        <v>565</v>
      </c>
      <c r="D8084" s="285">
        <v>0</v>
      </c>
      <c r="E8084" s="286">
        <v>2.4700000000000002</v>
      </c>
      <c r="F8084" s="286">
        <v>0</v>
      </c>
    </row>
    <row r="8085" spans="1:6">
      <c r="A8085" t="s">
        <v>9696</v>
      </c>
      <c r="B8085" t="s">
        <v>9697</v>
      </c>
      <c r="C8085" t="s">
        <v>565</v>
      </c>
      <c r="D8085" s="285">
        <v>0</v>
      </c>
      <c r="E8085" s="286">
        <v>0</v>
      </c>
      <c r="F8085" s="286">
        <v>0</v>
      </c>
    </row>
    <row r="8086" spans="1:6">
      <c r="A8086" t="s">
        <v>9698</v>
      </c>
      <c r="B8086" t="s">
        <v>9699</v>
      </c>
      <c r="C8086" t="s">
        <v>565</v>
      </c>
      <c r="D8086" s="285">
        <v>0</v>
      </c>
      <c r="E8086" s="286">
        <v>0</v>
      </c>
      <c r="F8086" s="286">
        <v>0</v>
      </c>
    </row>
    <row r="8087" spans="1:6">
      <c r="A8087" t="s">
        <v>9700</v>
      </c>
      <c r="B8087" t="s">
        <v>9701</v>
      </c>
      <c r="C8087" t="s">
        <v>565</v>
      </c>
      <c r="D8087" s="285">
        <v>0</v>
      </c>
      <c r="E8087" s="286">
        <v>0</v>
      </c>
      <c r="F8087" s="286">
        <v>0</v>
      </c>
    </row>
    <row r="8088" spans="1:6">
      <c r="A8088" t="s">
        <v>9702</v>
      </c>
      <c r="B8088" t="s">
        <v>9703</v>
      </c>
      <c r="C8088" t="s">
        <v>565</v>
      </c>
      <c r="D8088" s="285">
        <v>0</v>
      </c>
      <c r="E8088" s="286">
        <v>0</v>
      </c>
      <c r="F8088" s="286">
        <v>0</v>
      </c>
    </row>
    <row r="8089" spans="1:6">
      <c r="A8089" t="s">
        <v>9704</v>
      </c>
      <c r="B8089" t="s">
        <v>9705</v>
      </c>
      <c r="C8089" t="s">
        <v>565</v>
      </c>
      <c r="D8089" s="285">
        <v>0</v>
      </c>
      <c r="E8089" s="286">
        <v>0</v>
      </c>
      <c r="F8089" s="286">
        <v>0</v>
      </c>
    </row>
    <row r="8090" spans="1:6">
      <c r="A8090" t="s">
        <v>9706</v>
      </c>
      <c r="B8090" t="s">
        <v>9707</v>
      </c>
      <c r="C8090" t="s">
        <v>565</v>
      </c>
      <c r="D8090" s="285">
        <v>0</v>
      </c>
      <c r="E8090" s="286">
        <v>0.72</v>
      </c>
      <c r="F8090" s="286">
        <v>0</v>
      </c>
    </row>
    <row r="8091" spans="1:6">
      <c r="A8091" t="s">
        <v>9708</v>
      </c>
      <c r="B8091" t="s">
        <v>9709</v>
      </c>
      <c r="C8091" t="s">
        <v>565</v>
      </c>
      <c r="D8091" s="285">
        <v>0</v>
      </c>
      <c r="E8091" s="286">
        <v>0</v>
      </c>
      <c r="F8091" s="286">
        <v>0</v>
      </c>
    </row>
    <row r="8092" spans="1:6">
      <c r="A8092" t="s">
        <v>9710</v>
      </c>
      <c r="B8092" t="s">
        <v>9711</v>
      </c>
      <c r="C8092" t="s">
        <v>565</v>
      </c>
      <c r="D8092" s="285">
        <v>0</v>
      </c>
      <c r="E8092" s="286">
        <v>0</v>
      </c>
      <c r="F8092" s="286">
        <v>0</v>
      </c>
    </row>
    <row r="8093" spans="1:6">
      <c r="A8093" t="s">
        <v>9712</v>
      </c>
      <c r="B8093" t="s">
        <v>9713</v>
      </c>
      <c r="C8093" t="s">
        <v>565</v>
      </c>
      <c r="D8093" s="285">
        <v>0</v>
      </c>
      <c r="E8093" s="286">
        <v>0</v>
      </c>
      <c r="F8093" s="286">
        <v>0</v>
      </c>
    </row>
    <row r="8094" spans="1:6">
      <c r="A8094" t="s">
        <v>9714</v>
      </c>
      <c r="B8094" t="s">
        <v>9715</v>
      </c>
      <c r="C8094" t="s">
        <v>565</v>
      </c>
      <c r="D8094" s="285">
        <v>0</v>
      </c>
      <c r="E8094" s="286">
        <v>0</v>
      </c>
      <c r="F8094" s="286">
        <v>0</v>
      </c>
    </row>
    <row r="8095" spans="1:6">
      <c r="A8095" t="s">
        <v>9716</v>
      </c>
      <c r="B8095" t="s">
        <v>9717</v>
      </c>
      <c r="C8095" t="s">
        <v>565</v>
      </c>
      <c r="D8095" s="285">
        <v>0</v>
      </c>
      <c r="E8095" s="286">
        <v>0</v>
      </c>
      <c r="F8095" s="286">
        <v>0</v>
      </c>
    </row>
    <row r="8096" spans="1:6">
      <c r="A8096" t="s">
        <v>9718</v>
      </c>
      <c r="B8096" t="s">
        <v>9719</v>
      </c>
      <c r="C8096" t="s">
        <v>565</v>
      </c>
      <c r="D8096" s="285">
        <v>0</v>
      </c>
      <c r="E8096" s="286">
        <v>0</v>
      </c>
      <c r="F8096" s="286">
        <v>0</v>
      </c>
    </row>
    <row r="8097" spans="1:6">
      <c r="A8097" t="s">
        <v>9720</v>
      </c>
      <c r="B8097" t="s">
        <v>9721</v>
      </c>
      <c r="C8097" t="s">
        <v>565</v>
      </c>
      <c r="D8097" s="285">
        <v>0</v>
      </c>
      <c r="E8097" s="286">
        <v>1.7490000000000001</v>
      </c>
      <c r="F8097" s="286">
        <v>0</v>
      </c>
    </row>
    <row r="8098" spans="1:6">
      <c r="A8098" t="s">
        <v>9722</v>
      </c>
      <c r="B8098" t="s">
        <v>9723</v>
      </c>
      <c r="C8098" t="s">
        <v>565</v>
      </c>
      <c r="D8098" s="285">
        <v>0</v>
      </c>
      <c r="E8098" s="286">
        <v>0</v>
      </c>
      <c r="F8098" s="286">
        <v>0</v>
      </c>
    </row>
    <row r="8099" spans="1:6">
      <c r="A8099" t="s">
        <v>9724</v>
      </c>
      <c r="B8099" t="s">
        <v>9725</v>
      </c>
      <c r="C8099" t="s">
        <v>565</v>
      </c>
      <c r="D8099" s="285">
        <v>0</v>
      </c>
      <c r="E8099" s="286">
        <v>0</v>
      </c>
      <c r="F8099" s="286">
        <v>0</v>
      </c>
    </row>
    <row r="8100" spans="1:6">
      <c r="A8100" t="s">
        <v>9726</v>
      </c>
      <c r="B8100" t="s">
        <v>9727</v>
      </c>
      <c r="C8100" t="s">
        <v>565</v>
      </c>
      <c r="D8100" s="285">
        <v>0</v>
      </c>
      <c r="E8100" s="286">
        <v>1.0289999999999999</v>
      </c>
      <c r="F8100" s="286">
        <v>0</v>
      </c>
    </row>
    <row r="8101" spans="1:6">
      <c r="A8101" t="s">
        <v>9728</v>
      </c>
      <c r="B8101" t="s">
        <v>9729</v>
      </c>
      <c r="C8101" t="s">
        <v>565</v>
      </c>
      <c r="D8101" s="285">
        <v>0</v>
      </c>
      <c r="E8101" s="286">
        <v>0</v>
      </c>
      <c r="F8101" s="286">
        <v>0</v>
      </c>
    </row>
    <row r="8102" spans="1:6">
      <c r="A8102" t="s">
        <v>9730</v>
      </c>
      <c r="B8102" t="s">
        <v>9731</v>
      </c>
      <c r="C8102" t="s">
        <v>565</v>
      </c>
      <c r="D8102" s="285">
        <v>0</v>
      </c>
      <c r="E8102" s="286">
        <v>0</v>
      </c>
      <c r="F8102" s="286">
        <v>0</v>
      </c>
    </row>
    <row r="8103" spans="1:6">
      <c r="A8103" t="s">
        <v>9732</v>
      </c>
      <c r="B8103" t="s">
        <v>9733</v>
      </c>
      <c r="C8103" t="s">
        <v>565</v>
      </c>
      <c r="D8103" s="285">
        <v>0</v>
      </c>
      <c r="E8103" s="286">
        <v>0</v>
      </c>
      <c r="F8103" s="286">
        <v>0</v>
      </c>
    </row>
    <row r="8104" spans="1:6">
      <c r="A8104" t="s">
        <v>9734</v>
      </c>
      <c r="B8104" t="s">
        <v>9735</v>
      </c>
      <c r="C8104" t="s">
        <v>565</v>
      </c>
      <c r="D8104" s="285">
        <v>0</v>
      </c>
      <c r="E8104" s="286">
        <v>0</v>
      </c>
      <c r="F8104" s="286">
        <v>0</v>
      </c>
    </row>
    <row r="8105" spans="1:6">
      <c r="A8105" t="s">
        <v>9736</v>
      </c>
      <c r="B8105" t="s">
        <v>9737</v>
      </c>
      <c r="C8105" t="s">
        <v>565</v>
      </c>
      <c r="D8105" s="285">
        <v>0</v>
      </c>
      <c r="E8105" s="286">
        <v>0</v>
      </c>
      <c r="F8105" s="286">
        <v>0</v>
      </c>
    </row>
    <row r="8106" spans="1:6">
      <c r="A8106" t="s">
        <v>9738</v>
      </c>
      <c r="B8106" t="s">
        <v>9739</v>
      </c>
      <c r="C8106" t="s">
        <v>565</v>
      </c>
      <c r="D8106" s="285">
        <v>0</v>
      </c>
      <c r="E8106" s="286">
        <v>0</v>
      </c>
      <c r="F8106" s="286">
        <v>0</v>
      </c>
    </row>
    <row r="8107" spans="1:6">
      <c r="A8107" t="s">
        <v>9740</v>
      </c>
      <c r="B8107" t="s">
        <v>9741</v>
      </c>
      <c r="C8107" t="s">
        <v>565</v>
      </c>
      <c r="D8107" s="285">
        <v>0</v>
      </c>
      <c r="E8107" s="286">
        <v>0</v>
      </c>
      <c r="F8107" s="286">
        <v>0</v>
      </c>
    </row>
    <row r="8108" spans="1:6">
      <c r="A8108" t="s">
        <v>9742</v>
      </c>
      <c r="B8108" t="s">
        <v>9743</v>
      </c>
      <c r="C8108" t="s">
        <v>565</v>
      </c>
      <c r="D8108" s="285">
        <v>0</v>
      </c>
      <c r="E8108" s="286">
        <v>0</v>
      </c>
      <c r="F8108" s="286">
        <v>0</v>
      </c>
    </row>
    <row r="8109" spans="1:6">
      <c r="A8109" t="s">
        <v>9744</v>
      </c>
      <c r="B8109" t="s">
        <v>9745</v>
      </c>
      <c r="C8109" t="s">
        <v>565</v>
      </c>
      <c r="D8109" s="285">
        <v>0</v>
      </c>
      <c r="E8109" s="286">
        <v>0</v>
      </c>
      <c r="F8109" s="286">
        <v>0</v>
      </c>
    </row>
    <row r="8110" spans="1:6">
      <c r="A8110" t="s">
        <v>9746</v>
      </c>
      <c r="B8110" t="s">
        <v>9747</v>
      </c>
      <c r="C8110" t="s">
        <v>565</v>
      </c>
      <c r="D8110" s="285">
        <v>0</v>
      </c>
      <c r="E8110" s="286">
        <v>0</v>
      </c>
      <c r="F8110" s="286">
        <v>0</v>
      </c>
    </row>
    <row r="8111" spans="1:6">
      <c r="A8111" t="s">
        <v>9748</v>
      </c>
      <c r="B8111" t="s">
        <v>9749</v>
      </c>
      <c r="C8111" t="s">
        <v>565</v>
      </c>
      <c r="D8111" s="285">
        <v>0</v>
      </c>
      <c r="E8111" s="286">
        <v>0</v>
      </c>
      <c r="F8111" s="286">
        <v>0</v>
      </c>
    </row>
    <row r="8112" spans="1:6">
      <c r="A8112" t="s">
        <v>9750</v>
      </c>
      <c r="B8112" t="s">
        <v>9751</v>
      </c>
      <c r="C8112" t="s">
        <v>565</v>
      </c>
      <c r="D8112" s="285">
        <v>0</v>
      </c>
      <c r="E8112" s="286">
        <v>0</v>
      </c>
      <c r="F8112" s="286">
        <v>0</v>
      </c>
    </row>
    <row r="8113" spans="1:6">
      <c r="A8113" t="s">
        <v>9752</v>
      </c>
      <c r="B8113" t="s">
        <v>9753</v>
      </c>
      <c r="C8113" t="s">
        <v>565</v>
      </c>
      <c r="D8113" s="285">
        <v>0</v>
      </c>
      <c r="E8113" s="286">
        <v>0</v>
      </c>
      <c r="F8113" s="286">
        <v>0</v>
      </c>
    </row>
    <row r="8114" spans="1:6">
      <c r="A8114" t="s">
        <v>9754</v>
      </c>
      <c r="B8114" t="s">
        <v>9755</v>
      </c>
      <c r="C8114" t="s">
        <v>565</v>
      </c>
      <c r="D8114" s="285">
        <v>0</v>
      </c>
      <c r="E8114" s="286">
        <v>0</v>
      </c>
      <c r="F8114" s="286">
        <v>0</v>
      </c>
    </row>
    <row r="8115" spans="1:6">
      <c r="A8115" t="s">
        <v>9756</v>
      </c>
      <c r="B8115" t="s">
        <v>9757</v>
      </c>
      <c r="C8115" t="s">
        <v>565</v>
      </c>
      <c r="D8115" s="285">
        <v>0</v>
      </c>
      <c r="E8115" s="286">
        <v>0</v>
      </c>
      <c r="F8115" s="286">
        <v>0</v>
      </c>
    </row>
    <row r="8116" spans="1:6">
      <c r="A8116" t="s">
        <v>9758</v>
      </c>
      <c r="B8116" t="s">
        <v>9759</v>
      </c>
      <c r="C8116" t="s">
        <v>565</v>
      </c>
      <c r="D8116" s="285">
        <v>0</v>
      </c>
      <c r="E8116" s="286">
        <v>0</v>
      </c>
      <c r="F8116" s="286">
        <v>0</v>
      </c>
    </row>
    <row r="8117" spans="1:6">
      <c r="A8117" t="s">
        <v>9760</v>
      </c>
      <c r="B8117" t="s">
        <v>9761</v>
      </c>
      <c r="C8117" t="s">
        <v>565</v>
      </c>
      <c r="D8117" s="285">
        <v>0</v>
      </c>
      <c r="E8117" s="286">
        <v>0</v>
      </c>
      <c r="F8117" s="286">
        <v>0</v>
      </c>
    </row>
    <row r="8118" spans="1:6">
      <c r="A8118" t="s">
        <v>9762</v>
      </c>
      <c r="B8118" t="s">
        <v>9763</v>
      </c>
      <c r="C8118" t="s">
        <v>565</v>
      </c>
      <c r="D8118" s="285">
        <v>0</v>
      </c>
      <c r="E8118" s="286">
        <v>0</v>
      </c>
      <c r="F8118" s="286">
        <v>0</v>
      </c>
    </row>
    <row r="8119" spans="1:6">
      <c r="A8119" t="s">
        <v>9764</v>
      </c>
      <c r="B8119" t="s">
        <v>9765</v>
      </c>
      <c r="C8119" t="s">
        <v>565</v>
      </c>
      <c r="D8119" s="285">
        <v>0</v>
      </c>
      <c r="E8119" s="286">
        <v>1.7490000000000001</v>
      </c>
      <c r="F8119" s="286">
        <v>0</v>
      </c>
    </row>
    <row r="8120" spans="1:6">
      <c r="A8120" t="s">
        <v>9766</v>
      </c>
      <c r="B8120" t="s">
        <v>9767</v>
      </c>
      <c r="C8120" t="s">
        <v>565</v>
      </c>
      <c r="D8120" s="285">
        <v>0</v>
      </c>
      <c r="E8120" s="286">
        <v>0</v>
      </c>
      <c r="F8120" s="286">
        <v>0</v>
      </c>
    </row>
    <row r="8121" spans="1:6">
      <c r="A8121" t="s">
        <v>9768</v>
      </c>
      <c r="B8121" t="s">
        <v>9769</v>
      </c>
      <c r="C8121" t="s">
        <v>565</v>
      </c>
      <c r="D8121" s="285">
        <v>0</v>
      </c>
      <c r="E8121" s="286">
        <v>0</v>
      </c>
      <c r="F8121" s="286">
        <v>0</v>
      </c>
    </row>
    <row r="8122" spans="1:6">
      <c r="A8122" t="s">
        <v>9770</v>
      </c>
      <c r="B8122" t="s">
        <v>9771</v>
      </c>
      <c r="C8122" t="s">
        <v>565</v>
      </c>
      <c r="D8122" s="285">
        <v>0</v>
      </c>
      <c r="E8122" s="286">
        <v>0</v>
      </c>
      <c r="F8122" s="286">
        <v>0</v>
      </c>
    </row>
    <row r="8123" spans="1:6">
      <c r="A8123" t="s">
        <v>9772</v>
      </c>
      <c r="B8123" t="s">
        <v>9773</v>
      </c>
      <c r="C8123" t="s">
        <v>565</v>
      </c>
      <c r="D8123" s="285">
        <v>0</v>
      </c>
      <c r="E8123" s="286">
        <v>0</v>
      </c>
      <c r="F8123" s="286">
        <v>0</v>
      </c>
    </row>
    <row r="8124" spans="1:6">
      <c r="A8124" t="s">
        <v>9774</v>
      </c>
      <c r="B8124" t="s">
        <v>9775</v>
      </c>
      <c r="C8124" t="s">
        <v>565</v>
      </c>
      <c r="D8124" s="285">
        <v>0</v>
      </c>
      <c r="E8124" s="286">
        <v>0</v>
      </c>
      <c r="F8124" s="286">
        <v>0</v>
      </c>
    </row>
    <row r="8125" spans="1:6">
      <c r="A8125" t="s">
        <v>9776</v>
      </c>
      <c r="B8125" t="s">
        <v>9777</v>
      </c>
      <c r="C8125" t="s">
        <v>565</v>
      </c>
      <c r="D8125" s="285">
        <v>0</v>
      </c>
      <c r="E8125" s="286">
        <v>0</v>
      </c>
      <c r="F8125" s="286">
        <v>0</v>
      </c>
    </row>
    <row r="8126" spans="1:6">
      <c r="A8126" t="s">
        <v>9778</v>
      </c>
      <c r="B8126" t="s">
        <v>4446</v>
      </c>
      <c r="C8126" t="s">
        <v>565</v>
      </c>
      <c r="D8126" s="285">
        <v>0</v>
      </c>
      <c r="E8126" s="286">
        <v>0</v>
      </c>
      <c r="F8126" s="286">
        <v>0</v>
      </c>
    </row>
    <row r="8127" spans="1:6">
      <c r="A8127" t="s">
        <v>9779</v>
      </c>
      <c r="B8127" t="s">
        <v>9780</v>
      </c>
      <c r="C8127" t="s">
        <v>565</v>
      </c>
      <c r="D8127" s="285">
        <v>0</v>
      </c>
      <c r="E8127" s="286">
        <v>0</v>
      </c>
      <c r="F8127" s="286">
        <v>0</v>
      </c>
    </row>
    <row r="8128" spans="1:6">
      <c r="A8128" t="s">
        <v>9781</v>
      </c>
      <c r="B8128" t="s">
        <v>9782</v>
      </c>
      <c r="C8128" t="s">
        <v>565</v>
      </c>
      <c r="D8128" s="285">
        <v>0</v>
      </c>
      <c r="E8128" s="286">
        <v>0</v>
      </c>
      <c r="F8128" s="286">
        <v>0</v>
      </c>
    </row>
    <row r="8129" spans="1:6">
      <c r="A8129" t="s">
        <v>9783</v>
      </c>
      <c r="B8129" t="s">
        <v>9784</v>
      </c>
      <c r="C8129" t="s">
        <v>565</v>
      </c>
      <c r="D8129" s="285">
        <v>0</v>
      </c>
      <c r="E8129" s="286">
        <v>0</v>
      </c>
      <c r="F8129" s="286">
        <v>0</v>
      </c>
    </row>
    <row r="8130" spans="1:6">
      <c r="A8130" t="s">
        <v>9785</v>
      </c>
      <c r="B8130" t="s">
        <v>9786</v>
      </c>
      <c r="C8130" t="s">
        <v>565</v>
      </c>
      <c r="D8130" s="285">
        <v>0</v>
      </c>
      <c r="E8130" s="286">
        <v>0</v>
      </c>
      <c r="F8130" s="286">
        <v>0</v>
      </c>
    </row>
    <row r="8131" spans="1:6">
      <c r="A8131" t="s">
        <v>9787</v>
      </c>
      <c r="B8131" t="s">
        <v>9788</v>
      </c>
      <c r="C8131" t="s">
        <v>565</v>
      </c>
      <c r="D8131" s="285">
        <v>0</v>
      </c>
      <c r="E8131" s="286">
        <v>0</v>
      </c>
      <c r="F8131" s="286">
        <v>0</v>
      </c>
    </row>
    <row r="8132" spans="1:6">
      <c r="A8132" t="s">
        <v>9789</v>
      </c>
      <c r="B8132" t="s">
        <v>9790</v>
      </c>
      <c r="C8132" t="s">
        <v>565</v>
      </c>
      <c r="D8132" s="285">
        <v>0</v>
      </c>
      <c r="E8132" s="286">
        <v>0</v>
      </c>
      <c r="F8132" s="286">
        <v>0</v>
      </c>
    </row>
    <row r="8133" spans="1:6">
      <c r="A8133" t="s">
        <v>9791</v>
      </c>
      <c r="B8133" t="s">
        <v>9792</v>
      </c>
      <c r="C8133" t="s">
        <v>565</v>
      </c>
      <c r="D8133" s="285">
        <v>0</v>
      </c>
      <c r="E8133" s="286">
        <v>0</v>
      </c>
      <c r="F8133" s="286">
        <v>0</v>
      </c>
    </row>
    <row r="8134" spans="1:6">
      <c r="A8134" t="s">
        <v>9793</v>
      </c>
      <c r="B8134" t="s">
        <v>9794</v>
      </c>
      <c r="C8134" t="s">
        <v>565</v>
      </c>
      <c r="D8134" s="285">
        <v>0</v>
      </c>
      <c r="E8134" s="286">
        <v>0</v>
      </c>
      <c r="F8134" s="286">
        <v>0</v>
      </c>
    </row>
    <row r="8135" spans="1:6">
      <c r="A8135" t="s">
        <v>9795</v>
      </c>
      <c r="B8135" t="s">
        <v>9796</v>
      </c>
      <c r="C8135" t="s">
        <v>565</v>
      </c>
      <c r="D8135" s="285">
        <v>0</v>
      </c>
      <c r="E8135" s="286">
        <v>0</v>
      </c>
      <c r="F8135" s="286">
        <v>0</v>
      </c>
    </row>
    <row r="8136" spans="1:6">
      <c r="A8136" t="s">
        <v>9797</v>
      </c>
      <c r="B8136" t="s">
        <v>9798</v>
      </c>
      <c r="C8136" t="s">
        <v>565</v>
      </c>
      <c r="D8136" s="285">
        <v>0</v>
      </c>
      <c r="E8136" s="286">
        <v>0</v>
      </c>
      <c r="F8136" s="286">
        <v>0</v>
      </c>
    </row>
    <row r="8137" spans="1:6">
      <c r="A8137" t="s">
        <v>9799</v>
      </c>
      <c r="B8137" t="s">
        <v>9800</v>
      </c>
      <c r="C8137" t="s">
        <v>565</v>
      </c>
      <c r="D8137" s="285">
        <v>0</v>
      </c>
      <c r="E8137" s="286">
        <v>0</v>
      </c>
      <c r="F8137" s="286">
        <v>0</v>
      </c>
    </row>
    <row r="8138" spans="1:6">
      <c r="A8138" t="s">
        <v>9801</v>
      </c>
      <c r="B8138" t="s">
        <v>9802</v>
      </c>
      <c r="C8138" t="s">
        <v>565</v>
      </c>
      <c r="D8138" s="285">
        <v>0</v>
      </c>
      <c r="E8138" s="286">
        <v>4.734</v>
      </c>
      <c r="F8138" s="286">
        <v>0</v>
      </c>
    </row>
    <row r="8139" spans="1:6">
      <c r="A8139" t="s">
        <v>9803</v>
      </c>
      <c r="B8139" t="s">
        <v>9804</v>
      </c>
      <c r="C8139" t="s">
        <v>565</v>
      </c>
      <c r="D8139" s="285">
        <v>0</v>
      </c>
      <c r="E8139" s="286">
        <v>0</v>
      </c>
      <c r="F8139" s="286">
        <v>0</v>
      </c>
    </row>
    <row r="8140" spans="1:6">
      <c r="A8140" t="s">
        <v>9805</v>
      </c>
      <c r="B8140" t="s">
        <v>9806</v>
      </c>
      <c r="C8140" t="s">
        <v>565</v>
      </c>
      <c r="D8140" s="285">
        <v>0</v>
      </c>
      <c r="E8140" s="286">
        <v>0</v>
      </c>
      <c r="F8140" s="286">
        <v>0</v>
      </c>
    </row>
    <row r="8141" spans="1:6">
      <c r="A8141" t="s">
        <v>9807</v>
      </c>
      <c r="B8141" t="s">
        <v>9808</v>
      </c>
      <c r="C8141" t="s">
        <v>565</v>
      </c>
      <c r="D8141" s="285">
        <v>0</v>
      </c>
      <c r="E8141" s="286">
        <v>0</v>
      </c>
      <c r="F8141" s="286">
        <v>0</v>
      </c>
    </row>
    <row r="8142" spans="1:6">
      <c r="A8142" t="s">
        <v>9809</v>
      </c>
      <c r="B8142" t="s">
        <v>9810</v>
      </c>
      <c r="C8142" t="s">
        <v>565</v>
      </c>
      <c r="D8142" s="285">
        <v>0</v>
      </c>
      <c r="E8142" s="286">
        <v>0</v>
      </c>
      <c r="F8142" s="286">
        <v>0</v>
      </c>
    </row>
    <row r="8143" spans="1:6">
      <c r="A8143" t="s">
        <v>9811</v>
      </c>
      <c r="B8143" t="s">
        <v>9812</v>
      </c>
      <c r="C8143" t="s">
        <v>565</v>
      </c>
      <c r="D8143" s="285">
        <v>0</v>
      </c>
      <c r="E8143" s="286">
        <v>0</v>
      </c>
      <c r="F8143" s="286">
        <v>0</v>
      </c>
    </row>
    <row r="8144" spans="1:6">
      <c r="A8144" t="s">
        <v>9813</v>
      </c>
      <c r="B8144" t="s">
        <v>9814</v>
      </c>
      <c r="C8144" t="s">
        <v>565</v>
      </c>
      <c r="D8144" s="285">
        <v>0</v>
      </c>
      <c r="E8144" s="286">
        <v>0</v>
      </c>
      <c r="F8144" s="286">
        <v>0</v>
      </c>
    </row>
    <row r="8145" spans="1:6">
      <c r="A8145" t="s">
        <v>9815</v>
      </c>
      <c r="B8145" t="s">
        <v>9816</v>
      </c>
      <c r="C8145" t="s">
        <v>565</v>
      </c>
      <c r="D8145" s="285">
        <v>0</v>
      </c>
      <c r="E8145" s="286">
        <v>0</v>
      </c>
      <c r="F8145" s="286">
        <v>0</v>
      </c>
    </row>
    <row r="8146" spans="1:6">
      <c r="A8146" t="s">
        <v>9817</v>
      </c>
      <c r="B8146" t="s">
        <v>9818</v>
      </c>
      <c r="C8146" t="s">
        <v>565</v>
      </c>
      <c r="D8146" s="285">
        <v>0</v>
      </c>
      <c r="E8146" s="286">
        <v>0</v>
      </c>
      <c r="F8146" s="286">
        <v>0</v>
      </c>
    </row>
    <row r="8147" spans="1:6">
      <c r="A8147" t="s">
        <v>9819</v>
      </c>
      <c r="B8147" t="s">
        <v>9820</v>
      </c>
      <c r="C8147" t="s">
        <v>565</v>
      </c>
      <c r="D8147" s="285">
        <v>0</v>
      </c>
      <c r="E8147" s="286">
        <v>0</v>
      </c>
      <c r="F8147" s="286">
        <v>0</v>
      </c>
    </row>
    <row r="8148" spans="1:6">
      <c r="A8148" t="s">
        <v>9821</v>
      </c>
      <c r="B8148" t="s">
        <v>9822</v>
      </c>
      <c r="C8148" t="s">
        <v>565</v>
      </c>
      <c r="D8148" s="285">
        <v>0</v>
      </c>
      <c r="E8148" s="286">
        <v>0</v>
      </c>
      <c r="F8148" s="286">
        <v>0</v>
      </c>
    </row>
    <row r="8149" spans="1:6">
      <c r="A8149" t="s">
        <v>9823</v>
      </c>
      <c r="B8149" t="s">
        <v>9824</v>
      </c>
      <c r="C8149" t="s">
        <v>565</v>
      </c>
      <c r="D8149" s="285">
        <v>0</v>
      </c>
      <c r="E8149" s="286">
        <v>0</v>
      </c>
      <c r="F8149" s="286">
        <v>0</v>
      </c>
    </row>
    <row r="8150" spans="1:6">
      <c r="A8150" t="s">
        <v>9825</v>
      </c>
      <c r="B8150" t="s">
        <v>9826</v>
      </c>
      <c r="C8150" t="s">
        <v>565</v>
      </c>
      <c r="D8150" s="285">
        <v>0</v>
      </c>
      <c r="E8150" s="286">
        <v>0</v>
      </c>
      <c r="F8150" s="286">
        <v>0</v>
      </c>
    </row>
    <row r="8151" spans="1:6">
      <c r="A8151" t="s">
        <v>9827</v>
      </c>
      <c r="B8151" t="s">
        <v>9828</v>
      </c>
      <c r="C8151" t="s">
        <v>565</v>
      </c>
      <c r="D8151" s="285">
        <v>0</v>
      </c>
      <c r="E8151" s="286">
        <v>0</v>
      </c>
      <c r="F8151" s="286">
        <v>0</v>
      </c>
    </row>
    <row r="8152" spans="1:6">
      <c r="A8152" t="s">
        <v>9829</v>
      </c>
      <c r="B8152" t="s">
        <v>9830</v>
      </c>
      <c r="C8152" t="s">
        <v>565</v>
      </c>
      <c r="D8152" s="285">
        <v>0</v>
      </c>
      <c r="E8152" s="286">
        <v>0</v>
      </c>
      <c r="F8152" s="286">
        <v>0</v>
      </c>
    </row>
    <row r="8153" spans="1:6">
      <c r="A8153" t="s">
        <v>9831</v>
      </c>
      <c r="B8153" t="s">
        <v>9832</v>
      </c>
      <c r="C8153" t="s">
        <v>565</v>
      </c>
      <c r="D8153" s="285">
        <v>0</v>
      </c>
      <c r="E8153" s="286">
        <v>0</v>
      </c>
      <c r="F8153" s="286">
        <v>0</v>
      </c>
    </row>
    <row r="8154" spans="1:6">
      <c r="A8154" t="s">
        <v>9833</v>
      </c>
      <c r="B8154" t="s">
        <v>9834</v>
      </c>
      <c r="C8154" t="s">
        <v>565</v>
      </c>
      <c r="D8154" s="285">
        <v>0</v>
      </c>
      <c r="E8154" s="286">
        <v>13.893000000000001</v>
      </c>
      <c r="F8154" s="286">
        <v>0</v>
      </c>
    </row>
    <row r="8155" spans="1:6">
      <c r="A8155" t="s">
        <v>9835</v>
      </c>
      <c r="B8155" t="s">
        <v>9836</v>
      </c>
      <c r="C8155" t="s">
        <v>565</v>
      </c>
      <c r="D8155" s="285">
        <v>0</v>
      </c>
      <c r="E8155" s="286">
        <v>14.613</v>
      </c>
      <c r="F8155" s="286">
        <v>0</v>
      </c>
    </row>
    <row r="8156" spans="1:6">
      <c r="A8156" t="s">
        <v>9837</v>
      </c>
      <c r="B8156" t="s">
        <v>9838</v>
      </c>
      <c r="C8156" t="s">
        <v>565</v>
      </c>
      <c r="D8156" s="285">
        <v>0</v>
      </c>
      <c r="E8156" s="286">
        <v>2.984</v>
      </c>
      <c r="F8156" s="286">
        <v>0</v>
      </c>
    </row>
    <row r="8157" spans="1:6">
      <c r="A8157" t="s">
        <v>9839</v>
      </c>
      <c r="B8157" t="s">
        <v>9840</v>
      </c>
      <c r="C8157" t="s">
        <v>565</v>
      </c>
      <c r="D8157" s="285">
        <v>0</v>
      </c>
      <c r="E8157" s="286">
        <v>2.7789999999999999</v>
      </c>
      <c r="F8157" s="286">
        <v>0</v>
      </c>
    </row>
    <row r="8158" spans="1:6">
      <c r="A8158" t="s">
        <v>9841</v>
      </c>
      <c r="B8158" t="s">
        <v>9842</v>
      </c>
      <c r="C8158" t="s">
        <v>565</v>
      </c>
      <c r="D8158" s="285">
        <v>0</v>
      </c>
      <c r="E8158" s="286">
        <v>1.4410000000000001</v>
      </c>
      <c r="F8158" s="286">
        <v>0</v>
      </c>
    </row>
    <row r="8159" spans="1:6">
      <c r="A8159" t="s">
        <v>9843</v>
      </c>
      <c r="B8159" t="s">
        <v>9844</v>
      </c>
      <c r="C8159" t="s">
        <v>565</v>
      </c>
      <c r="D8159" s="285">
        <v>0</v>
      </c>
      <c r="E8159" s="286">
        <v>3.242</v>
      </c>
      <c r="F8159" s="286">
        <v>0</v>
      </c>
    </row>
    <row r="8160" spans="1:6">
      <c r="A8160" t="s">
        <v>9845</v>
      </c>
      <c r="B8160" t="s">
        <v>9846</v>
      </c>
      <c r="C8160" t="s">
        <v>565</v>
      </c>
      <c r="D8160" s="285">
        <v>0</v>
      </c>
      <c r="E8160" s="286">
        <v>2.0070000000000001</v>
      </c>
      <c r="F8160" s="286">
        <v>0</v>
      </c>
    </row>
    <row r="8161" spans="1:6">
      <c r="A8161" t="s">
        <v>9847</v>
      </c>
      <c r="B8161" t="s">
        <v>9848</v>
      </c>
      <c r="C8161" t="s">
        <v>565</v>
      </c>
      <c r="D8161" s="285">
        <v>0</v>
      </c>
      <c r="E8161" s="286">
        <v>3.0870000000000002</v>
      </c>
      <c r="F8161" s="286">
        <v>0</v>
      </c>
    </row>
    <row r="8162" spans="1:6">
      <c r="A8162" t="s">
        <v>9849</v>
      </c>
      <c r="B8162" t="s">
        <v>9850</v>
      </c>
      <c r="C8162" t="s">
        <v>565</v>
      </c>
      <c r="D8162" s="285">
        <v>0</v>
      </c>
      <c r="E8162" s="286">
        <v>3.7559999999999998</v>
      </c>
      <c r="F8162" s="286">
        <v>0</v>
      </c>
    </row>
    <row r="8163" spans="1:6">
      <c r="A8163" t="s">
        <v>9851</v>
      </c>
      <c r="B8163" t="s">
        <v>9852</v>
      </c>
      <c r="C8163" t="s">
        <v>565</v>
      </c>
      <c r="D8163" s="285">
        <v>0</v>
      </c>
      <c r="E8163" s="286">
        <v>4.8369999999999997</v>
      </c>
      <c r="F8163" s="286">
        <v>0</v>
      </c>
    </row>
    <row r="8164" spans="1:6">
      <c r="A8164" t="s">
        <v>9853</v>
      </c>
      <c r="B8164" t="s">
        <v>9854</v>
      </c>
      <c r="C8164" t="s">
        <v>565</v>
      </c>
      <c r="D8164" s="285">
        <v>0</v>
      </c>
      <c r="E8164" s="286">
        <v>1.698</v>
      </c>
      <c r="F8164" s="286">
        <v>0</v>
      </c>
    </row>
    <row r="8165" spans="1:6">
      <c r="A8165" t="s">
        <v>9855</v>
      </c>
      <c r="B8165" t="s">
        <v>9856</v>
      </c>
      <c r="C8165" t="s">
        <v>565</v>
      </c>
      <c r="D8165" s="285">
        <v>0</v>
      </c>
      <c r="E8165" s="286">
        <v>2.161</v>
      </c>
      <c r="F8165" s="286">
        <v>0</v>
      </c>
    </row>
    <row r="8166" spans="1:6">
      <c r="A8166" t="s">
        <v>9857</v>
      </c>
      <c r="B8166" t="s">
        <v>9858</v>
      </c>
      <c r="C8166" t="s">
        <v>565</v>
      </c>
      <c r="D8166" s="285">
        <v>0</v>
      </c>
      <c r="E8166" s="286">
        <v>1.0289999999999999</v>
      </c>
      <c r="F8166" s="286">
        <v>0</v>
      </c>
    </row>
    <row r="8167" spans="1:6">
      <c r="A8167" t="s">
        <v>9859</v>
      </c>
      <c r="B8167" t="s">
        <v>9860</v>
      </c>
      <c r="C8167" t="s">
        <v>565</v>
      </c>
      <c r="D8167" s="285">
        <v>0</v>
      </c>
      <c r="E8167" s="286">
        <v>1.7490000000000001</v>
      </c>
      <c r="F8167" s="286">
        <v>0</v>
      </c>
    </row>
    <row r="8168" spans="1:6">
      <c r="A8168" t="s">
        <v>9861</v>
      </c>
      <c r="B8168" t="s">
        <v>9862</v>
      </c>
      <c r="C8168" t="s">
        <v>565</v>
      </c>
      <c r="D8168" s="285">
        <v>0</v>
      </c>
      <c r="E8168" s="286">
        <v>1.8009999999999999</v>
      </c>
      <c r="F8168" s="286">
        <v>0</v>
      </c>
    </row>
    <row r="8169" spans="1:6">
      <c r="A8169" t="s">
        <v>9863</v>
      </c>
      <c r="B8169" t="s">
        <v>9864</v>
      </c>
      <c r="C8169" t="s">
        <v>565</v>
      </c>
      <c r="D8169" s="285">
        <v>0</v>
      </c>
      <c r="E8169" s="286">
        <v>1.7490000000000001</v>
      </c>
      <c r="F8169" s="286">
        <v>0</v>
      </c>
    </row>
    <row r="8170" spans="1:6">
      <c r="A8170" t="s">
        <v>9865</v>
      </c>
      <c r="B8170" t="s">
        <v>9866</v>
      </c>
      <c r="C8170" t="s">
        <v>565</v>
      </c>
      <c r="D8170" s="285">
        <v>0</v>
      </c>
      <c r="E8170" s="286">
        <v>2.2130000000000001</v>
      </c>
      <c r="F8170" s="286">
        <v>0</v>
      </c>
    </row>
    <row r="8171" spans="1:6">
      <c r="A8171" t="s">
        <v>9867</v>
      </c>
      <c r="B8171" t="s">
        <v>9661</v>
      </c>
      <c r="C8171" t="s">
        <v>565</v>
      </c>
      <c r="D8171" s="285">
        <v>0</v>
      </c>
      <c r="E8171" s="286">
        <v>6.1749999999999998</v>
      </c>
      <c r="F8171" s="286">
        <v>0</v>
      </c>
    </row>
    <row r="8172" spans="1:6">
      <c r="A8172" t="s">
        <v>9868</v>
      </c>
      <c r="B8172" t="s">
        <v>9869</v>
      </c>
      <c r="C8172" t="s">
        <v>565</v>
      </c>
      <c r="D8172" s="285">
        <v>0</v>
      </c>
      <c r="E8172" s="286">
        <v>2.2130000000000001</v>
      </c>
      <c r="F8172" s="286">
        <v>0</v>
      </c>
    </row>
    <row r="8173" spans="1:6">
      <c r="A8173" t="s">
        <v>9870</v>
      </c>
      <c r="B8173" t="s">
        <v>9871</v>
      </c>
      <c r="C8173" t="s">
        <v>565</v>
      </c>
      <c r="D8173" s="285">
        <v>0</v>
      </c>
      <c r="E8173" s="286">
        <v>4.8369999999999997</v>
      </c>
      <c r="F8173" s="286">
        <v>0</v>
      </c>
    </row>
    <row r="8174" spans="1:6">
      <c r="A8174" t="s">
        <v>9872</v>
      </c>
      <c r="B8174" t="s">
        <v>9873</v>
      </c>
      <c r="C8174" t="s">
        <v>565</v>
      </c>
      <c r="D8174" s="285">
        <v>0</v>
      </c>
      <c r="E8174" s="286">
        <v>3.19</v>
      </c>
      <c r="F8174" s="286">
        <v>0</v>
      </c>
    </row>
    <row r="8175" spans="1:6">
      <c r="A8175" t="s">
        <v>9874</v>
      </c>
      <c r="B8175" t="s">
        <v>9875</v>
      </c>
      <c r="C8175" t="s">
        <v>565</v>
      </c>
      <c r="D8175" s="285">
        <v>0</v>
      </c>
      <c r="E8175" s="286">
        <v>2.161</v>
      </c>
      <c r="F8175" s="286">
        <v>0</v>
      </c>
    </row>
    <row r="8176" spans="1:6">
      <c r="A8176" t="s">
        <v>9876</v>
      </c>
      <c r="B8176" t="s">
        <v>9877</v>
      </c>
      <c r="C8176" t="s">
        <v>565</v>
      </c>
      <c r="D8176" s="285">
        <v>0</v>
      </c>
      <c r="E8176" s="286">
        <v>2.4700000000000002</v>
      </c>
      <c r="F8176" s="286">
        <v>0</v>
      </c>
    </row>
    <row r="8177" spans="1:6">
      <c r="A8177" t="s">
        <v>9878</v>
      </c>
      <c r="B8177" t="s">
        <v>9879</v>
      </c>
      <c r="C8177" t="s">
        <v>565</v>
      </c>
      <c r="D8177" s="285">
        <v>0</v>
      </c>
      <c r="E8177" s="286">
        <v>0.69499999999999995</v>
      </c>
      <c r="F8177" s="286">
        <v>0</v>
      </c>
    </row>
    <row r="8178" spans="1:6">
      <c r="A8178" t="s">
        <v>9880</v>
      </c>
      <c r="B8178" t="s">
        <v>9881</v>
      </c>
      <c r="C8178" t="s">
        <v>565</v>
      </c>
      <c r="D8178" s="285">
        <v>0</v>
      </c>
      <c r="E8178" s="286">
        <v>2.7789999999999999</v>
      </c>
      <c r="F8178" s="286">
        <v>0</v>
      </c>
    </row>
    <row r="8179" spans="1:6">
      <c r="A8179" t="s">
        <v>9882</v>
      </c>
      <c r="B8179" t="s">
        <v>9883</v>
      </c>
      <c r="C8179" t="s">
        <v>565</v>
      </c>
      <c r="D8179" s="285">
        <v>0</v>
      </c>
      <c r="E8179" s="286">
        <v>0.82299999999999995</v>
      </c>
      <c r="F8179" s="286">
        <v>0</v>
      </c>
    </row>
    <row r="8180" spans="1:6">
      <c r="A8180" t="s">
        <v>9884</v>
      </c>
      <c r="B8180" t="s">
        <v>9885</v>
      </c>
      <c r="C8180" t="s">
        <v>565</v>
      </c>
      <c r="D8180" s="285">
        <v>0</v>
      </c>
      <c r="E8180" s="286">
        <v>1.0620000000000001</v>
      </c>
      <c r="F8180" s="286">
        <v>0</v>
      </c>
    </row>
    <row r="8181" spans="1:6">
      <c r="A8181" t="s">
        <v>9886</v>
      </c>
      <c r="B8181" t="s">
        <v>9887</v>
      </c>
      <c r="C8181" t="s">
        <v>565</v>
      </c>
      <c r="D8181" s="285">
        <v>0</v>
      </c>
      <c r="E8181" s="286">
        <v>7.2039999999999997</v>
      </c>
      <c r="F8181" s="286">
        <v>0</v>
      </c>
    </row>
    <row r="8182" spans="1:6">
      <c r="A8182" t="s">
        <v>9888</v>
      </c>
      <c r="B8182" t="s">
        <v>9889</v>
      </c>
      <c r="C8182" t="s">
        <v>565</v>
      </c>
      <c r="D8182" s="285">
        <v>0</v>
      </c>
      <c r="E8182" s="286">
        <v>2.5209999999999999</v>
      </c>
      <c r="F8182" s="286">
        <v>0</v>
      </c>
    </row>
    <row r="8183" spans="1:6">
      <c r="A8183" t="s">
        <v>9890</v>
      </c>
      <c r="B8183" t="s">
        <v>9891</v>
      </c>
      <c r="C8183" t="s">
        <v>565</v>
      </c>
      <c r="D8183" s="285">
        <v>0</v>
      </c>
      <c r="E8183" s="286">
        <v>2.8809999999999998</v>
      </c>
      <c r="F8183" s="286">
        <v>0</v>
      </c>
    </row>
    <row r="8184" spans="1:6">
      <c r="A8184" t="s">
        <v>9892</v>
      </c>
      <c r="B8184" t="s">
        <v>9893</v>
      </c>
      <c r="C8184" t="s">
        <v>565</v>
      </c>
      <c r="D8184" s="285">
        <v>0</v>
      </c>
      <c r="E8184" s="286">
        <v>0.92600000000000005</v>
      </c>
      <c r="F8184" s="286">
        <v>0</v>
      </c>
    </row>
    <row r="8185" spans="1:6">
      <c r="A8185" t="s">
        <v>9894</v>
      </c>
      <c r="B8185" t="s">
        <v>9895</v>
      </c>
      <c r="C8185" t="s">
        <v>565</v>
      </c>
      <c r="D8185" s="285">
        <v>0</v>
      </c>
      <c r="E8185" s="286">
        <v>2.0070000000000001</v>
      </c>
      <c r="F8185" s="286">
        <v>0</v>
      </c>
    </row>
    <row r="8186" spans="1:6">
      <c r="A8186" t="s">
        <v>9896</v>
      </c>
      <c r="B8186" t="s">
        <v>9897</v>
      </c>
      <c r="C8186" t="s">
        <v>565</v>
      </c>
      <c r="D8186" s="285">
        <v>0</v>
      </c>
      <c r="E8186" s="286">
        <v>1.9039999999999999</v>
      </c>
      <c r="F8186" s="286">
        <v>0</v>
      </c>
    </row>
    <row r="8187" spans="1:6">
      <c r="A8187" t="s">
        <v>9898</v>
      </c>
      <c r="B8187" t="s">
        <v>9899</v>
      </c>
      <c r="C8187" t="s">
        <v>565</v>
      </c>
      <c r="D8187" s="285">
        <v>0</v>
      </c>
      <c r="E8187" s="286">
        <v>12.657999999999999</v>
      </c>
      <c r="F8187" s="286">
        <v>0</v>
      </c>
    </row>
    <row r="8188" spans="1:6">
      <c r="A8188" t="s">
        <v>9900</v>
      </c>
      <c r="B8188" t="s">
        <v>9901</v>
      </c>
      <c r="C8188" t="s">
        <v>565</v>
      </c>
      <c r="D8188" s="285">
        <v>0</v>
      </c>
      <c r="E8188" s="286">
        <v>2.6760000000000002</v>
      </c>
      <c r="F8188" s="286">
        <v>0</v>
      </c>
    </row>
    <row r="8189" spans="1:6">
      <c r="A8189" t="s">
        <v>9902</v>
      </c>
      <c r="B8189" t="s">
        <v>9903</v>
      </c>
      <c r="C8189" t="s">
        <v>565</v>
      </c>
      <c r="D8189" s="285">
        <v>0</v>
      </c>
      <c r="E8189" s="286">
        <v>2.6760000000000002</v>
      </c>
      <c r="F8189" s="286">
        <v>0</v>
      </c>
    </row>
    <row r="8190" spans="1:6">
      <c r="A8190" t="s">
        <v>9904</v>
      </c>
      <c r="B8190" t="s">
        <v>9905</v>
      </c>
      <c r="C8190" t="s">
        <v>565</v>
      </c>
      <c r="D8190" s="285">
        <v>0</v>
      </c>
      <c r="E8190" s="286">
        <v>2.573</v>
      </c>
      <c r="F8190" s="286">
        <v>0</v>
      </c>
    </row>
    <row r="8191" spans="1:6">
      <c r="A8191" t="s">
        <v>9906</v>
      </c>
      <c r="B8191" t="s">
        <v>9907</v>
      </c>
      <c r="C8191" t="s">
        <v>565</v>
      </c>
      <c r="D8191" s="285">
        <v>0</v>
      </c>
      <c r="E8191" s="286">
        <v>2.0579999999999998</v>
      </c>
      <c r="F8191" s="286">
        <v>0</v>
      </c>
    </row>
    <row r="8192" spans="1:6">
      <c r="A8192" t="s">
        <v>9908</v>
      </c>
      <c r="B8192" t="s">
        <v>9909</v>
      </c>
      <c r="C8192" t="s">
        <v>565</v>
      </c>
      <c r="D8192" s="285">
        <v>0</v>
      </c>
      <c r="E8192" s="286">
        <v>1.4410000000000001</v>
      </c>
      <c r="F8192" s="286">
        <v>0</v>
      </c>
    </row>
    <row r="8193" spans="1:6">
      <c r="A8193" t="s">
        <v>9910</v>
      </c>
      <c r="B8193" t="s">
        <v>9911</v>
      </c>
      <c r="C8193" t="s">
        <v>565</v>
      </c>
      <c r="D8193" s="285">
        <v>0</v>
      </c>
      <c r="E8193" s="286">
        <v>2.4700000000000002</v>
      </c>
      <c r="F8193" s="286">
        <v>0</v>
      </c>
    </row>
    <row r="8194" spans="1:6">
      <c r="A8194" t="s">
        <v>9912</v>
      </c>
      <c r="B8194" t="s">
        <v>9913</v>
      </c>
      <c r="C8194" t="s">
        <v>565</v>
      </c>
      <c r="D8194" s="285">
        <v>0</v>
      </c>
      <c r="E8194" s="286">
        <v>1.544</v>
      </c>
      <c r="F8194" s="286">
        <v>0</v>
      </c>
    </row>
    <row r="8195" spans="1:6">
      <c r="A8195" t="s">
        <v>9914</v>
      </c>
      <c r="B8195" t="s">
        <v>9915</v>
      </c>
      <c r="C8195" t="s">
        <v>565</v>
      </c>
      <c r="D8195" s="285">
        <v>0</v>
      </c>
      <c r="E8195" s="286">
        <v>3.6019999999999999</v>
      </c>
      <c r="F8195" s="286">
        <v>0</v>
      </c>
    </row>
    <row r="8196" spans="1:6">
      <c r="A8196" t="s">
        <v>9916</v>
      </c>
      <c r="B8196" t="s">
        <v>9917</v>
      </c>
      <c r="C8196" t="s">
        <v>565</v>
      </c>
      <c r="D8196" s="285">
        <v>0</v>
      </c>
      <c r="E8196" s="286">
        <v>4.4249999999999998</v>
      </c>
      <c r="F8196" s="286">
        <v>0</v>
      </c>
    </row>
    <row r="8197" spans="1:6">
      <c r="A8197" t="s">
        <v>9918</v>
      </c>
      <c r="B8197" t="s">
        <v>9919</v>
      </c>
      <c r="C8197" t="s">
        <v>565</v>
      </c>
      <c r="D8197" s="285">
        <v>0</v>
      </c>
      <c r="E8197" s="286">
        <v>4.2190000000000003</v>
      </c>
      <c r="F8197" s="286">
        <v>0</v>
      </c>
    </row>
    <row r="8198" spans="1:6">
      <c r="A8198" t="s">
        <v>9920</v>
      </c>
      <c r="B8198" t="s">
        <v>9921</v>
      </c>
      <c r="C8198" t="s">
        <v>565</v>
      </c>
      <c r="D8198" s="285">
        <v>0</v>
      </c>
      <c r="E8198" s="286">
        <v>7.9749999999999996</v>
      </c>
      <c r="F8198" s="286">
        <v>0</v>
      </c>
    </row>
    <row r="8199" spans="1:6">
      <c r="A8199" t="s">
        <v>9922</v>
      </c>
      <c r="B8199" t="s">
        <v>9923</v>
      </c>
      <c r="C8199" t="s">
        <v>565</v>
      </c>
      <c r="D8199" s="285">
        <v>0</v>
      </c>
      <c r="E8199" s="286">
        <v>2.0579999999999998</v>
      </c>
      <c r="F8199" s="286">
        <v>0</v>
      </c>
    </row>
    <row r="8200" spans="1:6">
      <c r="A8200" t="s">
        <v>9924</v>
      </c>
      <c r="B8200" t="s">
        <v>9925</v>
      </c>
      <c r="C8200" t="s">
        <v>565</v>
      </c>
      <c r="D8200" s="285">
        <v>0</v>
      </c>
      <c r="E8200" s="286">
        <v>2.161</v>
      </c>
      <c r="F8200" s="286">
        <v>0</v>
      </c>
    </row>
    <row r="8201" spans="1:6">
      <c r="A8201" t="s">
        <v>9926</v>
      </c>
      <c r="B8201" t="s">
        <v>9927</v>
      </c>
      <c r="C8201" t="s">
        <v>565</v>
      </c>
      <c r="D8201" s="285">
        <v>0</v>
      </c>
      <c r="E8201" s="286">
        <v>1.8520000000000001</v>
      </c>
      <c r="F8201" s="286">
        <v>0</v>
      </c>
    </row>
    <row r="8202" spans="1:6">
      <c r="A8202" t="s">
        <v>9928</v>
      </c>
      <c r="B8202" t="s">
        <v>9929</v>
      </c>
      <c r="C8202" t="s">
        <v>565</v>
      </c>
      <c r="D8202" s="285">
        <v>0</v>
      </c>
      <c r="E8202" s="286">
        <v>1.8520000000000001</v>
      </c>
      <c r="F8202" s="286">
        <v>0</v>
      </c>
    </row>
    <row r="8203" spans="1:6">
      <c r="A8203" t="s">
        <v>9930</v>
      </c>
      <c r="B8203" t="s">
        <v>9931</v>
      </c>
      <c r="C8203" t="s">
        <v>565</v>
      </c>
      <c r="D8203" s="285">
        <v>0</v>
      </c>
      <c r="E8203" s="286">
        <v>0.875</v>
      </c>
      <c r="F8203" s="286">
        <v>0</v>
      </c>
    </row>
    <row r="8204" spans="1:6">
      <c r="A8204" t="s">
        <v>9932</v>
      </c>
      <c r="B8204" t="s">
        <v>9933</v>
      </c>
      <c r="C8204" t="s">
        <v>565</v>
      </c>
      <c r="D8204" s="285">
        <v>0</v>
      </c>
      <c r="E8204" s="286">
        <v>0.82299999999999995</v>
      </c>
      <c r="F8204" s="286">
        <v>0</v>
      </c>
    </row>
    <row r="8205" spans="1:6">
      <c r="A8205" t="s">
        <v>9934</v>
      </c>
      <c r="B8205" t="s">
        <v>9935</v>
      </c>
      <c r="C8205" t="s">
        <v>565</v>
      </c>
      <c r="D8205" s="285">
        <v>0</v>
      </c>
      <c r="E8205" s="286">
        <v>1.4410000000000001</v>
      </c>
      <c r="F8205" s="286">
        <v>0</v>
      </c>
    </row>
    <row r="8206" spans="1:6">
      <c r="A8206" t="s">
        <v>9936</v>
      </c>
      <c r="B8206" t="s">
        <v>9937</v>
      </c>
      <c r="C8206" t="s">
        <v>565</v>
      </c>
      <c r="D8206" s="285">
        <v>0</v>
      </c>
      <c r="E8206" s="286">
        <v>2.367</v>
      </c>
      <c r="F8206" s="286">
        <v>0</v>
      </c>
    </row>
    <row r="8207" spans="1:6">
      <c r="A8207" t="s">
        <v>9938</v>
      </c>
      <c r="B8207" t="s">
        <v>9939</v>
      </c>
      <c r="C8207" t="s">
        <v>565</v>
      </c>
      <c r="D8207" s="285">
        <v>0</v>
      </c>
      <c r="E8207" s="286">
        <v>1.8520000000000001</v>
      </c>
      <c r="F8207" s="286">
        <v>0</v>
      </c>
    </row>
    <row r="8208" spans="1:6">
      <c r="A8208" t="s">
        <v>9940</v>
      </c>
      <c r="B8208" t="s">
        <v>9941</v>
      </c>
      <c r="C8208" t="s">
        <v>565</v>
      </c>
      <c r="D8208" s="285">
        <v>0</v>
      </c>
      <c r="E8208" s="286">
        <v>0</v>
      </c>
      <c r="F8208" s="286">
        <v>0</v>
      </c>
    </row>
    <row r="8209" spans="1:6">
      <c r="A8209" t="s">
        <v>9942</v>
      </c>
      <c r="B8209" t="s">
        <v>9943</v>
      </c>
      <c r="C8209" t="s">
        <v>565</v>
      </c>
      <c r="D8209" s="285">
        <v>0</v>
      </c>
      <c r="E8209" s="286">
        <v>0</v>
      </c>
      <c r="F8209" s="286">
        <v>0</v>
      </c>
    </row>
    <row r="8210" spans="1:6">
      <c r="A8210" t="s">
        <v>9944</v>
      </c>
      <c r="B8210" t="s">
        <v>9945</v>
      </c>
      <c r="C8210" t="s">
        <v>565</v>
      </c>
      <c r="D8210" s="285">
        <v>0</v>
      </c>
      <c r="E8210" s="286">
        <v>0</v>
      </c>
      <c r="F8210" s="286">
        <v>0</v>
      </c>
    </row>
    <row r="8211" spans="1:6">
      <c r="A8211" t="s">
        <v>9946</v>
      </c>
      <c r="B8211" t="s">
        <v>9947</v>
      </c>
      <c r="C8211" t="s">
        <v>679</v>
      </c>
      <c r="D8211" s="285">
        <v>0</v>
      </c>
      <c r="E8211" s="286">
        <v>0.61</v>
      </c>
      <c r="F8211" s="286">
        <v>0</v>
      </c>
    </row>
    <row r="8212" spans="1:6">
      <c r="A8212" t="s">
        <v>9948</v>
      </c>
      <c r="B8212" t="s">
        <v>9949</v>
      </c>
      <c r="C8212" t="s">
        <v>679</v>
      </c>
      <c r="D8212" s="285">
        <v>0</v>
      </c>
      <c r="E8212" s="286">
        <v>0.90200000000000002</v>
      </c>
      <c r="F8212" s="286">
        <v>0</v>
      </c>
    </row>
    <row r="8213" spans="1:6">
      <c r="A8213" t="s">
        <v>9950</v>
      </c>
      <c r="B8213" t="s">
        <v>9951</v>
      </c>
      <c r="C8213" t="s">
        <v>679</v>
      </c>
      <c r="D8213" s="285">
        <v>0</v>
      </c>
      <c r="E8213" s="286">
        <v>0.72799999999999998</v>
      </c>
      <c r="F8213" s="286">
        <v>0</v>
      </c>
    </row>
    <row r="8214" spans="1:6">
      <c r="A8214" t="s">
        <v>9952</v>
      </c>
      <c r="B8214" t="s">
        <v>9953</v>
      </c>
      <c r="C8214" t="s">
        <v>679</v>
      </c>
      <c r="D8214" s="285">
        <v>0</v>
      </c>
      <c r="E8214" s="286">
        <v>0.92500000000000004</v>
      </c>
      <c r="F8214" s="286">
        <v>0</v>
      </c>
    </row>
    <row r="8215" spans="1:6">
      <c r="A8215" t="s">
        <v>9954</v>
      </c>
      <c r="B8215" t="s">
        <v>9955</v>
      </c>
      <c r="C8215" t="s">
        <v>679</v>
      </c>
      <c r="D8215" s="285">
        <v>0</v>
      </c>
      <c r="E8215" s="286">
        <v>1.073</v>
      </c>
      <c r="F8215" s="286">
        <v>0</v>
      </c>
    </row>
    <row r="8216" spans="1:6">
      <c r="A8216" t="s">
        <v>9956</v>
      </c>
      <c r="B8216" t="s">
        <v>9957</v>
      </c>
      <c r="C8216" t="s">
        <v>679</v>
      </c>
      <c r="D8216" s="285">
        <v>0</v>
      </c>
      <c r="E8216" s="286">
        <v>1.2330000000000001</v>
      </c>
      <c r="F8216" s="286">
        <v>0</v>
      </c>
    </row>
    <row r="8217" spans="1:6">
      <c r="A8217" t="s">
        <v>9958</v>
      </c>
      <c r="B8217" t="s">
        <v>9959</v>
      </c>
      <c r="C8217" t="s">
        <v>679</v>
      </c>
      <c r="D8217" s="285">
        <v>0</v>
      </c>
      <c r="E8217" s="286">
        <v>0.63</v>
      </c>
      <c r="F8217" s="286">
        <v>0</v>
      </c>
    </row>
    <row r="8218" spans="1:6">
      <c r="A8218" t="s">
        <v>9960</v>
      </c>
      <c r="B8218" t="s">
        <v>9961</v>
      </c>
      <c r="C8218" t="s">
        <v>565</v>
      </c>
      <c r="D8218" s="285">
        <v>0</v>
      </c>
      <c r="E8218" s="286">
        <v>13.45</v>
      </c>
      <c r="F8218" s="286">
        <v>0</v>
      </c>
    </row>
    <row r="8219" spans="1:6">
      <c r="A8219" t="s">
        <v>9962</v>
      </c>
      <c r="B8219" t="s">
        <v>9963</v>
      </c>
      <c r="C8219" t="s">
        <v>679</v>
      </c>
      <c r="D8219" s="285">
        <v>0</v>
      </c>
      <c r="E8219" s="286">
        <v>0.64100000000000001</v>
      </c>
      <c r="F8219" s="286">
        <v>0</v>
      </c>
    </row>
    <row r="8220" spans="1:6">
      <c r="A8220" t="s">
        <v>9964</v>
      </c>
      <c r="B8220" t="s">
        <v>9965</v>
      </c>
      <c r="C8220" t="s">
        <v>679</v>
      </c>
      <c r="D8220" s="285">
        <v>0</v>
      </c>
      <c r="E8220" s="286">
        <v>1.57</v>
      </c>
      <c r="F8220" s="286">
        <v>0</v>
      </c>
    </row>
    <row r="8221" spans="1:6">
      <c r="A8221" t="s">
        <v>9966</v>
      </c>
      <c r="B8221" t="s">
        <v>9967</v>
      </c>
      <c r="C8221" t="s">
        <v>679</v>
      </c>
      <c r="D8221" s="285">
        <v>0</v>
      </c>
      <c r="E8221" s="286">
        <v>0.443</v>
      </c>
      <c r="F8221" s="286">
        <v>0</v>
      </c>
    </row>
    <row r="8222" spans="1:6">
      <c r="A8222" t="s">
        <v>9968</v>
      </c>
      <c r="B8222" t="s">
        <v>9969</v>
      </c>
      <c r="C8222" t="s">
        <v>679</v>
      </c>
      <c r="D8222" s="285">
        <v>0</v>
      </c>
      <c r="E8222" s="286">
        <v>0.57599999999999996</v>
      </c>
      <c r="F8222" s="286">
        <v>0</v>
      </c>
    </row>
    <row r="8223" spans="1:6">
      <c r="A8223" t="s">
        <v>9970</v>
      </c>
      <c r="B8223" t="s">
        <v>9971</v>
      </c>
      <c r="C8223" t="s">
        <v>679</v>
      </c>
      <c r="D8223" s="285">
        <v>0</v>
      </c>
      <c r="E8223" s="286">
        <v>0.96</v>
      </c>
      <c r="F8223" s="286">
        <v>0</v>
      </c>
    </row>
    <row r="8224" spans="1:6">
      <c r="A8224" t="s">
        <v>9972</v>
      </c>
      <c r="B8224" t="s">
        <v>9973</v>
      </c>
      <c r="C8224" t="s">
        <v>679</v>
      </c>
      <c r="D8224" s="285">
        <v>0</v>
      </c>
      <c r="E8224" s="286">
        <v>1.01</v>
      </c>
      <c r="F8224" s="286">
        <v>0</v>
      </c>
    </row>
    <row r="8225" spans="1:6">
      <c r="A8225" t="s">
        <v>9974</v>
      </c>
      <c r="B8225" t="s">
        <v>9975</v>
      </c>
      <c r="C8225" t="s">
        <v>679</v>
      </c>
      <c r="D8225" s="285">
        <v>0</v>
      </c>
      <c r="E8225" s="286">
        <v>0.94</v>
      </c>
      <c r="F8225" s="286">
        <v>0</v>
      </c>
    </row>
    <row r="8226" spans="1:6">
      <c r="A8226" t="s">
        <v>9976</v>
      </c>
      <c r="B8226" t="s">
        <v>9977</v>
      </c>
      <c r="C8226" t="s">
        <v>679</v>
      </c>
      <c r="D8226" s="285">
        <v>0</v>
      </c>
      <c r="E8226" s="286">
        <v>0.74</v>
      </c>
      <c r="F8226" s="286">
        <v>0</v>
      </c>
    </row>
    <row r="8227" spans="1:6">
      <c r="A8227" t="s">
        <v>9978</v>
      </c>
      <c r="B8227" t="s">
        <v>9979</v>
      </c>
      <c r="C8227" t="s">
        <v>679</v>
      </c>
      <c r="D8227" s="285">
        <v>0</v>
      </c>
      <c r="E8227" s="286">
        <v>0.67300000000000004</v>
      </c>
      <c r="F8227" s="286">
        <v>0</v>
      </c>
    </row>
    <row r="8228" spans="1:6">
      <c r="A8228" t="s">
        <v>9980</v>
      </c>
      <c r="B8228" t="s">
        <v>9981</v>
      </c>
      <c r="C8228" t="s">
        <v>679</v>
      </c>
      <c r="D8228" s="285">
        <v>0</v>
      </c>
      <c r="E8228" s="286">
        <v>0</v>
      </c>
      <c r="F8228" s="286">
        <v>0</v>
      </c>
    </row>
    <row r="8229" spans="1:6">
      <c r="A8229" t="s">
        <v>9982</v>
      </c>
      <c r="B8229" t="s">
        <v>9983</v>
      </c>
      <c r="C8229" t="s">
        <v>679</v>
      </c>
      <c r="D8229" s="285">
        <v>0</v>
      </c>
      <c r="E8229" s="286">
        <v>21.14</v>
      </c>
      <c r="F8229" s="286">
        <v>0</v>
      </c>
    </row>
    <row r="8230" spans="1:6">
      <c r="A8230" t="s">
        <v>9984</v>
      </c>
      <c r="B8230" t="s">
        <v>9985</v>
      </c>
      <c r="C8230" t="s">
        <v>679</v>
      </c>
      <c r="D8230" s="285">
        <v>0</v>
      </c>
      <c r="E8230" s="286">
        <v>30</v>
      </c>
      <c r="F8230" s="286">
        <v>0</v>
      </c>
    </row>
    <row r="8231" spans="1:6">
      <c r="A8231" t="s">
        <v>9986</v>
      </c>
      <c r="B8231" t="s">
        <v>9987</v>
      </c>
      <c r="C8231" t="s">
        <v>679</v>
      </c>
      <c r="D8231" s="285">
        <v>0</v>
      </c>
      <c r="E8231" s="286">
        <v>3.7</v>
      </c>
      <c r="F8231" s="286">
        <v>0</v>
      </c>
    </row>
    <row r="8232" spans="1:6">
      <c r="A8232" t="s">
        <v>9988</v>
      </c>
      <c r="B8232" t="s">
        <v>9989</v>
      </c>
      <c r="C8232" t="s">
        <v>565</v>
      </c>
      <c r="D8232" s="285">
        <v>0</v>
      </c>
      <c r="E8232" s="286">
        <v>0</v>
      </c>
      <c r="F8232" s="286">
        <v>0</v>
      </c>
    </row>
    <row r="8233" spans="1:6">
      <c r="A8233" t="s">
        <v>9990</v>
      </c>
      <c r="B8233" t="s">
        <v>9991</v>
      </c>
      <c r="C8233" t="s">
        <v>565</v>
      </c>
      <c r="D8233" s="285">
        <v>0</v>
      </c>
      <c r="E8233" s="286">
        <v>0</v>
      </c>
      <c r="F8233" s="286">
        <v>0</v>
      </c>
    </row>
    <row r="8234" spans="1:6">
      <c r="A8234" t="s">
        <v>9992</v>
      </c>
      <c r="B8234" t="s">
        <v>9993</v>
      </c>
      <c r="C8234" t="s">
        <v>7610</v>
      </c>
      <c r="D8234" s="285">
        <v>0</v>
      </c>
      <c r="E8234" s="286">
        <v>1.84</v>
      </c>
      <c r="F8234" s="286">
        <v>0</v>
      </c>
    </row>
    <row r="8235" spans="1:6">
      <c r="A8235" t="s">
        <v>9994</v>
      </c>
      <c r="B8235" t="s">
        <v>9995</v>
      </c>
      <c r="C8235" t="s">
        <v>7610</v>
      </c>
      <c r="D8235" s="285">
        <v>0</v>
      </c>
      <c r="E8235" s="286">
        <v>0</v>
      </c>
      <c r="F8235" s="286">
        <v>0</v>
      </c>
    </row>
    <row r="8236" spans="1:6">
      <c r="A8236" t="s">
        <v>9996</v>
      </c>
      <c r="B8236" t="s">
        <v>9997</v>
      </c>
      <c r="C8236" t="s">
        <v>679</v>
      </c>
      <c r="D8236" s="285">
        <v>0</v>
      </c>
      <c r="E8236" s="286">
        <v>0</v>
      </c>
      <c r="F8236" s="286">
        <v>0</v>
      </c>
    </row>
    <row r="8237" spans="1:6">
      <c r="A8237" t="s">
        <v>9998</v>
      </c>
      <c r="B8237" t="s">
        <v>9999</v>
      </c>
      <c r="C8237" t="s">
        <v>679</v>
      </c>
      <c r="D8237" s="285">
        <v>0</v>
      </c>
      <c r="E8237" s="286">
        <v>4</v>
      </c>
      <c r="F8237" s="286">
        <v>0</v>
      </c>
    </row>
    <row r="8238" spans="1:6">
      <c r="A8238" t="s">
        <v>10000</v>
      </c>
      <c r="B8238" t="s">
        <v>10001</v>
      </c>
      <c r="C8238" t="s">
        <v>679</v>
      </c>
      <c r="D8238" s="285">
        <v>0</v>
      </c>
      <c r="E8238" s="286">
        <v>6.0259999999999998</v>
      </c>
      <c r="F8238" s="286">
        <v>0</v>
      </c>
    </row>
    <row r="8239" spans="1:6">
      <c r="A8239" t="s">
        <v>10002</v>
      </c>
      <c r="B8239" t="s">
        <v>10003</v>
      </c>
      <c r="C8239" t="s">
        <v>679</v>
      </c>
      <c r="D8239" s="285">
        <v>0</v>
      </c>
      <c r="E8239" s="286">
        <v>7.6449999999999996</v>
      </c>
      <c r="F8239" s="286">
        <v>0</v>
      </c>
    </row>
    <row r="8240" spans="1:6">
      <c r="A8240" t="s">
        <v>10004</v>
      </c>
      <c r="B8240" t="s">
        <v>10005</v>
      </c>
      <c r="C8240" t="s">
        <v>679</v>
      </c>
      <c r="D8240" s="285">
        <v>0</v>
      </c>
      <c r="E8240" s="286">
        <v>1.0660000000000001</v>
      </c>
      <c r="F8240" s="286">
        <v>0</v>
      </c>
    </row>
    <row r="8241" spans="1:6">
      <c r="A8241" t="s">
        <v>10006</v>
      </c>
      <c r="B8241" t="s">
        <v>10007</v>
      </c>
      <c r="C8241" t="s">
        <v>565</v>
      </c>
      <c r="D8241" s="285">
        <v>0</v>
      </c>
      <c r="E8241" s="286">
        <v>18.5</v>
      </c>
      <c r="F8241" s="286">
        <v>0</v>
      </c>
    </row>
    <row r="8242" spans="1:6">
      <c r="A8242" t="s">
        <v>10008</v>
      </c>
      <c r="B8242" t="s">
        <v>10009</v>
      </c>
      <c r="C8242" t="s">
        <v>679</v>
      </c>
      <c r="D8242" s="285">
        <v>0</v>
      </c>
      <c r="E8242" s="286">
        <v>5.6050000000000004</v>
      </c>
      <c r="F8242" s="286">
        <v>0</v>
      </c>
    </row>
    <row r="8243" spans="1:6">
      <c r="A8243" t="s">
        <v>10010</v>
      </c>
      <c r="B8243" t="s">
        <v>10011</v>
      </c>
      <c r="C8243" t="s">
        <v>679</v>
      </c>
      <c r="D8243" s="285">
        <v>0</v>
      </c>
      <c r="E8243" s="286">
        <v>1</v>
      </c>
      <c r="F8243" s="286">
        <v>0</v>
      </c>
    </row>
    <row r="8244" spans="1:6">
      <c r="A8244" t="s">
        <v>10012</v>
      </c>
      <c r="B8244" t="s">
        <v>10013</v>
      </c>
      <c r="C8244" t="s">
        <v>679</v>
      </c>
      <c r="D8244" s="285">
        <v>0</v>
      </c>
      <c r="E8244" s="286">
        <v>0.55300000000000005</v>
      </c>
      <c r="F8244" s="286">
        <v>0</v>
      </c>
    </row>
    <row r="8245" spans="1:6">
      <c r="A8245" t="s">
        <v>10014</v>
      </c>
      <c r="B8245" t="s">
        <v>10015</v>
      </c>
      <c r="C8245" t="s">
        <v>679</v>
      </c>
      <c r="D8245" s="285">
        <v>0</v>
      </c>
      <c r="E8245" s="286">
        <v>4.32</v>
      </c>
      <c r="F8245" s="286">
        <v>0</v>
      </c>
    </row>
    <row r="8246" spans="1:6">
      <c r="A8246" t="s">
        <v>10016</v>
      </c>
      <c r="B8246" t="s">
        <v>10017</v>
      </c>
      <c r="C8246" t="s">
        <v>679</v>
      </c>
      <c r="D8246" s="285">
        <v>0</v>
      </c>
      <c r="E8246" s="286">
        <v>5.8</v>
      </c>
      <c r="F8246" s="286">
        <v>0</v>
      </c>
    </row>
    <row r="8247" spans="1:6">
      <c r="A8247" t="s">
        <v>10018</v>
      </c>
      <c r="B8247" t="s">
        <v>10019</v>
      </c>
      <c r="C8247" t="s">
        <v>679</v>
      </c>
      <c r="D8247" s="285">
        <v>0</v>
      </c>
      <c r="E8247" s="286">
        <v>9.93</v>
      </c>
      <c r="F8247" s="286">
        <v>0</v>
      </c>
    </row>
    <row r="8248" spans="1:6">
      <c r="A8248" t="s">
        <v>10020</v>
      </c>
      <c r="B8248" t="s">
        <v>10021</v>
      </c>
      <c r="C8248" t="s">
        <v>679</v>
      </c>
      <c r="D8248" s="285">
        <v>0</v>
      </c>
      <c r="E8248" s="286">
        <v>4.42</v>
      </c>
      <c r="F8248" s="286">
        <v>0</v>
      </c>
    </row>
    <row r="8249" spans="1:6">
      <c r="A8249" t="s">
        <v>10022</v>
      </c>
      <c r="B8249" t="s">
        <v>10023</v>
      </c>
      <c r="C8249" t="s">
        <v>679</v>
      </c>
      <c r="D8249" s="285">
        <v>0</v>
      </c>
      <c r="E8249" s="286">
        <v>14.44</v>
      </c>
      <c r="F8249" s="286">
        <v>0</v>
      </c>
    </row>
    <row r="8250" spans="1:6">
      <c r="A8250" t="s">
        <v>10024</v>
      </c>
      <c r="B8250" t="s">
        <v>10025</v>
      </c>
      <c r="C8250" t="s">
        <v>679</v>
      </c>
      <c r="D8250" s="285">
        <v>0</v>
      </c>
      <c r="E8250" s="286">
        <v>4.5</v>
      </c>
      <c r="F8250" s="286">
        <v>0</v>
      </c>
    </row>
    <row r="8251" spans="1:6">
      <c r="A8251" t="s">
        <v>10026</v>
      </c>
      <c r="B8251" t="s">
        <v>10027</v>
      </c>
      <c r="C8251" t="s">
        <v>679</v>
      </c>
      <c r="D8251" s="285">
        <v>0</v>
      </c>
      <c r="E8251" s="286">
        <v>8.66</v>
      </c>
      <c r="F8251" s="286">
        <v>0</v>
      </c>
    </row>
    <row r="8252" spans="1:6">
      <c r="A8252" t="s">
        <v>10028</v>
      </c>
      <c r="B8252" t="s">
        <v>10029</v>
      </c>
      <c r="C8252" t="s">
        <v>679</v>
      </c>
      <c r="D8252" s="285">
        <v>0</v>
      </c>
      <c r="E8252" s="286">
        <v>15.455</v>
      </c>
      <c r="F8252" s="286">
        <v>0</v>
      </c>
    </row>
    <row r="8253" spans="1:6">
      <c r="A8253" t="s">
        <v>10030</v>
      </c>
      <c r="B8253" t="s">
        <v>10031</v>
      </c>
      <c r="C8253" t="s">
        <v>679</v>
      </c>
      <c r="D8253" s="285">
        <v>0</v>
      </c>
      <c r="E8253" s="286">
        <v>5.85</v>
      </c>
      <c r="F8253" s="286">
        <v>0</v>
      </c>
    </row>
    <row r="8254" spans="1:6">
      <c r="A8254" t="s">
        <v>10032</v>
      </c>
      <c r="B8254" t="s">
        <v>10033</v>
      </c>
      <c r="C8254" t="s">
        <v>679</v>
      </c>
      <c r="D8254" s="285">
        <v>0</v>
      </c>
      <c r="E8254" s="286">
        <v>8</v>
      </c>
      <c r="F8254" s="286">
        <v>0</v>
      </c>
    </row>
    <row r="8255" spans="1:6">
      <c r="A8255" t="s">
        <v>10034</v>
      </c>
      <c r="B8255" t="s">
        <v>10035</v>
      </c>
      <c r="C8255" t="s">
        <v>679</v>
      </c>
      <c r="D8255" s="285">
        <v>0</v>
      </c>
      <c r="E8255" s="286">
        <v>7.9</v>
      </c>
      <c r="F8255" s="286">
        <v>0</v>
      </c>
    </row>
    <row r="8256" spans="1:6">
      <c r="A8256" t="s">
        <v>10036</v>
      </c>
      <c r="B8256" t="s">
        <v>10037</v>
      </c>
      <c r="C8256" t="s">
        <v>679</v>
      </c>
      <c r="D8256" s="285">
        <v>0</v>
      </c>
      <c r="E8256" s="286">
        <v>4.9000000000000004</v>
      </c>
      <c r="F8256" s="286">
        <v>0</v>
      </c>
    </row>
    <row r="8257" spans="1:6">
      <c r="A8257" t="s">
        <v>10038</v>
      </c>
      <c r="B8257" t="s">
        <v>10039</v>
      </c>
      <c r="C8257" t="s">
        <v>679</v>
      </c>
      <c r="D8257" s="285">
        <v>0</v>
      </c>
      <c r="E8257" s="286">
        <v>2.4500000000000002</v>
      </c>
      <c r="F8257" s="286">
        <v>0</v>
      </c>
    </row>
    <row r="8258" spans="1:6">
      <c r="A8258" t="s">
        <v>10040</v>
      </c>
      <c r="B8258" t="s">
        <v>10041</v>
      </c>
      <c r="C8258" t="s">
        <v>679</v>
      </c>
      <c r="D8258" s="285">
        <v>0</v>
      </c>
      <c r="E8258" s="286">
        <v>3.9</v>
      </c>
      <c r="F8258" s="286">
        <v>0</v>
      </c>
    </row>
    <row r="8259" spans="1:6">
      <c r="A8259" t="s">
        <v>10042</v>
      </c>
      <c r="B8259" t="s">
        <v>10043</v>
      </c>
      <c r="C8259" t="s">
        <v>679</v>
      </c>
      <c r="D8259" s="285">
        <v>0</v>
      </c>
      <c r="E8259" s="286">
        <v>3.83</v>
      </c>
      <c r="F8259" s="286">
        <v>0</v>
      </c>
    </row>
    <row r="8260" spans="1:6">
      <c r="A8260" t="s">
        <v>10044</v>
      </c>
      <c r="B8260" t="s">
        <v>10045</v>
      </c>
      <c r="C8260" t="s">
        <v>679</v>
      </c>
      <c r="D8260" s="285">
        <v>0</v>
      </c>
      <c r="E8260" s="286">
        <v>3.3</v>
      </c>
      <c r="F8260" s="286">
        <v>0</v>
      </c>
    </row>
    <row r="8261" spans="1:6">
      <c r="A8261" t="s">
        <v>10046</v>
      </c>
      <c r="B8261" t="s">
        <v>10047</v>
      </c>
      <c r="C8261" t="s">
        <v>679</v>
      </c>
      <c r="D8261" s="285">
        <v>0</v>
      </c>
      <c r="E8261" s="286">
        <v>7.1</v>
      </c>
      <c r="F8261" s="286">
        <v>0</v>
      </c>
    </row>
    <row r="8262" spans="1:6">
      <c r="A8262" t="s">
        <v>10048</v>
      </c>
      <c r="B8262" t="s">
        <v>10049</v>
      </c>
      <c r="C8262" t="s">
        <v>679</v>
      </c>
      <c r="D8262" s="285">
        <v>0</v>
      </c>
      <c r="E8262" s="286">
        <v>7.8</v>
      </c>
      <c r="F8262" s="286">
        <v>0</v>
      </c>
    </row>
    <row r="8263" spans="1:6">
      <c r="A8263" t="s">
        <v>10050</v>
      </c>
      <c r="B8263" t="s">
        <v>10051</v>
      </c>
      <c r="C8263" t="s">
        <v>679</v>
      </c>
      <c r="D8263" s="285">
        <v>0</v>
      </c>
      <c r="E8263" s="286">
        <v>4.8</v>
      </c>
      <c r="F8263" s="286">
        <v>0</v>
      </c>
    </row>
    <row r="8264" spans="1:6">
      <c r="A8264" t="s">
        <v>10052</v>
      </c>
      <c r="B8264" t="s">
        <v>10053</v>
      </c>
      <c r="C8264" t="s">
        <v>679</v>
      </c>
      <c r="D8264" s="285">
        <v>0</v>
      </c>
      <c r="E8264" s="286">
        <v>2.35</v>
      </c>
      <c r="F8264" s="286">
        <v>0</v>
      </c>
    </row>
    <row r="8265" spans="1:6">
      <c r="A8265" t="s">
        <v>10054</v>
      </c>
      <c r="B8265" t="s">
        <v>10055</v>
      </c>
      <c r="C8265" t="s">
        <v>679</v>
      </c>
      <c r="D8265" s="285">
        <v>0</v>
      </c>
      <c r="E8265" s="286">
        <v>9.9</v>
      </c>
      <c r="F8265" s="286">
        <v>0</v>
      </c>
    </row>
    <row r="8266" spans="1:6">
      <c r="A8266" t="s">
        <v>10056</v>
      </c>
      <c r="B8266" t="s">
        <v>10057</v>
      </c>
      <c r="C8266" t="s">
        <v>679</v>
      </c>
      <c r="D8266" s="285">
        <v>0</v>
      </c>
      <c r="E8266" s="286">
        <v>6.95</v>
      </c>
      <c r="F8266" s="286">
        <v>0</v>
      </c>
    </row>
    <row r="8267" spans="1:6">
      <c r="A8267" t="s">
        <v>10058</v>
      </c>
      <c r="B8267" t="s">
        <v>10059</v>
      </c>
      <c r="C8267" t="s">
        <v>679</v>
      </c>
      <c r="D8267" s="285">
        <v>0</v>
      </c>
      <c r="E8267" s="286">
        <v>4.5</v>
      </c>
      <c r="F8267" s="286">
        <v>0</v>
      </c>
    </row>
    <row r="8268" spans="1:6">
      <c r="A8268" t="s">
        <v>10060</v>
      </c>
      <c r="B8268" t="s">
        <v>10061</v>
      </c>
      <c r="C8268" t="s">
        <v>679</v>
      </c>
      <c r="D8268" s="285">
        <v>0</v>
      </c>
      <c r="E8268" s="286">
        <v>2.5499999999999998</v>
      </c>
      <c r="F8268" s="286">
        <v>0</v>
      </c>
    </row>
    <row r="8269" spans="1:6">
      <c r="A8269" t="s">
        <v>10062</v>
      </c>
      <c r="B8269" t="s">
        <v>10063</v>
      </c>
      <c r="C8269" t="s">
        <v>679</v>
      </c>
      <c r="D8269" s="285">
        <v>0</v>
      </c>
      <c r="E8269" s="286">
        <v>3.5</v>
      </c>
      <c r="F8269" s="286">
        <v>0</v>
      </c>
    </row>
    <row r="8270" spans="1:6">
      <c r="A8270" t="s">
        <v>10064</v>
      </c>
      <c r="B8270" t="s">
        <v>10065</v>
      </c>
      <c r="C8270" t="s">
        <v>679</v>
      </c>
      <c r="D8270" s="285">
        <v>0</v>
      </c>
      <c r="E8270" s="286">
        <v>2.3570000000000002</v>
      </c>
      <c r="F8270" s="286">
        <v>0</v>
      </c>
    </row>
    <row r="8271" spans="1:6">
      <c r="A8271" t="s">
        <v>10066</v>
      </c>
      <c r="B8271" t="s">
        <v>10067</v>
      </c>
      <c r="C8271" t="s">
        <v>679</v>
      </c>
      <c r="D8271" s="285">
        <v>0</v>
      </c>
      <c r="E8271" s="286">
        <v>5.2</v>
      </c>
      <c r="F8271" s="286">
        <v>0</v>
      </c>
    </row>
    <row r="8272" spans="1:6">
      <c r="A8272" t="s">
        <v>10068</v>
      </c>
      <c r="B8272" t="s">
        <v>10069</v>
      </c>
      <c r="C8272" t="s">
        <v>679</v>
      </c>
      <c r="D8272" s="285">
        <v>0</v>
      </c>
      <c r="E8272" s="286">
        <v>9.1</v>
      </c>
      <c r="F8272" s="286">
        <v>0</v>
      </c>
    </row>
    <row r="8273" spans="1:6">
      <c r="A8273" t="s">
        <v>10070</v>
      </c>
      <c r="B8273" t="s">
        <v>10071</v>
      </c>
      <c r="C8273" t="s">
        <v>679</v>
      </c>
      <c r="D8273" s="285">
        <v>0</v>
      </c>
      <c r="E8273" s="286">
        <v>1.9</v>
      </c>
      <c r="F8273" s="286">
        <v>0</v>
      </c>
    </row>
    <row r="8274" spans="1:6">
      <c r="A8274" t="s">
        <v>10072</v>
      </c>
      <c r="B8274" t="s">
        <v>10073</v>
      </c>
      <c r="C8274" t="s">
        <v>679</v>
      </c>
      <c r="D8274" s="285">
        <v>0</v>
      </c>
      <c r="E8274" s="286">
        <v>3.1</v>
      </c>
      <c r="F8274" s="286">
        <v>0</v>
      </c>
    </row>
    <row r="8275" spans="1:6">
      <c r="A8275" t="s">
        <v>10074</v>
      </c>
      <c r="B8275" t="s">
        <v>10075</v>
      </c>
      <c r="C8275" t="s">
        <v>565</v>
      </c>
      <c r="D8275" s="285">
        <v>0</v>
      </c>
      <c r="E8275" s="286">
        <v>1.69</v>
      </c>
      <c r="F8275" s="286">
        <v>0</v>
      </c>
    </row>
    <row r="8276" spans="1:6">
      <c r="A8276" t="s">
        <v>10076</v>
      </c>
      <c r="B8276" t="s">
        <v>10077</v>
      </c>
      <c r="C8276" t="s">
        <v>565</v>
      </c>
      <c r="D8276" s="285">
        <v>0</v>
      </c>
      <c r="E8276" s="286">
        <v>2.9</v>
      </c>
      <c r="F8276" s="286">
        <v>0</v>
      </c>
    </row>
    <row r="8277" spans="1:6">
      <c r="A8277" t="s">
        <v>10078</v>
      </c>
      <c r="B8277" t="s">
        <v>10079</v>
      </c>
      <c r="C8277" t="s">
        <v>565</v>
      </c>
      <c r="D8277" s="285">
        <v>0</v>
      </c>
      <c r="E8277" s="286">
        <v>5</v>
      </c>
      <c r="F8277" s="286">
        <v>0</v>
      </c>
    </row>
    <row r="8278" spans="1:6">
      <c r="A8278" t="s">
        <v>10080</v>
      </c>
      <c r="B8278" t="s">
        <v>10081</v>
      </c>
      <c r="C8278" t="s">
        <v>565</v>
      </c>
      <c r="D8278" s="285">
        <v>0</v>
      </c>
      <c r="E8278" s="286">
        <v>2.2999999999999998</v>
      </c>
      <c r="F8278" s="286">
        <v>0</v>
      </c>
    </row>
    <row r="8279" spans="1:6">
      <c r="A8279" t="s">
        <v>10082</v>
      </c>
      <c r="B8279" t="s">
        <v>10083</v>
      </c>
      <c r="C8279" t="s">
        <v>7610</v>
      </c>
      <c r="D8279" s="285">
        <v>0</v>
      </c>
      <c r="E8279" s="286">
        <v>2</v>
      </c>
      <c r="F8279" s="286">
        <v>0</v>
      </c>
    </row>
    <row r="8280" spans="1:6">
      <c r="A8280" t="s">
        <v>10084</v>
      </c>
      <c r="B8280" t="s">
        <v>10085</v>
      </c>
      <c r="C8280" t="s">
        <v>7610</v>
      </c>
      <c r="D8280" s="285">
        <v>0</v>
      </c>
      <c r="E8280" s="286">
        <v>1.4</v>
      </c>
      <c r="F8280" s="286">
        <v>0</v>
      </c>
    </row>
    <row r="8281" spans="1:6">
      <c r="A8281" t="s">
        <v>10086</v>
      </c>
      <c r="B8281" t="s">
        <v>10087</v>
      </c>
      <c r="C8281" t="s">
        <v>679</v>
      </c>
      <c r="D8281" s="285">
        <v>0</v>
      </c>
      <c r="E8281" s="286">
        <v>4.9000000000000004</v>
      </c>
      <c r="F8281" s="286">
        <v>0</v>
      </c>
    </row>
    <row r="8282" spans="1:6">
      <c r="A8282" t="s">
        <v>10088</v>
      </c>
      <c r="B8282" t="s">
        <v>10089</v>
      </c>
      <c r="C8282" t="s">
        <v>679</v>
      </c>
      <c r="D8282" s="285">
        <v>0</v>
      </c>
      <c r="E8282" s="286">
        <v>54.75</v>
      </c>
      <c r="F8282" s="286">
        <v>0</v>
      </c>
    </row>
    <row r="8283" spans="1:6">
      <c r="A8283" t="s">
        <v>10090</v>
      </c>
      <c r="B8283" t="s">
        <v>10091</v>
      </c>
      <c r="C8283" t="s">
        <v>7610</v>
      </c>
      <c r="D8283" s="285">
        <v>0</v>
      </c>
      <c r="E8283" s="286">
        <v>3.57</v>
      </c>
      <c r="F8283" s="286">
        <v>0</v>
      </c>
    </row>
    <row r="8284" spans="1:6">
      <c r="A8284" t="s">
        <v>10092</v>
      </c>
      <c r="B8284" t="s">
        <v>10093</v>
      </c>
      <c r="C8284" t="s">
        <v>7610</v>
      </c>
      <c r="D8284" s="285">
        <v>0</v>
      </c>
      <c r="E8284" s="286">
        <v>9.8000000000000007</v>
      </c>
      <c r="F8284" s="286">
        <v>0</v>
      </c>
    </row>
    <row r="8285" spans="1:6">
      <c r="A8285" t="s">
        <v>10094</v>
      </c>
      <c r="B8285" t="s">
        <v>10095</v>
      </c>
      <c r="C8285" t="s">
        <v>7610</v>
      </c>
      <c r="D8285" s="285">
        <v>0</v>
      </c>
      <c r="E8285" s="286">
        <v>6.51</v>
      </c>
      <c r="F8285" s="286">
        <v>0</v>
      </c>
    </row>
    <row r="8286" spans="1:6">
      <c r="A8286" t="s">
        <v>10096</v>
      </c>
      <c r="B8286" t="s">
        <v>10097</v>
      </c>
      <c r="C8286" t="s">
        <v>7610</v>
      </c>
      <c r="D8286" s="285">
        <v>0</v>
      </c>
      <c r="E8286" s="286">
        <v>48.8</v>
      </c>
      <c r="F8286" s="286">
        <v>0</v>
      </c>
    </row>
    <row r="8287" spans="1:6">
      <c r="A8287" t="s">
        <v>10098</v>
      </c>
      <c r="B8287" t="s">
        <v>10099</v>
      </c>
      <c r="C8287" t="s">
        <v>565</v>
      </c>
      <c r="D8287" s="285">
        <v>0</v>
      </c>
      <c r="E8287" s="286">
        <v>4.33</v>
      </c>
      <c r="F8287" s="286">
        <v>0</v>
      </c>
    </row>
    <row r="8288" spans="1:6">
      <c r="A8288" t="s">
        <v>10100</v>
      </c>
      <c r="B8288" t="s">
        <v>10101</v>
      </c>
      <c r="C8288" t="s">
        <v>565</v>
      </c>
      <c r="D8288" s="285">
        <v>0</v>
      </c>
      <c r="E8288" s="286">
        <v>8.8119999999999994</v>
      </c>
      <c r="F8288" s="286">
        <v>0</v>
      </c>
    </row>
    <row r="8289" spans="1:6">
      <c r="A8289" t="s">
        <v>10102</v>
      </c>
      <c r="B8289" t="s">
        <v>10103</v>
      </c>
      <c r="C8289" t="s">
        <v>679</v>
      </c>
      <c r="D8289" s="285">
        <v>0</v>
      </c>
      <c r="E8289" s="286">
        <v>21.465</v>
      </c>
      <c r="F8289" s="286">
        <v>0</v>
      </c>
    </row>
    <row r="8290" spans="1:6">
      <c r="A8290" t="s">
        <v>10104</v>
      </c>
      <c r="B8290" t="s">
        <v>10105</v>
      </c>
      <c r="C8290" t="s">
        <v>679</v>
      </c>
      <c r="D8290" s="285">
        <v>0</v>
      </c>
      <c r="E8290" s="286">
        <v>4.74</v>
      </c>
      <c r="F8290" s="286">
        <v>0</v>
      </c>
    </row>
    <row r="8291" spans="1:6">
      <c r="A8291" t="s">
        <v>10106</v>
      </c>
      <c r="B8291" t="s">
        <v>10107</v>
      </c>
      <c r="C8291" t="s">
        <v>679</v>
      </c>
      <c r="D8291" s="285">
        <v>0</v>
      </c>
      <c r="E8291" s="286">
        <v>9.27</v>
      </c>
      <c r="F8291" s="286">
        <v>0</v>
      </c>
    </row>
    <row r="8292" spans="1:6">
      <c r="A8292" t="s">
        <v>10108</v>
      </c>
      <c r="B8292" t="s">
        <v>10109</v>
      </c>
      <c r="C8292" t="s">
        <v>679</v>
      </c>
      <c r="D8292" s="285">
        <v>0</v>
      </c>
      <c r="E8292" s="286">
        <v>4</v>
      </c>
      <c r="F8292" s="286">
        <v>0</v>
      </c>
    </row>
    <row r="8293" spans="1:6">
      <c r="A8293" t="s">
        <v>10110</v>
      </c>
      <c r="B8293" t="s">
        <v>10111</v>
      </c>
      <c r="C8293" t="s">
        <v>679</v>
      </c>
      <c r="D8293" s="285">
        <v>0</v>
      </c>
      <c r="E8293" s="286">
        <v>7.56</v>
      </c>
      <c r="F8293" s="286">
        <v>0</v>
      </c>
    </row>
    <row r="8294" spans="1:6">
      <c r="A8294" t="s">
        <v>10112</v>
      </c>
      <c r="B8294" t="s">
        <v>10113</v>
      </c>
      <c r="C8294" t="s">
        <v>679</v>
      </c>
      <c r="D8294" s="285">
        <v>0</v>
      </c>
      <c r="E8294" s="286">
        <v>6.1470000000000002</v>
      </c>
      <c r="F8294" s="286">
        <v>0</v>
      </c>
    </row>
    <row r="8295" spans="1:6">
      <c r="A8295" t="s">
        <v>10114</v>
      </c>
      <c r="B8295" t="s">
        <v>10115</v>
      </c>
      <c r="C8295" t="s">
        <v>679</v>
      </c>
      <c r="D8295" s="285">
        <v>0</v>
      </c>
      <c r="E8295" s="286">
        <v>5.085</v>
      </c>
      <c r="F8295" s="286">
        <v>0</v>
      </c>
    </row>
    <row r="8296" spans="1:6">
      <c r="A8296" t="s">
        <v>10116</v>
      </c>
      <c r="B8296" t="s">
        <v>10117</v>
      </c>
      <c r="C8296" t="s">
        <v>679</v>
      </c>
      <c r="D8296" s="285">
        <v>0</v>
      </c>
      <c r="E8296" s="286">
        <v>10.89</v>
      </c>
      <c r="F8296" s="286">
        <v>0</v>
      </c>
    </row>
    <row r="8297" spans="1:6">
      <c r="A8297" t="s">
        <v>10118</v>
      </c>
      <c r="B8297" t="s">
        <v>10119</v>
      </c>
      <c r="C8297" t="s">
        <v>679</v>
      </c>
      <c r="D8297" s="285">
        <v>0</v>
      </c>
      <c r="E8297" s="286">
        <v>7.9</v>
      </c>
      <c r="F8297" s="286">
        <v>0</v>
      </c>
    </row>
    <row r="8298" spans="1:6">
      <c r="A8298" t="s">
        <v>10120</v>
      </c>
      <c r="B8298" t="s">
        <v>10121</v>
      </c>
      <c r="C8298" t="s">
        <v>679</v>
      </c>
      <c r="D8298" s="285">
        <v>0</v>
      </c>
      <c r="E8298" s="286">
        <v>25</v>
      </c>
      <c r="F8298" s="286">
        <v>0</v>
      </c>
    </row>
    <row r="8299" spans="1:6">
      <c r="A8299" t="s">
        <v>10122</v>
      </c>
      <c r="B8299" t="s">
        <v>10123</v>
      </c>
      <c r="C8299" t="s">
        <v>679</v>
      </c>
      <c r="D8299" s="285">
        <v>0</v>
      </c>
      <c r="E8299" s="286">
        <v>40</v>
      </c>
      <c r="F8299" s="286">
        <v>0</v>
      </c>
    </row>
    <row r="8300" spans="1:6">
      <c r="A8300" t="s">
        <v>10124</v>
      </c>
      <c r="B8300" t="s">
        <v>10125</v>
      </c>
      <c r="C8300" t="s">
        <v>679</v>
      </c>
      <c r="D8300" s="285">
        <v>0</v>
      </c>
      <c r="E8300" s="286">
        <v>8.82</v>
      </c>
      <c r="F8300" s="286">
        <v>0</v>
      </c>
    </row>
    <row r="8301" spans="1:6">
      <c r="A8301" t="s">
        <v>10126</v>
      </c>
      <c r="B8301" t="s">
        <v>10127</v>
      </c>
      <c r="C8301" t="s">
        <v>679</v>
      </c>
      <c r="D8301" s="285">
        <v>0</v>
      </c>
      <c r="E8301" s="286">
        <v>46.865000000000002</v>
      </c>
      <c r="F8301" s="286">
        <v>0</v>
      </c>
    </row>
    <row r="8302" spans="1:6">
      <c r="A8302" t="s">
        <v>10128</v>
      </c>
      <c r="B8302" t="s">
        <v>10129</v>
      </c>
      <c r="C8302" t="s">
        <v>7733</v>
      </c>
      <c r="D8302" s="285">
        <v>0</v>
      </c>
      <c r="E8302" s="286">
        <v>4.8</v>
      </c>
      <c r="F8302" s="286">
        <v>0</v>
      </c>
    </row>
    <row r="8303" spans="1:6">
      <c r="A8303" t="s">
        <v>10130</v>
      </c>
      <c r="B8303" t="s">
        <v>10131</v>
      </c>
      <c r="C8303" t="s">
        <v>679</v>
      </c>
      <c r="D8303" s="285">
        <v>0</v>
      </c>
      <c r="E8303" s="286">
        <v>0.55000000000000004</v>
      </c>
      <c r="F8303" s="286">
        <v>0</v>
      </c>
    </row>
    <row r="8304" spans="1:6">
      <c r="A8304" t="s">
        <v>10132</v>
      </c>
      <c r="B8304" t="s">
        <v>10133</v>
      </c>
      <c r="C8304" t="s">
        <v>679</v>
      </c>
      <c r="D8304" s="285">
        <v>0</v>
      </c>
      <c r="E8304" s="286">
        <v>10.039999999999999</v>
      </c>
      <c r="F8304" s="286">
        <v>0</v>
      </c>
    </row>
    <row r="8305" spans="1:6">
      <c r="A8305" t="s">
        <v>10134</v>
      </c>
      <c r="B8305" t="s">
        <v>10135</v>
      </c>
      <c r="C8305" t="s">
        <v>679</v>
      </c>
      <c r="D8305" s="285">
        <v>0</v>
      </c>
      <c r="E8305" s="286">
        <v>3.0960000000000001</v>
      </c>
      <c r="F8305" s="286">
        <v>0</v>
      </c>
    </row>
    <row r="8306" spans="1:6">
      <c r="A8306" t="s">
        <v>10136</v>
      </c>
      <c r="B8306" t="s">
        <v>10137</v>
      </c>
      <c r="C8306" t="s">
        <v>679</v>
      </c>
      <c r="D8306" s="285">
        <v>0</v>
      </c>
      <c r="E8306" s="286">
        <v>3.7240000000000002</v>
      </c>
      <c r="F8306" s="286">
        <v>0</v>
      </c>
    </row>
    <row r="8307" spans="1:6">
      <c r="A8307" t="s">
        <v>10138</v>
      </c>
      <c r="B8307" t="s">
        <v>10139</v>
      </c>
      <c r="C8307" t="s">
        <v>679</v>
      </c>
      <c r="D8307" s="285">
        <v>0</v>
      </c>
      <c r="E8307" s="286">
        <v>4.4130000000000003</v>
      </c>
      <c r="F8307" s="286">
        <v>0</v>
      </c>
    </row>
    <row r="8308" spans="1:6">
      <c r="A8308" t="s">
        <v>10140</v>
      </c>
      <c r="B8308" t="s">
        <v>10141</v>
      </c>
      <c r="C8308" t="s">
        <v>679</v>
      </c>
      <c r="D8308" s="285">
        <v>0</v>
      </c>
      <c r="E8308" s="286">
        <v>11.856999999999999</v>
      </c>
      <c r="F8308" s="286">
        <v>0</v>
      </c>
    </row>
    <row r="8309" spans="1:6">
      <c r="A8309" t="s">
        <v>10142</v>
      </c>
      <c r="B8309" t="s">
        <v>10143</v>
      </c>
      <c r="C8309" t="s">
        <v>679</v>
      </c>
      <c r="D8309" s="285">
        <v>0</v>
      </c>
      <c r="E8309" s="286">
        <v>5.99</v>
      </c>
      <c r="F8309" s="286">
        <v>0</v>
      </c>
    </row>
    <row r="8310" spans="1:6">
      <c r="A8310" t="s">
        <v>10144</v>
      </c>
      <c r="B8310" t="s">
        <v>10145</v>
      </c>
      <c r="C8310" t="s">
        <v>679</v>
      </c>
      <c r="D8310" s="285">
        <v>96</v>
      </c>
      <c r="E8310" s="286">
        <v>3.45</v>
      </c>
      <c r="F8310" s="286">
        <v>331.2</v>
      </c>
    </row>
    <row r="8311" spans="1:6">
      <c r="A8311" t="s">
        <v>10146</v>
      </c>
      <c r="B8311" t="s">
        <v>10147</v>
      </c>
      <c r="C8311" t="s">
        <v>679</v>
      </c>
      <c r="D8311" s="285">
        <v>144</v>
      </c>
      <c r="E8311" s="286">
        <v>5.16</v>
      </c>
      <c r="F8311" s="286">
        <v>743.04</v>
      </c>
    </row>
    <row r="8312" spans="1:6">
      <c r="A8312" t="s">
        <v>10148</v>
      </c>
      <c r="B8312" t="s">
        <v>10149</v>
      </c>
      <c r="C8312" t="s">
        <v>679</v>
      </c>
      <c r="D8312" s="285">
        <v>12</v>
      </c>
      <c r="E8312" s="286">
        <v>8.75</v>
      </c>
      <c r="F8312" s="286">
        <v>105</v>
      </c>
    </row>
    <row r="8313" spans="1:6">
      <c r="A8313" t="s">
        <v>10150</v>
      </c>
      <c r="B8313" t="s">
        <v>10151</v>
      </c>
      <c r="C8313" t="s">
        <v>679</v>
      </c>
      <c r="D8313" s="285">
        <v>0</v>
      </c>
      <c r="E8313" s="286">
        <v>13.15</v>
      </c>
      <c r="F8313" s="286">
        <v>0</v>
      </c>
    </row>
    <row r="8314" spans="1:6">
      <c r="A8314" t="s">
        <v>10152</v>
      </c>
      <c r="B8314" t="s">
        <v>10153</v>
      </c>
      <c r="C8314" t="s">
        <v>679</v>
      </c>
      <c r="D8314" s="285">
        <v>0</v>
      </c>
      <c r="E8314" s="286">
        <v>0</v>
      </c>
      <c r="F8314" s="286">
        <v>0</v>
      </c>
    </row>
    <row r="8315" spans="1:6">
      <c r="A8315" t="s">
        <v>10154</v>
      </c>
      <c r="B8315" t="s">
        <v>10155</v>
      </c>
      <c r="C8315" t="s">
        <v>679</v>
      </c>
      <c r="D8315" s="285">
        <v>0</v>
      </c>
      <c r="E8315" s="286">
        <v>6.1470000000000002</v>
      </c>
      <c r="F8315" s="286">
        <v>0</v>
      </c>
    </row>
    <row r="8316" spans="1:6">
      <c r="A8316" t="s">
        <v>10156</v>
      </c>
      <c r="B8316" t="s">
        <v>10157</v>
      </c>
      <c r="C8316" t="s">
        <v>679</v>
      </c>
      <c r="D8316" s="285">
        <v>0</v>
      </c>
      <c r="E8316" s="286">
        <v>3.45</v>
      </c>
      <c r="F8316" s="286">
        <v>0</v>
      </c>
    </row>
    <row r="8317" spans="1:6">
      <c r="A8317" t="s">
        <v>10158</v>
      </c>
      <c r="B8317" t="s">
        <v>10159</v>
      </c>
      <c r="C8317" t="s">
        <v>679</v>
      </c>
      <c r="D8317" s="285">
        <v>0</v>
      </c>
      <c r="E8317" s="286">
        <v>0.82499999999999996</v>
      </c>
      <c r="F8317" s="286">
        <v>0</v>
      </c>
    </row>
    <row r="8318" spans="1:6">
      <c r="A8318" t="s">
        <v>10160</v>
      </c>
      <c r="B8318" t="s">
        <v>10161</v>
      </c>
      <c r="C8318" t="s">
        <v>679</v>
      </c>
      <c r="D8318" s="285">
        <v>0</v>
      </c>
      <c r="E8318" s="286">
        <v>1.54</v>
      </c>
      <c r="F8318" s="286">
        <v>0</v>
      </c>
    </row>
    <row r="8319" spans="1:6">
      <c r="A8319" t="s">
        <v>10162</v>
      </c>
      <c r="B8319" t="s">
        <v>10163</v>
      </c>
      <c r="C8319" t="s">
        <v>679</v>
      </c>
      <c r="D8319" s="285">
        <v>0</v>
      </c>
      <c r="E8319" s="286">
        <v>1.006</v>
      </c>
      <c r="F8319" s="286">
        <v>0</v>
      </c>
    </row>
    <row r="8320" spans="1:6">
      <c r="A8320" t="s">
        <v>10164</v>
      </c>
      <c r="B8320" t="s">
        <v>10165</v>
      </c>
      <c r="C8320" t="s">
        <v>679</v>
      </c>
      <c r="D8320" s="285">
        <v>0</v>
      </c>
      <c r="E8320" s="286">
        <v>1.19</v>
      </c>
      <c r="F8320" s="286">
        <v>0</v>
      </c>
    </row>
    <row r="8321" spans="1:6">
      <c r="A8321" t="s">
        <v>10166</v>
      </c>
      <c r="B8321" t="s">
        <v>10167</v>
      </c>
      <c r="C8321" t="s">
        <v>679</v>
      </c>
      <c r="D8321" s="285">
        <v>0</v>
      </c>
      <c r="E8321" s="286">
        <v>0.79</v>
      </c>
      <c r="F8321" s="286">
        <v>0</v>
      </c>
    </row>
    <row r="8322" spans="1:6">
      <c r="A8322" t="s">
        <v>10168</v>
      </c>
      <c r="B8322" t="s">
        <v>10169</v>
      </c>
      <c r="C8322" t="s">
        <v>679</v>
      </c>
      <c r="D8322" s="285">
        <v>0</v>
      </c>
      <c r="E8322" s="286">
        <v>7.6189999999999998</v>
      </c>
      <c r="F8322" s="286">
        <v>0</v>
      </c>
    </row>
    <row r="8323" spans="1:6">
      <c r="A8323" t="s">
        <v>10170</v>
      </c>
      <c r="B8323" t="s">
        <v>10171</v>
      </c>
      <c r="C8323" t="s">
        <v>679</v>
      </c>
      <c r="D8323" s="285">
        <v>0</v>
      </c>
      <c r="E8323" s="286">
        <v>6.05</v>
      </c>
      <c r="F8323" s="286">
        <v>0</v>
      </c>
    </row>
    <row r="8324" spans="1:6">
      <c r="A8324" t="s">
        <v>10172</v>
      </c>
      <c r="B8324" t="s">
        <v>10173</v>
      </c>
      <c r="C8324" t="s">
        <v>679</v>
      </c>
      <c r="D8324" s="285">
        <v>12</v>
      </c>
      <c r="E8324" s="286">
        <v>3.01</v>
      </c>
      <c r="F8324" s="286">
        <v>36.119999999999997</v>
      </c>
    </row>
    <row r="8325" spans="1:6">
      <c r="A8325" t="s">
        <v>10174</v>
      </c>
      <c r="B8325" t="s">
        <v>10175</v>
      </c>
      <c r="C8325" t="s">
        <v>679</v>
      </c>
      <c r="D8325" s="285">
        <v>24</v>
      </c>
      <c r="E8325" s="286">
        <v>4.58</v>
      </c>
      <c r="F8325" s="286">
        <v>109.92</v>
      </c>
    </row>
    <row r="8326" spans="1:6">
      <c r="A8326" t="s">
        <v>10176</v>
      </c>
      <c r="B8326" t="s">
        <v>10177</v>
      </c>
      <c r="C8326" t="s">
        <v>679</v>
      </c>
      <c r="D8326" s="285">
        <v>0</v>
      </c>
      <c r="E8326" s="286">
        <v>1.23</v>
      </c>
      <c r="F8326" s="286">
        <v>0</v>
      </c>
    </row>
    <row r="8327" spans="1:6">
      <c r="A8327" t="s">
        <v>10178</v>
      </c>
      <c r="B8327" t="s">
        <v>10179</v>
      </c>
      <c r="C8327" t="s">
        <v>679</v>
      </c>
      <c r="D8327" s="285">
        <v>0</v>
      </c>
      <c r="E8327" s="286">
        <v>3.39</v>
      </c>
      <c r="F8327" s="286">
        <v>0</v>
      </c>
    </row>
    <row r="8328" spans="1:6">
      <c r="A8328" t="s">
        <v>10180</v>
      </c>
      <c r="B8328" t="s">
        <v>10181</v>
      </c>
      <c r="C8328" t="s">
        <v>679</v>
      </c>
      <c r="D8328" s="285">
        <v>0</v>
      </c>
      <c r="E8328" s="286">
        <v>3.36</v>
      </c>
      <c r="F8328" s="286">
        <v>0</v>
      </c>
    </row>
    <row r="8329" spans="1:6">
      <c r="A8329" t="s">
        <v>10182</v>
      </c>
      <c r="B8329" t="s">
        <v>10183</v>
      </c>
      <c r="C8329" t="s">
        <v>679</v>
      </c>
      <c r="D8329" s="285">
        <v>0</v>
      </c>
      <c r="E8329" s="286">
        <v>2.5</v>
      </c>
      <c r="F8329" s="286">
        <v>0</v>
      </c>
    </row>
    <row r="8330" spans="1:6">
      <c r="A8330" t="s">
        <v>10184</v>
      </c>
      <c r="B8330" t="s">
        <v>10185</v>
      </c>
      <c r="C8330" t="s">
        <v>679</v>
      </c>
      <c r="D8330" s="285">
        <v>0</v>
      </c>
      <c r="E8330" s="286">
        <v>2.94</v>
      </c>
      <c r="F8330" s="286">
        <v>0</v>
      </c>
    </row>
    <row r="8331" spans="1:6">
      <c r="A8331" t="s">
        <v>10186</v>
      </c>
      <c r="B8331" t="s">
        <v>10187</v>
      </c>
      <c r="C8331" t="s">
        <v>679</v>
      </c>
      <c r="D8331" s="285">
        <v>0</v>
      </c>
      <c r="E8331" s="286">
        <v>3.18</v>
      </c>
      <c r="F8331" s="286">
        <v>0</v>
      </c>
    </row>
    <row r="8332" spans="1:6">
      <c r="A8332" t="s">
        <v>10188</v>
      </c>
      <c r="B8332" t="s">
        <v>10189</v>
      </c>
      <c r="C8332" t="s">
        <v>679</v>
      </c>
      <c r="D8332" s="285">
        <v>0</v>
      </c>
      <c r="E8332" s="286">
        <v>3.5089999999999999</v>
      </c>
      <c r="F8332" s="286">
        <v>0</v>
      </c>
    </row>
    <row r="8333" spans="1:6">
      <c r="A8333" t="s">
        <v>10190</v>
      </c>
      <c r="B8333" t="s">
        <v>10191</v>
      </c>
      <c r="C8333" t="s">
        <v>679</v>
      </c>
      <c r="D8333" s="285">
        <v>0</v>
      </c>
      <c r="E8333" s="286">
        <v>3.07</v>
      </c>
      <c r="F8333" s="286">
        <v>0</v>
      </c>
    </row>
    <row r="8334" spans="1:6">
      <c r="A8334" t="s">
        <v>10192</v>
      </c>
      <c r="B8334" t="s">
        <v>10193</v>
      </c>
      <c r="C8334" t="s">
        <v>679</v>
      </c>
      <c r="D8334" s="285">
        <v>0</v>
      </c>
      <c r="E8334" s="286">
        <v>12.9</v>
      </c>
      <c r="F8334" s="286">
        <v>0</v>
      </c>
    </row>
    <row r="8335" spans="1:6">
      <c r="A8335" t="s">
        <v>10194</v>
      </c>
      <c r="B8335" t="s">
        <v>10195</v>
      </c>
      <c r="C8335" t="s">
        <v>679</v>
      </c>
      <c r="D8335" s="285">
        <v>0</v>
      </c>
      <c r="E8335" s="286">
        <v>2.06</v>
      </c>
      <c r="F8335" s="286">
        <v>0</v>
      </c>
    </row>
    <row r="8336" spans="1:6">
      <c r="A8336" t="s">
        <v>10196</v>
      </c>
      <c r="B8336" t="s">
        <v>10197</v>
      </c>
      <c r="C8336" t="s">
        <v>679</v>
      </c>
      <c r="D8336" s="285">
        <v>0</v>
      </c>
      <c r="E8336" s="286">
        <v>13.8</v>
      </c>
      <c r="F8336" s="286">
        <v>0</v>
      </c>
    </row>
    <row r="8337" spans="1:6">
      <c r="A8337" t="s">
        <v>10198</v>
      </c>
      <c r="B8337" t="s">
        <v>10199</v>
      </c>
      <c r="C8337" t="s">
        <v>7733</v>
      </c>
      <c r="D8337" s="285">
        <v>0</v>
      </c>
      <c r="E8337" s="286">
        <v>7.24</v>
      </c>
      <c r="F8337" s="286">
        <v>0</v>
      </c>
    </row>
    <row r="8338" spans="1:6">
      <c r="A8338" t="s">
        <v>10200</v>
      </c>
      <c r="B8338" t="s">
        <v>10201</v>
      </c>
      <c r="C8338" t="s">
        <v>7733</v>
      </c>
      <c r="D8338" s="285">
        <v>0</v>
      </c>
      <c r="E8338" s="286">
        <v>18</v>
      </c>
      <c r="F8338" s="286">
        <v>0</v>
      </c>
    </row>
    <row r="8339" spans="1:6">
      <c r="A8339" t="s">
        <v>10202</v>
      </c>
      <c r="B8339" t="s">
        <v>10203</v>
      </c>
      <c r="C8339" t="s">
        <v>7733</v>
      </c>
      <c r="D8339" s="285">
        <v>0</v>
      </c>
      <c r="E8339" s="286">
        <v>2.2000000000000002</v>
      </c>
      <c r="F8339" s="286">
        <v>0</v>
      </c>
    </row>
    <row r="8340" spans="1:6">
      <c r="A8340" t="s">
        <v>10204</v>
      </c>
      <c r="B8340" t="s">
        <v>10205</v>
      </c>
      <c r="C8340" t="s">
        <v>679</v>
      </c>
      <c r="D8340" s="285">
        <v>0</v>
      </c>
      <c r="E8340" s="286">
        <v>4.09</v>
      </c>
      <c r="F8340" s="286">
        <v>0</v>
      </c>
    </row>
    <row r="8341" spans="1:6">
      <c r="A8341" t="s">
        <v>10206</v>
      </c>
      <c r="B8341" t="s">
        <v>10207</v>
      </c>
      <c r="C8341" t="s">
        <v>679</v>
      </c>
      <c r="D8341" s="285">
        <v>0</v>
      </c>
      <c r="E8341" s="286">
        <v>1.351</v>
      </c>
      <c r="F8341" s="286">
        <v>0</v>
      </c>
    </row>
    <row r="8342" spans="1:6">
      <c r="A8342" t="s">
        <v>10208</v>
      </c>
      <c r="B8342" t="s">
        <v>10209</v>
      </c>
      <c r="C8342" t="s">
        <v>679</v>
      </c>
      <c r="D8342" s="285">
        <v>0</v>
      </c>
      <c r="E8342" s="286">
        <v>7.81</v>
      </c>
      <c r="F8342" s="286">
        <v>0</v>
      </c>
    </row>
    <row r="8343" spans="1:6">
      <c r="A8343" t="s">
        <v>10210</v>
      </c>
      <c r="B8343" t="s">
        <v>10211</v>
      </c>
      <c r="C8343" t="s">
        <v>679</v>
      </c>
      <c r="D8343" s="285">
        <v>0</v>
      </c>
      <c r="E8343" s="286">
        <v>3.69</v>
      </c>
      <c r="F8343" s="286">
        <v>0</v>
      </c>
    </row>
    <row r="8344" spans="1:6">
      <c r="A8344" t="s">
        <v>10212</v>
      </c>
      <c r="B8344" t="s">
        <v>10213</v>
      </c>
      <c r="C8344" t="s">
        <v>679</v>
      </c>
      <c r="D8344" s="285">
        <v>0</v>
      </c>
      <c r="E8344" s="286">
        <v>4.0199999999999996</v>
      </c>
      <c r="F8344" s="286">
        <v>0</v>
      </c>
    </row>
    <row r="8345" spans="1:6">
      <c r="A8345" t="s">
        <v>10214</v>
      </c>
      <c r="B8345" t="s">
        <v>10215</v>
      </c>
      <c r="C8345" t="s">
        <v>679</v>
      </c>
      <c r="D8345" s="285">
        <v>0</v>
      </c>
      <c r="E8345" s="286">
        <v>2.6989999999999998</v>
      </c>
      <c r="F8345" s="286">
        <v>0</v>
      </c>
    </row>
    <row r="8346" spans="1:6">
      <c r="A8346" t="s">
        <v>10216</v>
      </c>
      <c r="B8346" t="s">
        <v>10217</v>
      </c>
      <c r="C8346" t="s">
        <v>679</v>
      </c>
      <c r="D8346" s="285">
        <v>0</v>
      </c>
      <c r="E8346" s="286">
        <v>3.14</v>
      </c>
      <c r="F8346" s="286">
        <v>0</v>
      </c>
    </row>
    <row r="8347" spans="1:6">
      <c r="A8347" t="s">
        <v>10218</v>
      </c>
      <c r="B8347" t="s">
        <v>10219</v>
      </c>
      <c r="C8347" t="s">
        <v>679</v>
      </c>
      <c r="D8347" s="285">
        <v>0</v>
      </c>
      <c r="E8347" s="286">
        <v>136.46</v>
      </c>
      <c r="F8347" s="286">
        <v>0</v>
      </c>
    </row>
    <row r="8348" spans="1:6">
      <c r="A8348" t="s">
        <v>10220</v>
      </c>
      <c r="B8348" t="s">
        <v>10221</v>
      </c>
      <c r="C8348" t="s">
        <v>679</v>
      </c>
      <c r="D8348" s="285">
        <v>0</v>
      </c>
      <c r="E8348" s="286">
        <v>11.42</v>
      </c>
      <c r="F8348" s="286">
        <v>0</v>
      </c>
    </row>
    <row r="8349" spans="1:6">
      <c r="A8349" t="s">
        <v>10222</v>
      </c>
      <c r="B8349" t="s">
        <v>10223</v>
      </c>
      <c r="C8349" t="s">
        <v>679</v>
      </c>
      <c r="D8349" s="285">
        <v>0</v>
      </c>
      <c r="E8349" s="286">
        <v>14.91</v>
      </c>
      <c r="F8349" s="286">
        <v>0</v>
      </c>
    </row>
    <row r="8350" spans="1:6">
      <c r="A8350" t="s">
        <v>10224</v>
      </c>
      <c r="B8350" t="s">
        <v>10225</v>
      </c>
      <c r="C8350" t="s">
        <v>679</v>
      </c>
      <c r="D8350" s="285">
        <v>0</v>
      </c>
      <c r="E8350" s="286">
        <v>18.920000000000002</v>
      </c>
      <c r="F8350" s="286">
        <v>0</v>
      </c>
    </row>
    <row r="8351" spans="1:6">
      <c r="A8351" t="s">
        <v>10226</v>
      </c>
      <c r="B8351" t="s">
        <v>10227</v>
      </c>
      <c r="C8351" t="s">
        <v>565</v>
      </c>
      <c r="D8351" s="285">
        <v>0</v>
      </c>
      <c r="E8351" s="286">
        <v>3.52</v>
      </c>
      <c r="F8351" s="286">
        <v>0</v>
      </c>
    </row>
    <row r="8352" spans="1:6">
      <c r="A8352" t="s">
        <v>10228</v>
      </c>
      <c r="B8352" t="s">
        <v>10229</v>
      </c>
      <c r="C8352" t="s">
        <v>679</v>
      </c>
      <c r="D8352" s="285">
        <v>0</v>
      </c>
      <c r="E8352" s="286">
        <v>2.29</v>
      </c>
      <c r="F8352" s="286">
        <v>0</v>
      </c>
    </row>
    <row r="8353" spans="1:6">
      <c r="A8353" t="s">
        <v>10230</v>
      </c>
      <c r="B8353" t="s">
        <v>10231</v>
      </c>
      <c r="C8353" t="s">
        <v>679</v>
      </c>
      <c r="D8353" s="285">
        <v>0</v>
      </c>
      <c r="E8353" s="286">
        <v>2.44</v>
      </c>
      <c r="F8353" s="286">
        <v>0</v>
      </c>
    </row>
    <row r="8354" spans="1:6">
      <c r="A8354" t="s">
        <v>10232</v>
      </c>
      <c r="B8354" t="s">
        <v>10233</v>
      </c>
      <c r="C8354" t="s">
        <v>565</v>
      </c>
      <c r="D8354" s="285">
        <v>0</v>
      </c>
      <c r="E8354" s="286">
        <v>6.97</v>
      </c>
      <c r="F8354" s="286">
        <v>0</v>
      </c>
    </row>
    <row r="8355" spans="1:6">
      <c r="A8355" t="s">
        <v>10234</v>
      </c>
      <c r="B8355" t="s">
        <v>10235</v>
      </c>
      <c r="C8355" t="s">
        <v>565</v>
      </c>
      <c r="D8355" s="285">
        <v>0</v>
      </c>
      <c r="E8355" s="286">
        <v>11.38</v>
      </c>
      <c r="F8355" s="286">
        <v>0</v>
      </c>
    </row>
    <row r="8356" spans="1:6">
      <c r="A8356" t="s">
        <v>10236</v>
      </c>
      <c r="B8356" t="s">
        <v>10237</v>
      </c>
      <c r="C8356" t="s">
        <v>565</v>
      </c>
      <c r="D8356" s="285">
        <v>0</v>
      </c>
      <c r="E8356" s="286">
        <v>9.65</v>
      </c>
      <c r="F8356" s="286">
        <v>0</v>
      </c>
    </row>
    <row r="8357" spans="1:6">
      <c r="A8357" t="s">
        <v>10238</v>
      </c>
      <c r="B8357" t="s">
        <v>10239</v>
      </c>
      <c r="C8357" t="s">
        <v>565</v>
      </c>
      <c r="D8357" s="285">
        <v>0</v>
      </c>
      <c r="E8357" s="286">
        <v>9.3840000000000003</v>
      </c>
      <c r="F8357" s="286">
        <v>0</v>
      </c>
    </row>
    <row r="8358" spans="1:6">
      <c r="A8358" t="s">
        <v>10240</v>
      </c>
      <c r="B8358" t="s">
        <v>10241</v>
      </c>
      <c r="C8358" t="s">
        <v>679</v>
      </c>
      <c r="D8358" s="285">
        <v>0</v>
      </c>
      <c r="E8358" s="286">
        <v>44.37</v>
      </c>
      <c r="F8358" s="286">
        <v>0</v>
      </c>
    </row>
    <row r="8359" spans="1:6">
      <c r="A8359" t="s">
        <v>10242</v>
      </c>
      <c r="B8359" t="s">
        <v>10243</v>
      </c>
      <c r="C8359" t="s">
        <v>679</v>
      </c>
      <c r="D8359" s="285">
        <v>0</v>
      </c>
      <c r="E8359" s="286">
        <v>6.73</v>
      </c>
      <c r="F8359" s="286">
        <v>0</v>
      </c>
    </row>
    <row r="8360" spans="1:6">
      <c r="A8360" t="s">
        <v>10244</v>
      </c>
      <c r="B8360" t="s">
        <v>10245</v>
      </c>
      <c r="C8360" t="s">
        <v>679</v>
      </c>
      <c r="D8360" s="285">
        <v>0</v>
      </c>
      <c r="E8360" s="286">
        <v>11.31</v>
      </c>
      <c r="F8360" s="286">
        <v>0</v>
      </c>
    </row>
    <row r="8361" spans="1:6">
      <c r="A8361" t="s">
        <v>10246</v>
      </c>
      <c r="B8361" t="s">
        <v>10247</v>
      </c>
      <c r="C8361" t="s">
        <v>679</v>
      </c>
      <c r="D8361" s="285">
        <v>0</v>
      </c>
      <c r="E8361" s="286">
        <v>2.6909999999999998</v>
      </c>
      <c r="F8361" s="286">
        <v>0</v>
      </c>
    </row>
    <row r="8362" spans="1:6">
      <c r="A8362" t="s">
        <v>10248</v>
      </c>
      <c r="B8362" t="s">
        <v>10249</v>
      </c>
      <c r="C8362" t="s">
        <v>679</v>
      </c>
      <c r="D8362" s="285">
        <v>0</v>
      </c>
      <c r="E8362" s="286">
        <v>1.24</v>
      </c>
      <c r="F8362" s="286">
        <v>0</v>
      </c>
    </row>
    <row r="8363" spans="1:6">
      <c r="A8363" t="s">
        <v>10250</v>
      </c>
      <c r="B8363" t="s">
        <v>10251</v>
      </c>
      <c r="C8363" t="s">
        <v>679</v>
      </c>
      <c r="D8363" s="285">
        <v>0</v>
      </c>
      <c r="E8363" s="286">
        <v>1.92</v>
      </c>
      <c r="F8363" s="286">
        <v>0</v>
      </c>
    </row>
    <row r="8364" spans="1:6">
      <c r="A8364" t="s">
        <v>10252</v>
      </c>
      <c r="B8364" t="s">
        <v>10253</v>
      </c>
      <c r="C8364" t="s">
        <v>679</v>
      </c>
      <c r="D8364" s="285">
        <v>0</v>
      </c>
      <c r="E8364" s="286">
        <v>1.43</v>
      </c>
      <c r="F8364" s="286">
        <v>0</v>
      </c>
    </row>
    <row r="8365" spans="1:6">
      <c r="A8365" t="s">
        <v>10254</v>
      </c>
      <c r="B8365" t="s">
        <v>10255</v>
      </c>
      <c r="C8365" t="s">
        <v>679</v>
      </c>
      <c r="D8365" s="285">
        <v>0</v>
      </c>
      <c r="E8365" s="286">
        <v>1.59</v>
      </c>
      <c r="F8365" s="286">
        <v>0</v>
      </c>
    </row>
    <row r="8366" spans="1:6">
      <c r="A8366" t="s">
        <v>10256</v>
      </c>
      <c r="B8366" t="s">
        <v>10257</v>
      </c>
      <c r="C8366" t="s">
        <v>679</v>
      </c>
      <c r="D8366" s="285">
        <v>0</v>
      </c>
      <c r="E8366" s="286">
        <v>46.06</v>
      </c>
      <c r="F8366" s="286">
        <v>0</v>
      </c>
    </row>
    <row r="8367" spans="1:6">
      <c r="A8367" t="s">
        <v>10258</v>
      </c>
      <c r="B8367" t="s">
        <v>10259</v>
      </c>
      <c r="C8367" t="s">
        <v>679</v>
      </c>
      <c r="D8367" s="285">
        <v>0</v>
      </c>
      <c r="E8367" s="286">
        <v>3.05</v>
      </c>
      <c r="F8367" s="286">
        <v>0</v>
      </c>
    </row>
    <row r="8368" spans="1:6">
      <c r="A8368" t="s">
        <v>10260</v>
      </c>
      <c r="B8368" t="s">
        <v>10261</v>
      </c>
      <c r="C8368" t="s">
        <v>679</v>
      </c>
      <c r="D8368" s="285">
        <v>0</v>
      </c>
      <c r="E8368" s="286">
        <v>2.6</v>
      </c>
      <c r="F8368" s="286">
        <v>0</v>
      </c>
    </row>
    <row r="8369" spans="1:6">
      <c r="A8369" t="s">
        <v>10262</v>
      </c>
      <c r="B8369" t="s">
        <v>10263</v>
      </c>
      <c r="C8369" t="s">
        <v>679</v>
      </c>
      <c r="D8369" s="285">
        <v>0</v>
      </c>
      <c r="E8369" s="286">
        <v>4</v>
      </c>
      <c r="F8369" s="286">
        <v>0</v>
      </c>
    </row>
    <row r="8370" spans="1:6">
      <c r="A8370" t="s">
        <v>10264</v>
      </c>
      <c r="B8370" t="s">
        <v>10265</v>
      </c>
      <c r="C8370" t="s">
        <v>679</v>
      </c>
      <c r="D8370" s="285">
        <v>0</v>
      </c>
      <c r="E8370" s="286">
        <v>8.1999999999999993</v>
      </c>
      <c r="F8370" s="286">
        <v>0</v>
      </c>
    </row>
    <row r="8371" spans="1:6">
      <c r="A8371" t="s">
        <v>10266</v>
      </c>
      <c r="B8371" t="s">
        <v>10267</v>
      </c>
      <c r="C8371" t="s">
        <v>679</v>
      </c>
      <c r="D8371" s="285">
        <v>0</v>
      </c>
      <c r="E8371" s="286">
        <v>11.9</v>
      </c>
      <c r="F8371" s="286">
        <v>0</v>
      </c>
    </row>
    <row r="8372" spans="1:6">
      <c r="A8372" t="s">
        <v>10268</v>
      </c>
      <c r="B8372" t="s">
        <v>10269</v>
      </c>
      <c r="C8372" t="s">
        <v>565</v>
      </c>
      <c r="D8372" s="285">
        <v>0</v>
      </c>
      <c r="E8372" s="286">
        <v>7.99</v>
      </c>
      <c r="F8372" s="286">
        <v>0</v>
      </c>
    </row>
    <row r="8373" spans="1:6">
      <c r="A8373" t="s">
        <v>10270</v>
      </c>
      <c r="B8373" t="s">
        <v>10271</v>
      </c>
      <c r="C8373" t="s">
        <v>679</v>
      </c>
      <c r="D8373" s="285">
        <v>0</v>
      </c>
      <c r="E8373" s="286">
        <v>12.442</v>
      </c>
      <c r="F8373" s="286">
        <v>0</v>
      </c>
    </row>
    <row r="8374" spans="1:6">
      <c r="A8374" t="s">
        <v>10272</v>
      </c>
      <c r="B8374" t="s">
        <v>10273</v>
      </c>
      <c r="C8374" t="s">
        <v>679</v>
      </c>
      <c r="D8374" s="285">
        <v>0</v>
      </c>
      <c r="E8374" s="286">
        <v>23.37</v>
      </c>
      <c r="F8374" s="286">
        <v>0</v>
      </c>
    </row>
    <row r="8375" spans="1:6">
      <c r="A8375" t="s">
        <v>10274</v>
      </c>
      <c r="B8375" t="s">
        <v>10275</v>
      </c>
      <c r="C8375" t="s">
        <v>679</v>
      </c>
      <c r="D8375" s="285">
        <v>0</v>
      </c>
      <c r="E8375" s="286">
        <v>2.2000000000000002</v>
      </c>
      <c r="F8375" s="286">
        <v>0</v>
      </c>
    </row>
    <row r="8376" spans="1:6">
      <c r="A8376" t="s">
        <v>10276</v>
      </c>
      <c r="B8376" t="s">
        <v>10277</v>
      </c>
      <c r="C8376" t="s">
        <v>679</v>
      </c>
      <c r="D8376" s="285">
        <v>0</v>
      </c>
      <c r="E8376" s="286">
        <v>2.4700000000000002</v>
      </c>
      <c r="F8376" s="286">
        <v>0</v>
      </c>
    </row>
    <row r="8377" spans="1:6">
      <c r="A8377" t="s">
        <v>10278</v>
      </c>
      <c r="B8377" t="s">
        <v>10279</v>
      </c>
      <c r="C8377" t="s">
        <v>679</v>
      </c>
      <c r="D8377" s="285">
        <v>0</v>
      </c>
      <c r="E8377" s="286">
        <v>4.7</v>
      </c>
      <c r="F8377" s="286">
        <v>0</v>
      </c>
    </row>
    <row r="8378" spans="1:6">
      <c r="A8378" t="s">
        <v>10280</v>
      </c>
      <c r="B8378" t="s">
        <v>10281</v>
      </c>
      <c r="C8378" t="s">
        <v>679</v>
      </c>
      <c r="D8378" s="285">
        <v>0</v>
      </c>
      <c r="E8378" s="286">
        <v>8.91</v>
      </c>
      <c r="F8378" s="286">
        <v>0</v>
      </c>
    </row>
    <row r="8379" spans="1:6">
      <c r="A8379" t="s">
        <v>10282</v>
      </c>
      <c r="B8379" t="s">
        <v>10283</v>
      </c>
      <c r="C8379" t="s">
        <v>679</v>
      </c>
      <c r="D8379" s="285">
        <v>0</v>
      </c>
      <c r="E8379" s="286">
        <v>9.4949999999999992</v>
      </c>
      <c r="F8379" s="286">
        <v>0</v>
      </c>
    </row>
    <row r="8380" spans="1:6">
      <c r="A8380" t="s">
        <v>10284</v>
      </c>
      <c r="B8380" t="s">
        <v>10285</v>
      </c>
      <c r="C8380" t="s">
        <v>679</v>
      </c>
      <c r="D8380" s="285">
        <v>0</v>
      </c>
      <c r="E8380" s="286">
        <v>5.4560000000000004</v>
      </c>
      <c r="F8380" s="286">
        <v>0</v>
      </c>
    </row>
    <row r="8381" spans="1:6">
      <c r="A8381" t="s">
        <v>10286</v>
      </c>
      <c r="B8381" t="s">
        <v>10287</v>
      </c>
      <c r="C8381" t="s">
        <v>679</v>
      </c>
      <c r="D8381" s="285">
        <v>0</v>
      </c>
      <c r="E8381" s="286">
        <v>4.5</v>
      </c>
      <c r="F8381" s="286">
        <v>0</v>
      </c>
    </row>
    <row r="8382" spans="1:6">
      <c r="A8382" t="s">
        <v>10288</v>
      </c>
      <c r="B8382" t="s">
        <v>10289</v>
      </c>
      <c r="C8382" t="s">
        <v>679</v>
      </c>
      <c r="D8382" s="285">
        <v>0</v>
      </c>
      <c r="E8382" s="286">
        <v>5.2569999999999997</v>
      </c>
      <c r="F8382" s="286">
        <v>0</v>
      </c>
    </row>
    <row r="8383" spans="1:6">
      <c r="A8383" t="s">
        <v>10290</v>
      </c>
      <c r="B8383" t="s">
        <v>10291</v>
      </c>
      <c r="C8383" t="s">
        <v>679</v>
      </c>
      <c r="D8383" s="285">
        <v>0</v>
      </c>
      <c r="E8383" s="286">
        <v>4.8499999999999996</v>
      </c>
      <c r="F8383" s="286">
        <v>0</v>
      </c>
    </row>
    <row r="8384" spans="1:6">
      <c r="A8384" t="s">
        <v>10292</v>
      </c>
      <c r="B8384" t="s">
        <v>10293</v>
      </c>
      <c r="C8384" t="s">
        <v>679</v>
      </c>
      <c r="D8384" s="285">
        <v>0</v>
      </c>
      <c r="E8384" s="286">
        <v>1.3</v>
      </c>
      <c r="F8384" s="286">
        <v>0</v>
      </c>
    </row>
    <row r="8385" spans="1:6">
      <c r="A8385" t="s">
        <v>10294</v>
      </c>
      <c r="B8385" t="s">
        <v>10295</v>
      </c>
      <c r="C8385" t="s">
        <v>679</v>
      </c>
      <c r="D8385" s="285">
        <v>0</v>
      </c>
      <c r="E8385" s="286">
        <v>2.625</v>
      </c>
      <c r="F8385" s="286">
        <v>0</v>
      </c>
    </row>
    <row r="8386" spans="1:6">
      <c r="A8386" t="s">
        <v>10296</v>
      </c>
      <c r="B8386" t="s">
        <v>10297</v>
      </c>
      <c r="C8386" t="s">
        <v>679</v>
      </c>
      <c r="D8386" s="285">
        <v>0</v>
      </c>
      <c r="E8386" s="286">
        <v>9.6999999999999993</v>
      </c>
      <c r="F8386" s="286">
        <v>0</v>
      </c>
    </row>
    <row r="8387" spans="1:6">
      <c r="A8387" t="s">
        <v>10298</v>
      </c>
      <c r="B8387" t="s">
        <v>10299</v>
      </c>
      <c r="C8387" t="s">
        <v>679</v>
      </c>
      <c r="D8387" s="285">
        <v>0</v>
      </c>
      <c r="E8387" s="286">
        <v>10.47</v>
      </c>
      <c r="F8387" s="286">
        <v>0</v>
      </c>
    </row>
    <row r="8388" spans="1:6">
      <c r="A8388" t="s">
        <v>10300</v>
      </c>
      <c r="B8388" t="s">
        <v>10301</v>
      </c>
      <c r="C8388" t="s">
        <v>679</v>
      </c>
      <c r="D8388" s="285">
        <v>0</v>
      </c>
      <c r="E8388" s="286">
        <v>9.81</v>
      </c>
      <c r="F8388" s="286">
        <v>0</v>
      </c>
    </row>
    <row r="8389" spans="1:6">
      <c r="A8389" t="s">
        <v>10302</v>
      </c>
      <c r="B8389" t="s">
        <v>10303</v>
      </c>
      <c r="C8389" t="s">
        <v>679</v>
      </c>
      <c r="D8389" s="285">
        <v>0</v>
      </c>
      <c r="E8389" s="286">
        <v>13.96</v>
      </c>
      <c r="F8389" s="286">
        <v>0</v>
      </c>
    </row>
    <row r="8390" spans="1:6">
      <c r="A8390" t="s">
        <v>10304</v>
      </c>
      <c r="B8390" t="s">
        <v>10305</v>
      </c>
      <c r="C8390" t="s">
        <v>679</v>
      </c>
      <c r="D8390" s="285">
        <v>0</v>
      </c>
      <c r="E8390" s="286">
        <v>8.2010000000000005</v>
      </c>
      <c r="F8390" s="286">
        <v>0</v>
      </c>
    </row>
    <row r="8391" spans="1:6">
      <c r="A8391" t="s">
        <v>10306</v>
      </c>
      <c r="B8391" t="s">
        <v>10307</v>
      </c>
      <c r="C8391" t="s">
        <v>679</v>
      </c>
      <c r="D8391" s="285">
        <v>-4</v>
      </c>
      <c r="E8391" s="286">
        <v>5.1100000000000003</v>
      </c>
      <c r="F8391" s="286">
        <v>-20.440000000000001</v>
      </c>
    </row>
    <row r="8392" spans="1:6">
      <c r="A8392" t="s">
        <v>10308</v>
      </c>
      <c r="B8392" t="s">
        <v>10309</v>
      </c>
      <c r="C8392" t="s">
        <v>679</v>
      </c>
      <c r="D8392" s="285">
        <v>0</v>
      </c>
      <c r="E8392" s="286">
        <v>0.81799999999999995</v>
      </c>
      <c r="F8392" s="286">
        <v>0</v>
      </c>
    </row>
    <row r="8393" spans="1:6">
      <c r="A8393" t="s">
        <v>10310</v>
      </c>
      <c r="B8393" t="s">
        <v>10311</v>
      </c>
      <c r="C8393" t="s">
        <v>679</v>
      </c>
      <c r="D8393" s="285">
        <v>0</v>
      </c>
      <c r="E8393" s="286">
        <v>0.35499999999999998</v>
      </c>
      <c r="F8393" s="286">
        <v>0</v>
      </c>
    </row>
    <row r="8394" spans="1:6">
      <c r="A8394" t="s">
        <v>10312</v>
      </c>
      <c r="B8394" t="s">
        <v>10313</v>
      </c>
      <c r="C8394" t="s">
        <v>679</v>
      </c>
      <c r="D8394" s="285">
        <v>0</v>
      </c>
      <c r="E8394" s="286">
        <v>1.2809999999999999</v>
      </c>
      <c r="F8394" s="286">
        <v>0</v>
      </c>
    </row>
    <row r="8395" spans="1:6">
      <c r="A8395" t="s">
        <v>10314</v>
      </c>
      <c r="B8395" t="s">
        <v>10315</v>
      </c>
      <c r="C8395" t="s">
        <v>679</v>
      </c>
      <c r="D8395" s="285">
        <v>28</v>
      </c>
      <c r="E8395" s="286">
        <v>6.8380000000000001</v>
      </c>
      <c r="F8395" s="286">
        <v>191.49</v>
      </c>
    </row>
    <row r="8396" spans="1:6">
      <c r="A8396" t="s">
        <v>10316</v>
      </c>
      <c r="B8396" t="s">
        <v>10317</v>
      </c>
      <c r="C8396" t="s">
        <v>679</v>
      </c>
      <c r="D8396" s="285">
        <v>0</v>
      </c>
      <c r="E8396" s="286">
        <v>1.3</v>
      </c>
      <c r="F8396" s="286">
        <v>0</v>
      </c>
    </row>
    <row r="8397" spans="1:6">
      <c r="A8397" t="s">
        <v>10318</v>
      </c>
      <c r="B8397" t="s">
        <v>10319</v>
      </c>
      <c r="C8397" t="s">
        <v>679</v>
      </c>
      <c r="D8397" s="285">
        <v>0</v>
      </c>
      <c r="E8397" s="286">
        <v>2.8980000000000001</v>
      </c>
      <c r="F8397" s="286">
        <v>0</v>
      </c>
    </row>
    <row r="8398" spans="1:6">
      <c r="A8398" t="s">
        <v>10320</v>
      </c>
      <c r="B8398" t="s">
        <v>10321</v>
      </c>
      <c r="C8398" t="s">
        <v>679</v>
      </c>
      <c r="D8398" s="285">
        <v>0</v>
      </c>
      <c r="E8398" s="286">
        <v>2.5870000000000002</v>
      </c>
      <c r="F8398" s="286">
        <v>0</v>
      </c>
    </row>
    <row r="8399" spans="1:6">
      <c r="A8399" t="s">
        <v>10322</v>
      </c>
      <c r="B8399" t="s">
        <v>10323</v>
      </c>
      <c r="C8399" t="s">
        <v>679</v>
      </c>
      <c r="D8399" s="285">
        <v>0</v>
      </c>
      <c r="E8399" s="286">
        <v>6.9130000000000003</v>
      </c>
      <c r="F8399" s="286">
        <v>0</v>
      </c>
    </row>
    <row r="8400" spans="1:6">
      <c r="A8400" t="s">
        <v>10324</v>
      </c>
      <c r="B8400" t="s">
        <v>10325</v>
      </c>
      <c r="C8400" t="s">
        <v>679</v>
      </c>
      <c r="D8400" s="285">
        <v>0</v>
      </c>
      <c r="E8400" s="286">
        <v>3.2</v>
      </c>
      <c r="F8400" s="286">
        <v>0</v>
      </c>
    </row>
    <row r="8401" spans="1:6">
      <c r="A8401" t="s">
        <v>10326</v>
      </c>
      <c r="B8401" t="s">
        <v>10327</v>
      </c>
      <c r="C8401" t="s">
        <v>679</v>
      </c>
      <c r="D8401" s="285">
        <v>0</v>
      </c>
      <c r="E8401" s="286">
        <v>3.2</v>
      </c>
      <c r="F8401" s="286">
        <v>0</v>
      </c>
    </row>
    <row r="8402" spans="1:6">
      <c r="A8402" t="s">
        <v>10328</v>
      </c>
      <c r="B8402" t="s">
        <v>10329</v>
      </c>
      <c r="C8402" t="s">
        <v>679</v>
      </c>
      <c r="D8402" s="285">
        <v>0</v>
      </c>
      <c r="E8402" s="286">
        <v>1.77</v>
      </c>
      <c r="F8402" s="286">
        <v>0</v>
      </c>
    </row>
    <row r="8403" spans="1:6">
      <c r="A8403" t="s">
        <v>10330</v>
      </c>
      <c r="B8403" t="s">
        <v>10331</v>
      </c>
      <c r="C8403" t="s">
        <v>679</v>
      </c>
      <c r="D8403" s="285">
        <v>0</v>
      </c>
      <c r="E8403" s="286">
        <v>1.409</v>
      </c>
      <c r="F8403" s="286">
        <v>0</v>
      </c>
    </row>
    <row r="8404" spans="1:6">
      <c r="A8404" t="s">
        <v>10332</v>
      </c>
      <c r="B8404" t="s">
        <v>10333</v>
      </c>
      <c r="C8404" t="s">
        <v>679</v>
      </c>
      <c r="D8404" s="285">
        <v>0</v>
      </c>
      <c r="E8404" s="286">
        <v>1.4930000000000001</v>
      </c>
      <c r="F8404" s="286">
        <v>0</v>
      </c>
    </row>
    <row r="8405" spans="1:6">
      <c r="A8405" t="s">
        <v>10334</v>
      </c>
      <c r="B8405" t="s">
        <v>10335</v>
      </c>
      <c r="C8405" t="s">
        <v>679</v>
      </c>
      <c r="D8405" s="285">
        <v>0</v>
      </c>
      <c r="E8405" s="286">
        <v>2.31</v>
      </c>
      <c r="F8405" s="286">
        <v>0</v>
      </c>
    </row>
    <row r="8406" spans="1:6">
      <c r="A8406" t="s">
        <v>10336</v>
      </c>
      <c r="B8406" t="s">
        <v>10337</v>
      </c>
      <c r="C8406" t="s">
        <v>679</v>
      </c>
      <c r="D8406" s="285">
        <v>0</v>
      </c>
      <c r="E8406" s="286">
        <v>0.77500000000000002</v>
      </c>
      <c r="F8406" s="286">
        <v>0</v>
      </c>
    </row>
    <row r="8407" spans="1:6">
      <c r="A8407" t="s">
        <v>10338</v>
      </c>
      <c r="B8407" t="s">
        <v>10339</v>
      </c>
      <c r="C8407" t="s">
        <v>679</v>
      </c>
      <c r="D8407" s="285">
        <v>0</v>
      </c>
      <c r="E8407" s="286">
        <v>1.0900000000000001</v>
      </c>
      <c r="F8407" s="286">
        <v>0</v>
      </c>
    </row>
    <row r="8408" spans="1:6">
      <c r="A8408" t="s">
        <v>10340</v>
      </c>
      <c r="B8408" t="s">
        <v>10341</v>
      </c>
      <c r="C8408" t="s">
        <v>679</v>
      </c>
      <c r="D8408" s="285">
        <v>0</v>
      </c>
      <c r="E8408" s="286">
        <v>0.77</v>
      </c>
      <c r="F8408" s="286">
        <v>0</v>
      </c>
    </row>
    <row r="8409" spans="1:6">
      <c r="A8409" t="s">
        <v>10342</v>
      </c>
      <c r="B8409" t="s">
        <v>10343</v>
      </c>
      <c r="C8409" t="s">
        <v>679</v>
      </c>
      <c r="D8409" s="285">
        <v>0</v>
      </c>
      <c r="E8409" s="286">
        <v>1.34</v>
      </c>
      <c r="F8409" s="286">
        <v>0</v>
      </c>
    </row>
    <row r="8410" spans="1:6">
      <c r="A8410" t="s">
        <v>10344</v>
      </c>
      <c r="B8410" t="s">
        <v>10345</v>
      </c>
      <c r="C8410" t="s">
        <v>679</v>
      </c>
      <c r="D8410" s="285">
        <v>0</v>
      </c>
      <c r="E8410" s="286">
        <v>3.83</v>
      </c>
      <c r="F8410" s="286">
        <v>0</v>
      </c>
    </row>
    <row r="8411" spans="1:6">
      <c r="A8411" t="s">
        <v>10346</v>
      </c>
      <c r="B8411" t="s">
        <v>10347</v>
      </c>
      <c r="C8411" t="s">
        <v>679</v>
      </c>
      <c r="D8411" s="285">
        <v>0</v>
      </c>
      <c r="E8411" s="286">
        <v>1.9970000000000001</v>
      </c>
      <c r="F8411" s="286">
        <v>0</v>
      </c>
    </row>
    <row r="8412" spans="1:6">
      <c r="A8412" t="s">
        <v>10348</v>
      </c>
      <c r="B8412" t="s">
        <v>10349</v>
      </c>
      <c r="C8412" t="s">
        <v>679</v>
      </c>
      <c r="D8412" s="285">
        <v>0</v>
      </c>
      <c r="E8412" s="286">
        <v>1.34</v>
      </c>
      <c r="F8412" s="286">
        <v>0</v>
      </c>
    </row>
    <row r="8413" spans="1:6">
      <c r="A8413" t="s">
        <v>10350</v>
      </c>
      <c r="B8413" t="s">
        <v>10351</v>
      </c>
      <c r="C8413" t="s">
        <v>679</v>
      </c>
      <c r="D8413" s="285">
        <v>0</v>
      </c>
      <c r="E8413" s="286">
        <v>1.39</v>
      </c>
      <c r="F8413" s="286">
        <v>0</v>
      </c>
    </row>
    <row r="8414" spans="1:6">
      <c r="A8414" t="s">
        <v>10352</v>
      </c>
      <c r="B8414" t="s">
        <v>10353</v>
      </c>
      <c r="C8414" t="s">
        <v>679</v>
      </c>
      <c r="D8414" s="285">
        <v>0</v>
      </c>
      <c r="E8414" s="286">
        <v>5.4180000000000001</v>
      </c>
      <c r="F8414" s="286">
        <v>0</v>
      </c>
    </row>
    <row r="8415" spans="1:6">
      <c r="A8415" t="s">
        <v>10354</v>
      </c>
      <c r="B8415" t="s">
        <v>10355</v>
      </c>
      <c r="C8415" t="s">
        <v>679</v>
      </c>
      <c r="D8415" s="285">
        <v>0</v>
      </c>
      <c r="E8415" s="286">
        <v>1.484</v>
      </c>
      <c r="F8415" s="286">
        <v>0</v>
      </c>
    </row>
    <row r="8416" spans="1:6">
      <c r="A8416" t="s">
        <v>10356</v>
      </c>
      <c r="B8416" t="s">
        <v>10357</v>
      </c>
      <c r="C8416" t="s">
        <v>679</v>
      </c>
      <c r="D8416" s="285">
        <v>0</v>
      </c>
      <c r="E8416" s="286">
        <v>4.2080000000000002</v>
      </c>
      <c r="F8416" s="286">
        <v>0</v>
      </c>
    </row>
    <row r="8417" spans="1:6">
      <c r="A8417" t="s">
        <v>10358</v>
      </c>
      <c r="B8417" t="s">
        <v>10359</v>
      </c>
      <c r="C8417" t="s">
        <v>679</v>
      </c>
      <c r="D8417" s="285">
        <v>0</v>
      </c>
      <c r="E8417" s="286">
        <v>2.8559999999999999</v>
      </c>
      <c r="F8417" s="286">
        <v>0</v>
      </c>
    </row>
    <row r="8418" spans="1:6">
      <c r="A8418" t="s">
        <v>10360</v>
      </c>
      <c r="B8418" t="s">
        <v>10361</v>
      </c>
      <c r="C8418" t="s">
        <v>679</v>
      </c>
      <c r="D8418" s="285">
        <v>0</v>
      </c>
      <c r="E8418" s="286">
        <v>3.137</v>
      </c>
      <c r="F8418" s="286">
        <v>0</v>
      </c>
    </row>
    <row r="8419" spans="1:6">
      <c r="A8419" t="s">
        <v>10362</v>
      </c>
      <c r="B8419" t="s">
        <v>10363</v>
      </c>
      <c r="C8419" t="s">
        <v>679</v>
      </c>
      <c r="D8419" s="285">
        <v>0</v>
      </c>
      <c r="E8419" s="286">
        <v>3.5910000000000002</v>
      </c>
      <c r="F8419" s="286">
        <v>0</v>
      </c>
    </row>
    <row r="8420" spans="1:6">
      <c r="A8420" t="s">
        <v>10364</v>
      </c>
      <c r="B8420" t="s">
        <v>10365</v>
      </c>
      <c r="C8420" t="s">
        <v>679</v>
      </c>
      <c r="D8420" s="285">
        <v>0</v>
      </c>
      <c r="E8420" s="286">
        <v>5.2279999999999998</v>
      </c>
      <c r="F8420" s="286">
        <v>0</v>
      </c>
    </row>
    <row r="8421" spans="1:6">
      <c r="A8421" t="s">
        <v>10366</v>
      </c>
      <c r="B8421" t="s">
        <v>10367</v>
      </c>
      <c r="C8421" t="s">
        <v>679</v>
      </c>
      <c r="D8421" s="285">
        <v>0</v>
      </c>
      <c r="E8421" s="286">
        <v>5.43</v>
      </c>
      <c r="F8421" s="286">
        <v>0</v>
      </c>
    </row>
    <row r="8422" spans="1:6">
      <c r="A8422" t="s">
        <v>10368</v>
      </c>
      <c r="B8422" t="s">
        <v>10369</v>
      </c>
      <c r="C8422" t="s">
        <v>679</v>
      </c>
      <c r="D8422" s="285">
        <v>0</v>
      </c>
      <c r="E8422" s="286">
        <v>6.4509999999999996</v>
      </c>
      <c r="F8422" s="286">
        <v>0</v>
      </c>
    </row>
    <row r="8423" spans="1:6">
      <c r="A8423" t="s">
        <v>10370</v>
      </c>
      <c r="B8423" t="s">
        <v>10371</v>
      </c>
      <c r="C8423" t="s">
        <v>679</v>
      </c>
      <c r="D8423" s="285">
        <v>0</v>
      </c>
      <c r="E8423" s="286">
        <v>2.0299999999999998</v>
      </c>
      <c r="F8423" s="286">
        <v>0</v>
      </c>
    </row>
    <row r="8424" spans="1:6">
      <c r="A8424" t="s">
        <v>10372</v>
      </c>
      <c r="B8424" t="s">
        <v>10373</v>
      </c>
      <c r="C8424" t="s">
        <v>679</v>
      </c>
      <c r="D8424" s="285">
        <v>0</v>
      </c>
      <c r="E8424" s="286">
        <v>1.73</v>
      </c>
      <c r="F8424" s="286">
        <v>0</v>
      </c>
    </row>
    <row r="8425" spans="1:6">
      <c r="A8425" t="s">
        <v>10374</v>
      </c>
      <c r="B8425" t="s">
        <v>10375</v>
      </c>
      <c r="C8425" t="s">
        <v>679</v>
      </c>
      <c r="D8425" s="285">
        <v>0</v>
      </c>
      <c r="E8425" s="286">
        <v>5.0999999999999996</v>
      </c>
      <c r="F8425" s="286">
        <v>0</v>
      </c>
    </row>
    <row r="8426" spans="1:6">
      <c r="A8426" t="s">
        <v>10376</v>
      </c>
      <c r="B8426" t="s">
        <v>10377</v>
      </c>
      <c r="C8426" t="s">
        <v>679</v>
      </c>
      <c r="D8426" s="285">
        <v>0</v>
      </c>
      <c r="E8426" s="286">
        <v>2.64</v>
      </c>
      <c r="F8426" s="286">
        <v>0</v>
      </c>
    </row>
    <row r="8427" spans="1:6">
      <c r="A8427" t="s">
        <v>10378</v>
      </c>
      <c r="B8427" t="s">
        <v>10379</v>
      </c>
      <c r="C8427" t="s">
        <v>679</v>
      </c>
      <c r="D8427" s="285">
        <v>0</v>
      </c>
      <c r="E8427" s="286">
        <v>4.75</v>
      </c>
      <c r="F8427" s="286">
        <v>0</v>
      </c>
    </row>
    <row r="8428" spans="1:6">
      <c r="A8428" t="s">
        <v>10380</v>
      </c>
      <c r="B8428" t="s">
        <v>10381</v>
      </c>
      <c r="C8428" t="s">
        <v>679</v>
      </c>
      <c r="D8428" s="285">
        <v>0</v>
      </c>
      <c r="E8428" s="286">
        <v>2.56</v>
      </c>
      <c r="F8428" s="286">
        <v>0</v>
      </c>
    </row>
    <row r="8429" spans="1:6">
      <c r="A8429" t="s">
        <v>10382</v>
      </c>
      <c r="B8429" t="s">
        <v>10383</v>
      </c>
      <c r="C8429" t="s">
        <v>679</v>
      </c>
      <c r="D8429" s="285">
        <v>0</v>
      </c>
      <c r="E8429" s="286">
        <v>1.9</v>
      </c>
      <c r="F8429" s="286">
        <v>0</v>
      </c>
    </row>
    <row r="8430" spans="1:6">
      <c r="A8430" t="s">
        <v>10384</v>
      </c>
      <c r="B8430" t="s">
        <v>10385</v>
      </c>
      <c r="C8430" t="s">
        <v>679</v>
      </c>
      <c r="D8430" s="285">
        <v>0</v>
      </c>
      <c r="E8430" s="286">
        <v>1.6619999999999999</v>
      </c>
      <c r="F8430" s="286">
        <v>0</v>
      </c>
    </row>
    <row r="8431" spans="1:6">
      <c r="A8431" t="s">
        <v>10386</v>
      </c>
      <c r="B8431" t="s">
        <v>10387</v>
      </c>
      <c r="C8431" t="s">
        <v>679</v>
      </c>
      <c r="D8431" s="285">
        <v>0</v>
      </c>
      <c r="E8431" s="286">
        <v>1.59</v>
      </c>
      <c r="F8431" s="286">
        <v>0</v>
      </c>
    </row>
    <row r="8432" spans="1:6">
      <c r="A8432" t="s">
        <v>10388</v>
      </c>
      <c r="B8432" t="s">
        <v>10389</v>
      </c>
      <c r="C8432" t="s">
        <v>679</v>
      </c>
      <c r="D8432" s="285">
        <v>0</v>
      </c>
      <c r="E8432" s="286">
        <v>0.32700000000000001</v>
      </c>
      <c r="F8432" s="286">
        <v>0</v>
      </c>
    </row>
    <row r="8433" spans="1:6">
      <c r="A8433" t="s">
        <v>10390</v>
      </c>
      <c r="B8433" t="s">
        <v>10391</v>
      </c>
      <c r="C8433" t="s">
        <v>679</v>
      </c>
      <c r="D8433" s="285">
        <v>0</v>
      </c>
      <c r="E8433" s="286">
        <v>3.1829999999999998</v>
      </c>
      <c r="F8433" s="286">
        <v>0</v>
      </c>
    </row>
    <row r="8434" spans="1:6">
      <c r="A8434" t="s">
        <v>10392</v>
      </c>
      <c r="B8434" t="s">
        <v>10393</v>
      </c>
      <c r="C8434" t="s">
        <v>679</v>
      </c>
      <c r="D8434" s="285">
        <v>0</v>
      </c>
      <c r="E8434" s="286">
        <v>2</v>
      </c>
      <c r="F8434" s="286">
        <v>0</v>
      </c>
    </row>
    <row r="8435" spans="1:6">
      <c r="A8435" t="s">
        <v>10394</v>
      </c>
      <c r="B8435" t="s">
        <v>10395</v>
      </c>
      <c r="C8435" t="s">
        <v>679</v>
      </c>
      <c r="D8435" s="285">
        <v>0</v>
      </c>
      <c r="E8435" s="286">
        <v>6.6</v>
      </c>
      <c r="F8435" s="286">
        <v>0</v>
      </c>
    </row>
    <row r="8436" spans="1:6">
      <c r="A8436" t="s">
        <v>10396</v>
      </c>
      <c r="B8436" t="s">
        <v>10397</v>
      </c>
      <c r="C8436" t="s">
        <v>679</v>
      </c>
      <c r="D8436" s="285">
        <v>0</v>
      </c>
      <c r="E8436" s="286">
        <v>0.98799999999999999</v>
      </c>
      <c r="F8436" s="286">
        <v>0</v>
      </c>
    </row>
    <row r="8437" spans="1:6">
      <c r="A8437" t="s">
        <v>10398</v>
      </c>
      <c r="B8437" t="s">
        <v>10399</v>
      </c>
      <c r="C8437" t="s">
        <v>679</v>
      </c>
      <c r="D8437" s="285">
        <v>0</v>
      </c>
      <c r="E8437" s="286">
        <v>1.69</v>
      </c>
      <c r="F8437" s="286">
        <v>0</v>
      </c>
    </row>
    <row r="8438" spans="1:6">
      <c r="A8438" t="s">
        <v>10400</v>
      </c>
      <c r="B8438" t="s">
        <v>10401</v>
      </c>
      <c r="C8438" t="s">
        <v>679</v>
      </c>
      <c r="D8438" s="285">
        <v>0</v>
      </c>
      <c r="E8438" s="286">
        <v>32.81</v>
      </c>
      <c r="F8438" s="286">
        <v>0</v>
      </c>
    </row>
    <row r="8439" spans="1:6">
      <c r="A8439" t="s">
        <v>10402</v>
      </c>
      <c r="B8439" t="s">
        <v>10403</v>
      </c>
      <c r="C8439" t="s">
        <v>679</v>
      </c>
      <c r="D8439" s="285">
        <v>0</v>
      </c>
      <c r="E8439" s="286">
        <v>66.349999999999994</v>
      </c>
      <c r="F8439" s="286">
        <v>0</v>
      </c>
    </row>
    <row r="8440" spans="1:6">
      <c r="A8440" t="s">
        <v>10404</v>
      </c>
      <c r="B8440" t="s">
        <v>10405</v>
      </c>
      <c r="C8440" t="s">
        <v>679</v>
      </c>
      <c r="D8440" s="285">
        <v>0</v>
      </c>
      <c r="E8440" s="286">
        <v>0.76500000000000001</v>
      </c>
      <c r="F8440" s="286">
        <v>0</v>
      </c>
    </row>
    <row r="8441" spans="1:6">
      <c r="A8441" t="s">
        <v>10406</v>
      </c>
      <c r="B8441" t="s">
        <v>10407</v>
      </c>
      <c r="C8441" t="s">
        <v>679</v>
      </c>
      <c r="D8441" s="285">
        <v>0</v>
      </c>
      <c r="E8441" s="286">
        <v>2.81</v>
      </c>
      <c r="F8441" s="286">
        <v>0</v>
      </c>
    </row>
    <row r="8442" spans="1:6">
      <c r="A8442" t="s">
        <v>10408</v>
      </c>
      <c r="B8442" t="s">
        <v>10409</v>
      </c>
      <c r="C8442" t="s">
        <v>679</v>
      </c>
      <c r="D8442" s="285">
        <v>0</v>
      </c>
      <c r="E8442" s="286">
        <v>5</v>
      </c>
      <c r="F8442" s="286">
        <v>0</v>
      </c>
    </row>
    <row r="8443" spans="1:6">
      <c r="A8443" t="s">
        <v>10410</v>
      </c>
      <c r="B8443" t="s">
        <v>10411</v>
      </c>
      <c r="C8443" t="s">
        <v>679</v>
      </c>
      <c r="D8443" s="285">
        <v>0</v>
      </c>
      <c r="E8443" s="286">
        <v>6</v>
      </c>
      <c r="F8443" s="286">
        <v>0</v>
      </c>
    </row>
    <row r="8444" spans="1:6">
      <c r="A8444" t="s">
        <v>10412</v>
      </c>
      <c r="B8444" t="s">
        <v>10413</v>
      </c>
      <c r="C8444" t="s">
        <v>679</v>
      </c>
      <c r="D8444" s="285">
        <v>0</v>
      </c>
      <c r="E8444" s="286">
        <v>5.5</v>
      </c>
      <c r="F8444" s="286">
        <v>0</v>
      </c>
    </row>
    <row r="8445" spans="1:6">
      <c r="A8445" t="s">
        <v>10414</v>
      </c>
      <c r="B8445" t="s">
        <v>10415</v>
      </c>
      <c r="C8445" t="s">
        <v>679</v>
      </c>
      <c r="D8445" s="285">
        <v>0</v>
      </c>
      <c r="E8445" s="286">
        <v>7.94</v>
      </c>
      <c r="F8445" s="286">
        <v>0</v>
      </c>
    </row>
    <row r="8446" spans="1:6">
      <c r="A8446" t="s">
        <v>10416</v>
      </c>
      <c r="B8446" t="s">
        <v>10417</v>
      </c>
      <c r="C8446" t="s">
        <v>679</v>
      </c>
      <c r="D8446" s="285">
        <v>0</v>
      </c>
      <c r="E8446" s="286">
        <v>3.23</v>
      </c>
      <c r="F8446" s="286">
        <v>0</v>
      </c>
    </row>
    <row r="8447" spans="1:6">
      <c r="A8447" t="s">
        <v>10418</v>
      </c>
      <c r="B8447" t="s">
        <v>10419</v>
      </c>
      <c r="C8447" t="s">
        <v>679</v>
      </c>
      <c r="D8447" s="285">
        <v>0</v>
      </c>
      <c r="E8447" s="286">
        <v>2.52</v>
      </c>
      <c r="F8447" s="286">
        <v>0</v>
      </c>
    </row>
    <row r="8448" spans="1:6">
      <c r="A8448" t="s">
        <v>10420</v>
      </c>
      <c r="B8448" t="s">
        <v>10421</v>
      </c>
      <c r="C8448" t="s">
        <v>7733</v>
      </c>
      <c r="D8448" s="285">
        <v>0</v>
      </c>
      <c r="E8448" s="286">
        <v>1.2889999999999999</v>
      </c>
      <c r="F8448" s="286">
        <v>0</v>
      </c>
    </row>
    <row r="8449" spans="1:6">
      <c r="A8449" t="s">
        <v>10422</v>
      </c>
      <c r="B8449" t="s">
        <v>10423</v>
      </c>
      <c r="C8449" t="s">
        <v>679</v>
      </c>
      <c r="D8449" s="285">
        <v>0</v>
      </c>
      <c r="E8449" s="286">
        <v>3.95</v>
      </c>
      <c r="F8449" s="286">
        <v>0</v>
      </c>
    </row>
    <row r="8450" spans="1:6">
      <c r="A8450" t="s">
        <v>10424</v>
      </c>
      <c r="B8450" t="s">
        <v>10425</v>
      </c>
      <c r="C8450" t="s">
        <v>679</v>
      </c>
      <c r="D8450" s="285">
        <v>0</v>
      </c>
      <c r="E8450" s="286">
        <v>2.7</v>
      </c>
      <c r="F8450" s="286">
        <v>0</v>
      </c>
    </row>
    <row r="8451" spans="1:6">
      <c r="A8451" t="s">
        <v>10426</v>
      </c>
      <c r="B8451" t="s">
        <v>10427</v>
      </c>
      <c r="C8451" t="s">
        <v>679</v>
      </c>
      <c r="D8451" s="285">
        <v>0</v>
      </c>
      <c r="E8451" s="286">
        <v>8.35</v>
      </c>
      <c r="F8451" s="286">
        <v>0</v>
      </c>
    </row>
    <row r="8452" spans="1:6">
      <c r="A8452" t="s">
        <v>10428</v>
      </c>
      <c r="B8452" t="s">
        <v>10429</v>
      </c>
      <c r="C8452" t="s">
        <v>679</v>
      </c>
      <c r="D8452" s="285">
        <v>0</v>
      </c>
      <c r="E8452" s="286">
        <v>17.745000000000001</v>
      </c>
      <c r="F8452" s="286">
        <v>0</v>
      </c>
    </row>
    <row r="8453" spans="1:6">
      <c r="A8453" t="s">
        <v>10430</v>
      </c>
      <c r="B8453" t="s">
        <v>10431</v>
      </c>
      <c r="C8453" t="s">
        <v>679</v>
      </c>
      <c r="D8453" s="285">
        <v>0</v>
      </c>
      <c r="E8453" s="286">
        <v>3.47</v>
      </c>
      <c r="F8453" s="286">
        <v>0</v>
      </c>
    </row>
    <row r="8454" spans="1:6">
      <c r="A8454" t="s">
        <v>10432</v>
      </c>
      <c r="B8454" t="s">
        <v>10433</v>
      </c>
      <c r="C8454" t="s">
        <v>679</v>
      </c>
      <c r="D8454" s="285">
        <v>0</v>
      </c>
      <c r="E8454" s="286">
        <v>1.31</v>
      </c>
      <c r="F8454" s="286">
        <v>0</v>
      </c>
    </row>
    <row r="8455" spans="1:6">
      <c r="A8455" t="s">
        <v>10434</v>
      </c>
      <c r="B8455" t="s">
        <v>10435</v>
      </c>
      <c r="C8455" t="s">
        <v>679</v>
      </c>
      <c r="D8455" s="285">
        <v>0</v>
      </c>
      <c r="E8455" s="286">
        <v>6.1890000000000001</v>
      </c>
      <c r="F8455" s="286">
        <v>0</v>
      </c>
    </row>
    <row r="8456" spans="1:6">
      <c r="A8456" t="s">
        <v>10436</v>
      </c>
      <c r="B8456" t="s">
        <v>10437</v>
      </c>
      <c r="C8456" t="s">
        <v>679</v>
      </c>
      <c r="D8456" s="285">
        <v>0</v>
      </c>
      <c r="E8456" s="286">
        <v>1.2470000000000001</v>
      </c>
      <c r="F8456" s="286">
        <v>0</v>
      </c>
    </row>
    <row r="8457" spans="1:6">
      <c r="A8457" t="s">
        <v>10438</v>
      </c>
      <c r="B8457" t="s">
        <v>10439</v>
      </c>
      <c r="C8457" t="s">
        <v>679</v>
      </c>
      <c r="D8457" s="285">
        <v>0</v>
      </c>
      <c r="E8457" s="286">
        <v>2.12</v>
      </c>
      <c r="F8457" s="286">
        <v>0</v>
      </c>
    </row>
    <row r="8458" spans="1:6">
      <c r="A8458" t="s">
        <v>10440</v>
      </c>
      <c r="B8458" t="s">
        <v>10441</v>
      </c>
      <c r="C8458" t="s">
        <v>679</v>
      </c>
      <c r="D8458" s="285">
        <v>0</v>
      </c>
      <c r="E8458" s="286">
        <v>1.19</v>
      </c>
      <c r="F8458" s="286">
        <v>0</v>
      </c>
    </row>
    <row r="8459" spans="1:6">
      <c r="A8459" t="s">
        <v>10442</v>
      </c>
      <c r="B8459" t="s">
        <v>10443</v>
      </c>
      <c r="C8459" t="s">
        <v>679</v>
      </c>
      <c r="D8459" s="285">
        <v>0</v>
      </c>
      <c r="E8459" s="286">
        <v>1.9059999999999999</v>
      </c>
      <c r="F8459" s="286">
        <v>0</v>
      </c>
    </row>
    <row r="8460" spans="1:6">
      <c r="A8460" t="s">
        <v>10444</v>
      </c>
      <c r="B8460" t="s">
        <v>10445</v>
      </c>
      <c r="C8460" t="s">
        <v>679</v>
      </c>
      <c r="D8460" s="285">
        <v>0</v>
      </c>
      <c r="E8460" s="286">
        <v>1.1000000000000001</v>
      </c>
      <c r="F8460" s="286">
        <v>0</v>
      </c>
    </row>
    <row r="8461" spans="1:6">
      <c r="A8461" t="s">
        <v>10446</v>
      </c>
      <c r="B8461" t="s">
        <v>10447</v>
      </c>
      <c r="C8461" t="s">
        <v>679</v>
      </c>
      <c r="D8461" s="285">
        <v>0</v>
      </c>
      <c r="E8461" s="286">
        <v>2.7</v>
      </c>
      <c r="F8461" s="286">
        <v>0</v>
      </c>
    </row>
    <row r="8462" spans="1:6">
      <c r="A8462" t="s">
        <v>10448</v>
      </c>
      <c r="B8462" t="s">
        <v>10449</v>
      </c>
      <c r="C8462" t="s">
        <v>679</v>
      </c>
      <c r="D8462" s="285">
        <v>0</v>
      </c>
      <c r="E8462" s="286">
        <v>14.445</v>
      </c>
      <c r="F8462" s="286">
        <v>0</v>
      </c>
    </row>
    <row r="8463" spans="1:6">
      <c r="A8463" t="s">
        <v>10450</v>
      </c>
      <c r="B8463" t="s">
        <v>10451</v>
      </c>
      <c r="C8463" t="s">
        <v>679</v>
      </c>
      <c r="D8463" s="285">
        <v>0</v>
      </c>
      <c r="E8463" s="286">
        <v>9.0630000000000006</v>
      </c>
      <c r="F8463" s="286">
        <v>0</v>
      </c>
    </row>
    <row r="8464" spans="1:6">
      <c r="A8464" t="s">
        <v>10452</v>
      </c>
      <c r="B8464" t="s">
        <v>10453</v>
      </c>
      <c r="C8464" t="s">
        <v>679</v>
      </c>
      <c r="D8464" s="285">
        <v>0</v>
      </c>
      <c r="E8464" s="286">
        <v>2.71</v>
      </c>
      <c r="F8464" s="286">
        <v>0</v>
      </c>
    </row>
    <row r="8465" spans="1:6">
      <c r="A8465" t="s">
        <v>10454</v>
      </c>
      <c r="B8465" t="s">
        <v>10455</v>
      </c>
      <c r="C8465" t="s">
        <v>679</v>
      </c>
      <c r="D8465" s="285">
        <v>0</v>
      </c>
      <c r="E8465" s="286">
        <v>6.5</v>
      </c>
      <c r="F8465" s="286">
        <v>0</v>
      </c>
    </row>
    <row r="8466" spans="1:6">
      <c r="A8466" t="s">
        <v>10456</v>
      </c>
      <c r="B8466" t="s">
        <v>10457</v>
      </c>
      <c r="C8466" t="s">
        <v>679</v>
      </c>
      <c r="D8466" s="285">
        <v>0</v>
      </c>
      <c r="E8466" s="286">
        <v>1.36</v>
      </c>
      <c r="F8466" s="286">
        <v>0</v>
      </c>
    </row>
    <row r="8467" spans="1:6">
      <c r="A8467" t="s">
        <v>10458</v>
      </c>
      <c r="B8467" t="s">
        <v>10459</v>
      </c>
      <c r="C8467" t="s">
        <v>679</v>
      </c>
      <c r="D8467" s="285">
        <v>0</v>
      </c>
      <c r="E8467" s="286">
        <v>1.8879999999999999</v>
      </c>
      <c r="F8467" s="286">
        <v>0</v>
      </c>
    </row>
    <row r="8468" spans="1:6">
      <c r="A8468" t="s">
        <v>10460</v>
      </c>
      <c r="B8468" t="s">
        <v>10461</v>
      </c>
      <c r="C8468" t="s">
        <v>565</v>
      </c>
      <c r="D8468" s="285">
        <v>0</v>
      </c>
      <c r="E8468" s="286">
        <v>1.85</v>
      </c>
      <c r="F8468" s="286">
        <v>0</v>
      </c>
    </row>
    <row r="8469" spans="1:6">
      <c r="A8469" t="s">
        <v>10462</v>
      </c>
      <c r="B8469" t="s">
        <v>10463</v>
      </c>
      <c r="C8469" t="s">
        <v>679</v>
      </c>
      <c r="D8469" s="285">
        <v>0</v>
      </c>
      <c r="E8469" s="286">
        <v>3.64</v>
      </c>
      <c r="F8469" s="286">
        <v>0</v>
      </c>
    </row>
    <row r="8470" spans="1:6">
      <c r="A8470" t="s">
        <v>10464</v>
      </c>
      <c r="B8470" t="s">
        <v>10465</v>
      </c>
      <c r="C8470" t="s">
        <v>679</v>
      </c>
      <c r="D8470" s="285">
        <v>0</v>
      </c>
      <c r="E8470" s="286">
        <v>1.75</v>
      </c>
      <c r="F8470" s="286">
        <v>0</v>
      </c>
    </row>
    <row r="8471" spans="1:6">
      <c r="A8471" t="s">
        <v>10466</v>
      </c>
      <c r="B8471" t="s">
        <v>10467</v>
      </c>
      <c r="C8471" t="s">
        <v>679</v>
      </c>
      <c r="D8471" s="285">
        <v>0</v>
      </c>
      <c r="E8471" s="286">
        <v>0.83</v>
      </c>
      <c r="F8471" s="286">
        <v>0</v>
      </c>
    </row>
    <row r="8472" spans="1:6">
      <c r="A8472" t="s">
        <v>10468</v>
      </c>
      <c r="B8472" t="s">
        <v>10469</v>
      </c>
      <c r="C8472" t="s">
        <v>679</v>
      </c>
      <c r="D8472" s="285">
        <v>0</v>
      </c>
      <c r="E8472" s="286">
        <v>1.38</v>
      </c>
      <c r="F8472" s="286">
        <v>0</v>
      </c>
    </row>
    <row r="8473" spans="1:6">
      <c r="A8473" t="s">
        <v>10470</v>
      </c>
      <c r="B8473" t="s">
        <v>10471</v>
      </c>
      <c r="C8473" t="s">
        <v>679</v>
      </c>
      <c r="D8473" s="285">
        <v>0</v>
      </c>
      <c r="E8473" s="286">
        <v>1.1100000000000001</v>
      </c>
      <c r="F8473" s="286">
        <v>0</v>
      </c>
    </row>
    <row r="8474" spans="1:6">
      <c r="A8474" t="s">
        <v>10472</v>
      </c>
      <c r="B8474" t="s">
        <v>10473</v>
      </c>
      <c r="C8474" t="s">
        <v>679</v>
      </c>
      <c r="D8474" s="285">
        <v>0</v>
      </c>
      <c r="E8474" s="286">
        <v>0.38</v>
      </c>
      <c r="F8474" s="286">
        <v>0</v>
      </c>
    </row>
    <row r="8475" spans="1:6">
      <c r="A8475" t="s">
        <v>10474</v>
      </c>
      <c r="B8475" t="s">
        <v>10475</v>
      </c>
      <c r="C8475" t="s">
        <v>679</v>
      </c>
      <c r="D8475" s="285">
        <v>0</v>
      </c>
      <c r="E8475" s="286">
        <v>1.9</v>
      </c>
      <c r="F8475" s="286">
        <v>0</v>
      </c>
    </row>
    <row r="8476" spans="1:6">
      <c r="A8476" t="s">
        <v>10476</v>
      </c>
      <c r="B8476" t="s">
        <v>10477</v>
      </c>
      <c r="C8476" t="s">
        <v>679</v>
      </c>
      <c r="D8476" s="285">
        <v>0</v>
      </c>
      <c r="E8476" s="286">
        <v>1.37</v>
      </c>
      <c r="F8476" s="286">
        <v>0</v>
      </c>
    </row>
    <row r="8477" spans="1:6">
      <c r="A8477" t="s">
        <v>10478</v>
      </c>
      <c r="B8477" t="s">
        <v>10479</v>
      </c>
      <c r="C8477" t="s">
        <v>679</v>
      </c>
      <c r="D8477" s="285">
        <v>0</v>
      </c>
      <c r="E8477" s="286">
        <v>1.823</v>
      </c>
      <c r="F8477" s="286">
        <v>0</v>
      </c>
    </row>
    <row r="8478" spans="1:6">
      <c r="A8478" t="s">
        <v>10480</v>
      </c>
      <c r="B8478" t="s">
        <v>10481</v>
      </c>
      <c r="C8478" t="s">
        <v>679</v>
      </c>
      <c r="D8478" s="285">
        <v>0</v>
      </c>
      <c r="E8478" s="286">
        <v>1.83</v>
      </c>
      <c r="F8478" s="286">
        <v>0</v>
      </c>
    </row>
    <row r="8479" spans="1:6">
      <c r="A8479" t="s">
        <v>10482</v>
      </c>
      <c r="B8479" t="s">
        <v>10483</v>
      </c>
      <c r="C8479" t="s">
        <v>679</v>
      </c>
      <c r="D8479" s="285">
        <v>0</v>
      </c>
      <c r="E8479" s="286">
        <v>2.71</v>
      </c>
      <c r="F8479" s="286">
        <v>0</v>
      </c>
    </row>
    <row r="8480" spans="1:6">
      <c r="A8480" t="s">
        <v>10484</v>
      </c>
      <c r="B8480" t="s">
        <v>10485</v>
      </c>
      <c r="C8480" t="s">
        <v>679</v>
      </c>
      <c r="D8480" s="285">
        <v>0</v>
      </c>
      <c r="E8480" s="286">
        <v>1.32</v>
      </c>
      <c r="F8480" s="286">
        <v>0</v>
      </c>
    </row>
    <row r="8481" spans="1:6">
      <c r="A8481" t="s">
        <v>10486</v>
      </c>
      <c r="B8481" t="s">
        <v>10487</v>
      </c>
      <c r="C8481" t="s">
        <v>679</v>
      </c>
      <c r="D8481" s="285">
        <v>0</v>
      </c>
      <c r="E8481" s="286">
        <v>1.4259999999999999</v>
      </c>
      <c r="F8481" s="286">
        <v>0</v>
      </c>
    </row>
    <row r="8482" spans="1:6">
      <c r="A8482" t="s">
        <v>10488</v>
      </c>
      <c r="B8482" t="s">
        <v>10489</v>
      </c>
      <c r="C8482" t="s">
        <v>565</v>
      </c>
      <c r="D8482" s="285">
        <v>0</v>
      </c>
      <c r="E8482" s="286">
        <v>1.103</v>
      </c>
      <c r="F8482" s="286">
        <v>0</v>
      </c>
    </row>
    <row r="8483" spans="1:6">
      <c r="A8483" t="s">
        <v>10490</v>
      </c>
      <c r="B8483" t="s">
        <v>10491</v>
      </c>
      <c r="C8483" t="s">
        <v>679</v>
      </c>
      <c r="D8483" s="285">
        <v>0</v>
      </c>
      <c r="E8483" s="286">
        <v>1.401</v>
      </c>
      <c r="F8483" s="286">
        <v>0</v>
      </c>
    </row>
    <row r="8484" spans="1:6">
      <c r="A8484" t="s">
        <v>10492</v>
      </c>
      <c r="B8484" t="s">
        <v>10493</v>
      </c>
      <c r="C8484" t="s">
        <v>679</v>
      </c>
      <c r="D8484" s="285">
        <v>0</v>
      </c>
      <c r="E8484" s="286">
        <v>1</v>
      </c>
      <c r="F8484" s="286">
        <v>0</v>
      </c>
    </row>
    <row r="8485" spans="1:6">
      <c r="A8485" t="s">
        <v>10494</v>
      </c>
      <c r="B8485" t="s">
        <v>10495</v>
      </c>
      <c r="C8485" t="s">
        <v>679</v>
      </c>
      <c r="D8485" s="285">
        <v>0</v>
      </c>
      <c r="E8485" s="286">
        <v>1.2</v>
      </c>
      <c r="F8485" s="286">
        <v>0</v>
      </c>
    </row>
    <row r="8486" spans="1:6">
      <c r="A8486" t="s">
        <v>10496</v>
      </c>
      <c r="B8486" t="s">
        <v>10497</v>
      </c>
      <c r="C8486" t="s">
        <v>679</v>
      </c>
      <c r="D8486" s="285">
        <v>0</v>
      </c>
      <c r="E8486" s="286">
        <v>2.92</v>
      </c>
      <c r="F8486" s="286">
        <v>0</v>
      </c>
    </row>
    <row r="8487" spans="1:6">
      <c r="A8487" t="s">
        <v>10498</v>
      </c>
      <c r="B8487" t="s">
        <v>10499</v>
      </c>
      <c r="C8487" t="s">
        <v>679</v>
      </c>
      <c r="D8487" s="285">
        <v>0</v>
      </c>
      <c r="E8487" s="286">
        <v>1.39</v>
      </c>
      <c r="F8487" s="286">
        <v>0</v>
      </c>
    </row>
    <row r="8488" spans="1:6">
      <c r="A8488" t="s">
        <v>10500</v>
      </c>
      <c r="B8488" t="s">
        <v>10501</v>
      </c>
      <c r="C8488" t="s">
        <v>679</v>
      </c>
      <c r="D8488" s="285">
        <v>0</v>
      </c>
      <c r="E8488" s="286">
        <v>0.96</v>
      </c>
      <c r="F8488" s="286">
        <v>0</v>
      </c>
    </row>
    <row r="8489" spans="1:6">
      <c r="A8489" t="s">
        <v>10502</v>
      </c>
      <c r="B8489" t="s">
        <v>10503</v>
      </c>
      <c r="C8489" t="s">
        <v>679</v>
      </c>
      <c r="D8489" s="285">
        <v>0</v>
      </c>
      <c r="E8489" s="286">
        <v>1.974</v>
      </c>
      <c r="F8489" s="286">
        <v>0</v>
      </c>
    </row>
    <row r="8490" spans="1:6">
      <c r="A8490" t="s">
        <v>10504</v>
      </c>
      <c r="B8490" t="s">
        <v>10505</v>
      </c>
      <c r="C8490" t="s">
        <v>679</v>
      </c>
      <c r="D8490" s="285">
        <v>0</v>
      </c>
      <c r="E8490" s="286">
        <v>1.1200000000000001</v>
      </c>
      <c r="F8490" s="286">
        <v>0</v>
      </c>
    </row>
    <row r="8491" spans="1:6">
      <c r="A8491" t="s">
        <v>10506</v>
      </c>
      <c r="B8491" t="s">
        <v>10507</v>
      </c>
      <c r="C8491" t="s">
        <v>679</v>
      </c>
      <c r="D8491" s="285">
        <v>0</v>
      </c>
      <c r="E8491" s="286">
        <v>1.63</v>
      </c>
      <c r="F8491" s="286">
        <v>0</v>
      </c>
    </row>
    <row r="8492" spans="1:6">
      <c r="A8492" t="s">
        <v>10508</v>
      </c>
      <c r="B8492" t="s">
        <v>10509</v>
      </c>
      <c r="C8492" t="s">
        <v>679</v>
      </c>
      <c r="D8492" s="285">
        <v>0</v>
      </c>
      <c r="E8492" s="286">
        <v>1.2</v>
      </c>
      <c r="F8492" s="286">
        <v>0</v>
      </c>
    </row>
    <row r="8493" spans="1:6">
      <c r="A8493" t="s">
        <v>10510</v>
      </c>
      <c r="B8493" t="s">
        <v>10511</v>
      </c>
      <c r="C8493" t="s">
        <v>679</v>
      </c>
      <c r="D8493" s="285">
        <v>0</v>
      </c>
      <c r="E8493" s="286">
        <v>1.96</v>
      </c>
      <c r="F8493" s="286">
        <v>0</v>
      </c>
    </row>
    <row r="8494" spans="1:6">
      <c r="A8494" t="s">
        <v>10512</v>
      </c>
      <c r="B8494" t="s">
        <v>10513</v>
      </c>
      <c r="C8494" t="s">
        <v>679</v>
      </c>
      <c r="D8494" s="285">
        <v>0</v>
      </c>
      <c r="E8494" s="286">
        <v>2.02</v>
      </c>
      <c r="F8494" s="286">
        <v>0</v>
      </c>
    </row>
    <row r="8495" spans="1:6">
      <c r="A8495" t="s">
        <v>10514</v>
      </c>
      <c r="B8495" t="s">
        <v>10515</v>
      </c>
      <c r="C8495" t="s">
        <v>679</v>
      </c>
      <c r="D8495" s="285">
        <v>0</v>
      </c>
      <c r="E8495" s="286">
        <v>7.2</v>
      </c>
      <c r="F8495" s="286">
        <v>0</v>
      </c>
    </row>
    <row r="8496" spans="1:6">
      <c r="A8496" t="s">
        <v>10516</v>
      </c>
      <c r="B8496" t="s">
        <v>10517</v>
      </c>
      <c r="C8496" t="s">
        <v>679</v>
      </c>
      <c r="D8496" s="285">
        <v>0</v>
      </c>
      <c r="E8496" s="286">
        <v>2</v>
      </c>
      <c r="F8496" s="286">
        <v>0</v>
      </c>
    </row>
    <row r="8497" spans="1:6">
      <c r="A8497" t="s">
        <v>10518</v>
      </c>
      <c r="B8497" t="s">
        <v>10519</v>
      </c>
      <c r="C8497" t="s">
        <v>679</v>
      </c>
      <c r="D8497" s="285">
        <v>0</v>
      </c>
      <c r="E8497" s="286">
        <v>2.11</v>
      </c>
      <c r="F8497" s="286">
        <v>0</v>
      </c>
    </row>
    <row r="8498" spans="1:6">
      <c r="A8498" t="s">
        <v>10520</v>
      </c>
      <c r="B8498" t="s">
        <v>10521</v>
      </c>
      <c r="C8498" t="s">
        <v>679</v>
      </c>
      <c r="D8498" s="285">
        <v>0</v>
      </c>
      <c r="E8498" s="286">
        <v>1.89</v>
      </c>
      <c r="F8498" s="286">
        <v>0</v>
      </c>
    </row>
    <row r="8499" spans="1:6">
      <c r="A8499" t="s">
        <v>10522</v>
      </c>
      <c r="B8499" t="s">
        <v>10523</v>
      </c>
      <c r="C8499" t="s">
        <v>679</v>
      </c>
      <c r="D8499" s="285">
        <v>0</v>
      </c>
      <c r="E8499" s="286">
        <v>1.65</v>
      </c>
      <c r="F8499" s="286">
        <v>0</v>
      </c>
    </row>
    <row r="8500" spans="1:6">
      <c r="A8500" t="s">
        <v>10524</v>
      </c>
      <c r="B8500" t="s">
        <v>10525</v>
      </c>
      <c r="C8500" t="s">
        <v>679</v>
      </c>
      <c r="D8500" s="285">
        <v>0</v>
      </c>
      <c r="E8500" s="286">
        <v>2.863</v>
      </c>
      <c r="F8500" s="286">
        <v>0</v>
      </c>
    </row>
    <row r="8501" spans="1:6">
      <c r="A8501" t="s">
        <v>10526</v>
      </c>
      <c r="B8501" t="s">
        <v>10527</v>
      </c>
      <c r="C8501" t="s">
        <v>679</v>
      </c>
      <c r="D8501" s="285">
        <v>0</v>
      </c>
      <c r="E8501" s="286">
        <v>0.8</v>
      </c>
      <c r="F8501" s="286">
        <v>0</v>
      </c>
    </row>
    <row r="8502" spans="1:6">
      <c r="A8502" t="s">
        <v>10528</v>
      </c>
      <c r="B8502" t="s">
        <v>10529</v>
      </c>
      <c r="C8502" t="s">
        <v>679</v>
      </c>
      <c r="D8502" s="285">
        <v>0</v>
      </c>
      <c r="E8502" s="286">
        <v>2.0910000000000002</v>
      </c>
      <c r="F8502" s="286">
        <v>0</v>
      </c>
    </row>
    <row r="8503" spans="1:6">
      <c r="A8503" t="s">
        <v>10530</v>
      </c>
      <c r="B8503" t="s">
        <v>10531</v>
      </c>
      <c r="C8503" t="s">
        <v>679</v>
      </c>
      <c r="D8503" s="285">
        <v>0</v>
      </c>
      <c r="E8503" s="286">
        <v>4.9489999999999998</v>
      </c>
      <c r="F8503" s="286">
        <v>0</v>
      </c>
    </row>
    <row r="8504" spans="1:6">
      <c r="A8504" t="s">
        <v>10532</v>
      </c>
      <c r="B8504" t="s">
        <v>10533</v>
      </c>
      <c r="C8504" t="s">
        <v>679</v>
      </c>
      <c r="D8504" s="285">
        <v>0</v>
      </c>
      <c r="E8504" s="286">
        <v>3.76</v>
      </c>
      <c r="F8504" s="286">
        <v>0</v>
      </c>
    </row>
    <row r="8505" spans="1:6">
      <c r="A8505" t="s">
        <v>10534</v>
      </c>
      <c r="B8505" t="s">
        <v>10535</v>
      </c>
      <c r="C8505" t="s">
        <v>679</v>
      </c>
      <c r="D8505" s="285">
        <v>0</v>
      </c>
      <c r="E8505" s="286">
        <v>1.6579999999999999</v>
      </c>
      <c r="F8505" s="286">
        <v>0</v>
      </c>
    </row>
    <row r="8506" spans="1:6">
      <c r="A8506" t="s">
        <v>10536</v>
      </c>
      <c r="B8506" t="s">
        <v>10537</v>
      </c>
      <c r="C8506" t="s">
        <v>679</v>
      </c>
      <c r="D8506" s="285">
        <v>0</v>
      </c>
      <c r="E8506" s="286">
        <v>0.87</v>
      </c>
      <c r="F8506" s="286">
        <v>0</v>
      </c>
    </row>
    <row r="8507" spans="1:6">
      <c r="A8507" t="s">
        <v>10538</v>
      </c>
      <c r="B8507" t="s">
        <v>10539</v>
      </c>
      <c r="C8507" t="s">
        <v>679</v>
      </c>
      <c r="D8507" s="285">
        <v>0</v>
      </c>
      <c r="E8507" s="286">
        <v>1.6</v>
      </c>
      <c r="F8507" s="286">
        <v>0</v>
      </c>
    </row>
    <row r="8508" spans="1:6">
      <c r="A8508" t="s">
        <v>10540</v>
      </c>
      <c r="B8508" t="s">
        <v>10541</v>
      </c>
      <c r="C8508" t="s">
        <v>679</v>
      </c>
      <c r="D8508" s="285">
        <v>0</v>
      </c>
      <c r="E8508" s="286">
        <v>1.546</v>
      </c>
      <c r="F8508" s="286">
        <v>0</v>
      </c>
    </row>
    <row r="8509" spans="1:6">
      <c r="A8509" t="s">
        <v>10542</v>
      </c>
      <c r="B8509" t="s">
        <v>10543</v>
      </c>
      <c r="C8509" t="s">
        <v>679</v>
      </c>
      <c r="D8509" s="285">
        <v>0</v>
      </c>
      <c r="E8509" s="286">
        <v>1.4670000000000001</v>
      </c>
      <c r="F8509" s="286">
        <v>0</v>
      </c>
    </row>
    <row r="8510" spans="1:6">
      <c r="A8510" t="s">
        <v>10544</v>
      </c>
      <c r="B8510" t="s">
        <v>10545</v>
      </c>
      <c r="C8510" t="s">
        <v>679</v>
      </c>
      <c r="D8510" s="285">
        <v>0</v>
      </c>
      <c r="E8510" s="286">
        <v>1.38</v>
      </c>
      <c r="F8510" s="286">
        <v>0</v>
      </c>
    </row>
    <row r="8511" spans="1:6">
      <c r="A8511" t="s">
        <v>10546</v>
      </c>
      <c r="B8511" t="s">
        <v>10547</v>
      </c>
      <c r="C8511" t="s">
        <v>679</v>
      </c>
      <c r="D8511" s="285">
        <v>0</v>
      </c>
      <c r="E8511" s="286">
        <v>1.9</v>
      </c>
      <c r="F8511" s="286">
        <v>0</v>
      </c>
    </row>
    <row r="8512" spans="1:6">
      <c r="A8512" t="s">
        <v>10548</v>
      </c>
      <c r="B8512" t="s">
        <v>10549</v>
      </c>
      <c r="C8512" t="s">
        <v>679</v>
      </c>
      <c r="D8512" s="285">
        <v>0</v>
      </c>
      <c r="E8512" s="286">
        <v>2.8</v>
      </c>
      <c r="F8512" s="286">
        <v>0</v>
      </c>
    </row>
    <row r="8513" spans="1:6">
      <c r="A8513" t="s">
        <v>10550</v>
      </c>
      <c r="B8513" t="s">
        <v>10551</v>
      </c>
      <c r="C8513" t="s">
        <v>679</v>
      </c>
      <c r="D8513" s="285">
        <v>0</v>
      </c>
      <c r="E8513" s="286">
        <v>1.88</v>
      </c>
      <c r="F8513" s="286">
        <v>0</v>
      </c>
    </row>
    <row r="8514" spans="1:6">
      <c r="A8514" t="s">
        <v>10552</v>
      </c>
      <c r="B8514" t="s">
        <v>10553</v>
      </c>
      <c r="C8514" t="s">
        <v>679</v>
      </c>
      <c r="D8514" s="285">
        <v>0</v>
      </c>
      <c r="E8514" s="286">
        <v>6.6</v>
      </c>
      <c r="F8514" s="286">
        <v>0</v>
      </c>
    </row>
    <row r="8515" spans="1:6">
      <c r="A8515" t="s">
        <v>10554</v>
      </c>
      <c r="B8515" t="s">
        <v>10555</v>
      </c>
      <c r="C8515" t="s">
        <v>679</v>
      </c>
      <c r="D8515" s="285">
        <v>0</v>
      </c>
      <c r="E8515" s="286">
        <v>9.718</v>
      </c>
      <c r="F8515" s="286">
        <v>0</v>
      </c>
    </row>
    <row r="8516" spans="1:6">
      <c r="A8516" t="s">
        <v>10556</v>
      </c>
      <c r="B8516" t="s">
        <v>10557</v>
      </c>
      <c r="C8516" t="s">
        <v>679</v>
      </c>
      <c r="D8516" s="285">
        <v>0</v>
      </c>
      <c r="E8516" s="286">
        <v>2.1709999999999998</v>
      </c>
      <c r="F8516" s="286">
        <v>0</v>
      </c>
    </row>
    <row r="8517" spans="1:6">
      <c r="A8517" t="s">
        <v>10558</v>
      </c>
      <c r="B8517" t="s">
        <v>10559</v>
      </c>
      <c r="C8517" t="s">
        <v>679</v>
      </c>
      <c r="D8517" s="285">
        <v>0</v>
      </c>
      <c r="E8517" s="286">
        <v>10.5</v>
      </c>
      <c r="F8517" s="286">
        <v>0</v>
      </c>
    </row>
    <row r="8518" spans="1:6">
      <c r="A8518" t="s">
        <v>10560</v>
      </c>
      <c r="B8518" t="s">
        <v>10561</v>
      </c>
      <c r="C8518" t="s">
        <v>679</v>
      </c>
      <c r="D8518" s="285">
        <v>0</v>
      </c>
      <c r="E8518" s="286">
        <v>2.0299999999999998</v>
      </c>
      <c r="F8518" s="286">
        <v>0</v>
      </c>
    </row>
    <row r="8519" spans="1:6">
      <c r="A8519" t="s">
        <v>10562</v>
      </c>
      <c r="B8519" t="s">
        <v>10563</v>
      </c>
      <c r="C8519" t="s">
        <v>679</v>
      </c>
      <c r="D8519" s="285">
        <v>0</v>
      </c>
      <c r="E8519" s="286">
        <v>2.99</v>
      </c>
      <c r="F8519" s="286">
        <v>0</v>
      </c>
    </row>
    <row r="8520" spans="1:6">
      <c r="A8520" t="s">
        <v>10564</v>
      </c>
      <c r="B8520" t="s">
        <v>10565</v>
      </c>
      <c r="C8520" t="s">
        <v>679</v>
      </c>
      <c r="D8520" s="285">
        <v>0</v>
      </c>
      <c r="E8520" s="286">
        <v>9.1539999999999999</v>
      </c>
      <c r="F8520" s="286">
        <v>0</v>
      </c>
    </row>
    <row r="8521" spans="1:6">
      <c r="A8521" t="s">
        <v>10566</v>
      </c>
      <c r="B8521" t="s">
        <v>10567</v>
      </c>
      <c r="C8521" t="s">
        <v>679</v>
      </c>
      <c r="D8521" s="285">
        <v>0</v>
      </c>
      <c r="E8521" s="286">
        <v>2.2679999999999998</v>
      </c>
      <c r="F8521" s="286">
        <v>0</v>
      </c>
    </row>
    <row r="8522" spans="1:6">
      <c r="A8522" t="s">
        <v>10568</v>
      </c>
      <c r="B8522" t="s">
        <v>10569</v>
      </c>
      <c r="C8522" t="s">
        <v>679</v>
      </c>
      <c r="D8522" s="285">
        <v>0</v>
      </c>
      <c r="E8522" s="286">
        <v>3.508</v>
      </c>
      <c r="F8522" s="286">
        <v>0</v>
      </c>
    </row>
    <row r="8523" spans="1:6">
      <c r="A8523" t="s">
        <v>10570</v>
      </c>
      <c r="B8523" t="s">
        <v>10571</v>
      </c>
      <c r="C8523" t="s">
        <v>679</v>
      </c>
      <c r="D8523" s="285">
        <v>0</v>
      </c>
      <c r="E8523" s="286">
        <v>0.98699999999999999</v>
      </c>
      <c r="F8523" s="286">
        <v>0</v>
      </c>
    </row>
    <row r="8524" spans="1:6">
      <c r="A8524" t="s">
        <v>10572</v>
      </c>
      <c r="B8524" t="s">
        <v>10573</v>
      </c>
      <c r="C8524" t="s">
        <v>679</v>
      </c>
      <c r="D8524" s="285">
        <v>0</v>
      </c>
      <c r="E8524" s="286">
        <v>1.5640000000000001</v>
      </c>
      <c r="F8524" s="286">
        <v>0</v>
      </c>
    </row>
    <row r="8525" spans="1:6">
      <c r="A8525" t="s">
        <v>10574</v>
      </c>
      <c r="B8525" t="s">
        <v>10575</v>
      </c>
      <c r="C8525" t="s">
        <v>679</v>
      </c>
      <c r="D8525" s="285">
        <v>0</v>
      </c>
      <c r="E8525" s="286">
        <v>4.25</v>
      </c>
      <c r="F8525" s="286">
        <v>0</v>
      </c>
    </row>
    <row r="8526" spans="1:6">
      <c r="A8526" t="s">
        <v>10576</v>
      </c>
      <c r="B8526" t="s">
        <v>10577</v>
      </c>
      <c r="C8526" t="s">
        <v>679</v>
      </c>
      <c r="D8526" s="285">
        <v>0</v>
      </c>
      <c r="E8526" s="286">
        <v>3.9169999999999998</v>
      </c>
      <c r="F8526" s="286">
        <v>0</v>
      </c>
    </row>
    <row r="8527" spans="1:6">
      <c r="A8527" t="s">
        <v>10578</v>
      </c>
      <c r="B8527" t="s">
        <v>10579</v>
      </c>
      <c r="C8527" t="s">
        <v>679</v>
      </c>
      <c r="D8527" s="285">
        <v>0</v>
      </c>
      <c r="E8527" s="286">
        <v>9.1189999999999998</v>
      </c>
      <c r="F8527" s="286">
        <v>0</v>
      </c>
    </row>
    <row r="8528" spans="1:6">
      <c r="A8528" t="s">
        <v>10580</v>
      </c>
      <c r="B8528" t="s">
        <v>10581</v>
      </c>
      <c r="C8528" t="s">
        <v>679</v>
      </c>
      <c r="D8528" s="285">
        <v>0</v>
      </c>
      <c r="E8528" s="286">
        <v>2.984</v>
      </c>
      <c r="F8528" s="286">
        <v>0</v>
      </c>
    </row>
    <row r="8529" spans="1:6">
      <c r="A8529" t="s">
        <v>10582</v>
      </c>
      <c r="B8529" t="s">
        <v>10583</v>
      </c>
      <c r="C8529" t="s">
        <v>679</v>
      </c>
      <c r="D8529" s="285">
        <v>0</v>
      </c>
      <c r="E8529" s="286">
        <v>7.0650000000000004</v>
      </c>
      <c r="F8529" s="286">
        <v>0</v>
      </c>
    </row>
    <row r="8530" spans="1:6">
      <c r="A8530" t="s">
        <v>10584</v>
      </c>
      <c r="B8530" t="s">
        <v>10585</v>
      </c>
      <c r="C8530" t="s">
        <v>679</v>
      </c>
      <c r="D8530" s="285">
        <v>0</v>
      </c>
      <c r="E8530" s="286">
        <v>4.4359999999999999</v>
      </c>
      <c r="F8530" s="286">
        <v>0</v>
      </c>
    </row>
    <row r="8531" spans="1:6">
      <c r="A8531" t="s">
        <v>10586</v>
      </c>
      <c r="B8531" t="s">
        <v>10587</v>
      </c>
      <c r="C8531" t="s">
        <v>679</v>
      </c>
      <c r="D8531" s="285">
        <v>0</v>
      </c>
      <c r="E8531" s="286">
        <v>9.5</v>
      </c>
      <c r="F8531" s="286">
        <v>0</v>
      </c>
    </row>
    <row r="8532" spans="1:6">
      <c r="A8532" t="s">
        <v>10588</v>
      </c>
      <c r="B8532" t="s">
        <v>10589</v>
      </c>
      <c r="C8532" t="s">
        <v>679</v>
      </c>
      <c r="D8532" s="285">
        <v>0</v>
      </c>
      <c r="E8532" s="286">
        <v>2.29</v>
      </c>
      <c r="F8532" s="286">
        <v>0</v>
      </c>
    </row>
    <row r="8533" spans="1:6">
      <c r="A8533" t="s">
        <v>10590</v>
      </c>
      <c r="B8533" t="s">
        <v>10591</v>
      </c>
      <c r="C8533" t="s">
        <v>679</v>
      </c>
      <c r="D8533" s="285">
        <v>0</v>
      </c>
      <c r="E8533" s="286">
        <v>12.368</v>
      </c>
      <c r="F8533" s="286">
        <v>0</v>
      </c>
    </row>
    <row r="8534" spans="1:6">
      <c r="A8534" t="s">
        <v>10592</v>
      </c>
      <c r="B8534" t="s">
        <v>10593</v>
      </c>
      <c r="C8534" t="s">
        <v>679</v>
      </c>
      <c r="D8534" s="285">
        <v>0</v>
      </c>
      <c r="E8534" s="286">
        <v>1.68</v>
      </c>
      <c r="F8534" s="286">
        <v>0</v>
      </c>
    </row>
    <row r="8535" spans="1:6">
      <c r="A8535" t="s">
        <v>10594</v>
      </c>
      <c r="B8535" t="s">
        <v>10595</v>
      </c>
      <c r="C8535" t="s">
        <v>679</v>
      </c>
      <c r="D8535" s="285">
        <v>0</v>
      </c>
      <c r="E8535" s="286">
        <v>3.4</v>
      </c>
      <c r="F8535" s="286">
        <v>0</v>
      </c>
    </row>
    <row r="8536" spans="1:6">
      <c r="A8536" t="s">
        <v>10596</v>
      </c>
      <c r="B8536" t="s">
        <v>10597</v>
      </c>
      <c r="C8536" t="s">
        <v>679</v>
      </c>
      <c r="D8536" s="285">
        <v>0</v>
      </c>
      <c r="E8536" s="286">
        <v>3.45</v>
      </c>
      <c r="F8536" s="286">
        <v>0</v>
      </c>
    </row>
    <row r="8537" spans="1:6">
      <c r="A8537" t="s">
        <v>10598</v>
      </c>
      <c r="B8537" t="s">
        <v>10599</v>
      </c>
      <c r="C8537" t="s">
        <v>679</v>
      </c>
      <c r="D8537" s="285">
        <v>0</v>
      </c>
      <c r="E8537" s="286">
        <v>7.44</v>
      </c>
      <c r="F8537" s="286">
        <v>0</v>
      </c>
    </row>
    <row r="8538" spans="1:6">
      <c r="A8538" t="s">
        <v>10600</v>
      </c>
      <c r="B8538" t="s">
        <v>10601</v>
      </c>
      <c r="C8538" t="s">
        <v>679</v>
      </c>
      <c r="D8538" s="285">
        <v>0</v>
      </c>
      <c r="E8538" s="286">
        <v>4.84</v>
      </c>
      <c r="F8538" s="286">
        <v>0</v>
      </c>
    </row>
    <row r="8539" spans="1:6">
      <c r="A8539" t="s">
        <v>10602</v>
      </c>
      <c r="B8539" t="s">
        <v>10603</v>
      </c>
      <c r="C8539" t="s">
        <v>679</v>
      </c>
      <c r="D8539" s="285">
        <v>540</v>
      </c>
      <c r="E8539" s="286">
        <v>2.69</v>
      </c>
      <c r="F8539" s="286">
        <v>1452.6</v>
      </c>
    </row>
    <row r="8540" spans="1:6">
      <c r="A8540" t="s">
        <v>10604</v>
      </c>
      <c r="B8540" t="s">
        <v>10605</v>
      </c>
      <c r="C8540" t="s">
        <v>679</v>
      </c>
      <c r="D8540" s="285">
        <v>0</v>
      </c>
      <c r="E8540" s="286">
        <v>1.9239999999999999</v>
      </c>
      <c r="F8540" s="286">
        <v>0</v>
      </c>
    </row>
    <row r="8541" spans="1:6">
      <c r="A8541" t="s">
        <v>10606</v>
      </c>
      <c r="B8541" t="s">
        <v>10607</v>
      </c>
      <c r="C8541" t="s">
        <v>679</v>
      </c>
      <c r="D8541" s="285">
        <v>0</v>
      </c>
      <c r="E8541" s="286">
        <v>2.2000000000000002</v>
      </c>
      <c r="F8541" s="286">
        <v>0</v>
      </c>
    </row>
    <row r="8542" spans="1:6">
      <c r="A8542" t="s">
        <v>10608</v>
      </c>
      <c r="B8542" t="s">
        <v>10609</v>
      </c>
      <c r="C8542" t="s">
        <v>679</v>
      </c>
      <c r="D8542" s="285">
        <v>0</v>
      </c>
      <c r="E8542" s="286">
        <v>1.6060000000000001</v>
      </c>
      <c r="F8542" s="286">
        <v>0</v>
      </c>
    </row>
    <row r="8543" spans="1:6">
      <c r="A8543" t="s">
        <v>10610</v>
      </c>
      <c r="B8543" t="s">
        <v>10611</v>
      </c>
      <c r="C8543" t="s">
        <v>679</v>
      </c>
      <c r="D8543" s="285">
        <v>0</v>
      </c>
      <c r="E8543" s="286">
        <v>2.15</v>
      </c>
      <c r="F8543" s="286">
        <v>0</v>
      </c>
    </row>
    <row r="8544" spans="1:6">
      <c r="A8544" t="s">
        <v>10612</v>
      </c>
      <c r="B8544" t="s">
        <v>10613</v>
      </c>
      <c r="C8544" t="s">
        <v>679</v>
      </c>
      <c r="D8544" s="285">
        <v>0</v>
      </c>
      <c r="E8544" s="286">
        <v>6.9429999999999996</v>
      </c>
      <c r="F8544" s="286">
        <v>0</v>
      </c>
    </row>
    <row r="8545" spans="1:6">
      <c r="A8545" t="s">
        <v>10614</v>
      </c>
      <c r="B8545" t="s">
        <v>10615</v>
      </c>
      <c r="C8545" t="s">
        <v>679</v>
      </c>
      <c r="D8545" s="285">
        <v>0</v>
      </c>
      <c r="E8545" s="286">
        <v>2.4729999999999999</v>
      </c>
      <c r="F8545" s="286">
        <v>0</v>
      </c>
    </row>
    <row r="8546" spans="1:6">
      <c r="A8546" t="s">
        <v>10616</v>
      </c>
      <c r="B8546" t="s">
        <v>10617</v>
      </c>
      <c r="C8546" t="s">
        <v>679</v>
      </c>
      <c r="D8546" s="285">
        <v>0</v>
      </c>
      <c r="E8546" s="286">
        <v>2.218</v>
      </c>
      <c r="F8546" s="286">
        <v>0</v>
      </c>
    </row>
    <row r="8547" spans="1:6">
      <c r="A8547" t="s">
        <v>10618</v>
      </c>
      <c r="B8547" t="s">
        <v>10619</v>
      </c>
      <c r="C8547" t="s">
        <v>679</v>
      </c>
      <c r="D8547" s="285">
        <v>0</v>
      </c>
      <c r="E8547" s="286">
        <v>6.0419999999999998</v>
      </c>
      <c r="F8547" s="286">
        <v>0</v>
      </c>
    </row>
    <row r="8548" spans="1:6">
      <c r="A8548" t="s">
        <v>10620</v>
      </c>
      <c r="B8548" t="s">
        <v>10621</v>
      </c>
      <c r="C8548" t="s">
        <v>679</v>
      </c>
      <c r="D8548" s="285">
        <v>0</v>
      </c>
      <c r="E8548" s="286">
        <v>7.0380000000000003</v>
      </c>
      <c r="F8548" s="286">
        <v>0</v>
      </c>
    </row>
    <row r="8549" spans="1:6">
      <c r="A8549" t="s">
        <v>10622</v>
      </c>
      <c r="B8549" t="s">
        <v>10623</v>
      </c>
      <c r="C8549" t="s">
        <v>679</v>
      </c>
      <c r="D8549" s="285">
        <v>0</v>
      </c>
      <c r="E8549" s="286">
        <v>3.5</v>
      </c>
      <c r="F8549" s="286">
        <v>0</v>
      </c>
    </row>
    <row r="8550" spans="1:6">
      <c r="A8550" t="s">
        <v>10624</v>
      </c>
      <c r="B8550" t="s">
        <v>10625</v>
      </c>
      <c r="C8550" t="s">
        <v>679</v>
      </c>
      <c r="D8550" s="285">
        <v>0</v>
      </c>
      <c r="E8550" s="286">
        <v>4.6669999999999998</v>
      </c>
      <c r="F8550" s="286">
        <v>0</v>
      </c>
    </row>
    <row r="8551" spans="1:6">
      <c r="A8551" t="s">
        <v>10626</v>
      </c>
      <c r="B8551" t="s">
        <v>10627</v>
      </c>
      <c r="C8551" t="s">
        <v>679</v>
      </c>
      <c r="D8551" s="285">
        <v>0</v>
      </c>
      <c r="E8551" s="286">
        <v>7.6449999999999996</v>
      </c>
      <c r="F8551" s="286">
        <v>0</v>
      </c>
    </row>
    <row r="8552" spans="1:6">
      <c r="A8552" t="s">
        <v>10628</v>
      </c>
      <c r="B8552" t="s">
        <v>10629</v>
      </c>
      <c r="C8552" t="s">
        <v>679</v>
      </c>
      <c r="D8552" s="285">
        <v>0</v>
      </c>
      <c r="E8552" s="286">
        <v>4.4329999999999998</v>
      </c>
      <c r="F8552" s="286">
        <v>0</v>
      </c>
    </row>
    <row r="8553" spans="1:6">
      <c r="A8553" t="s">
        <v>10630</v>
      </c>
      <c r="B8553" t="s">
        <v>10631</v>
      </c>
      <c r="C8553" t="s">
        <v>679</v>
      </c>
      <c r="D8553" s="285">
        <v>0</v>
      </c>
      <c r="E8553" s="286">
        <v>2.8220000000000001</v>
      </c>
      <c r="F8553" s="286">
        <v>0</v>
      </c>
    </row>
    <row r="8554" spans="1:6">
      <c r="A8554" t="s">
        <v>10632</v>
      </c>
      <c r="B8554" t="s">
        <v>10633</v>
      </c>
      <c r="C8554" t="s">
        <v>679</v>
      </c>
      <c r="D8554" s="285">
        <v>0</v>
      </c>
      <c r="E8554" s="286">
        <v>5.2779999999999996</v>
      </c>
      <c r="F8554" s="286">
        <v>0</v>
      </c>
    </row>
    <row r="8555" spans="1:6">
      <c r="A8555" t="s">
        <v>10634</v>
      </c>
      <c r="B8555" t="s">
        <v>10635</v>
      </c>
      <c r="C8555" t="s">
        <v>679</v>
      </c>
      <c r="D8555" s="285">
        <v>0</v>
      </c>
      <c r="E8555" s="286">
        <v>3.53</v>
      </c>
      <c r="F8555" s="286">
        <v>0</v>
      </c>
    </row>
    <row r="8556" spans="1:6">
      <c r="A8556" t="s">
        <v>10636</v>
      </c>
      <c r="B8556" t="s">
        <v>10637</v>
      </c>
      <c r="C8556" t="s">
        <v>679</v>
      </c>
      <c r="D8556" s="285">
        <v>0</v>
      </c>
      <c r="E8556" s="286">
        <v>2.67</v>
      </c>
      <c r="F8556" s="286">
        <v>0</v>
      </c>
    </row>
    <row r="8557" spans="1:6">
      <c r="A8557" t="s">
        <v>10638</v>
      </c>
      <c r="B8557" t="s">
        <v>10639</v>
      </c>
      <c r="C8557" t="s">
        <v>679</v>
      </c>
      <c r="D8557" s="285">
        <v>0</v>
      </c>
      <c r="E8557" s="286">
        <v>11.16</v>
      </c>
      <c r="F8557" s="286">
        <v>0</v>
      </c>
    </row>
    <row r="8558" spans="1:6">
      <c r="A8558" t="s">
        <v>10640</v>
      </c>
      <c r="B8558" t="s">
        <v>10641</v>
      </c>
      <c r="C8558" t="s">
        <v>679</v>
      </c>
      <c r="D8558" s="285">
        <v>0</v>
      </c>
      <c r="E8558" s="286">
        <v>4.05</v>
      </c>
      <c r="F8558" s="286">
        <v>0</v>
      </c>
    </row>
    <row r="8559" spans="1:6">
      <c r="A8559" t="s">
        <v>10642</v>
      </c>
      <c r="B8559" t="s">
        <v>10643</v>
      </c>
      <c r="C8559" t="s">
        <v>679</v>
      </c>
      <c r="D8559" s="285">
        <v>0</v>
      </c>
      <c r="E8559" s="286">
        <v>4.5</v>
      </c>
      <c r="F8559" s="286">
        <v>0</v>
      </c>
    </row>
    <row r="8560" spans="1:6">
      <c r="A8560" t="s">
        <v>10644</v>
      </c>
      <c r="B8560" t="s">
        <v>10645</v>
      </c>
      <c r="C8560" t="s">
        <v>679</v>
      </c>
      <c r="D8560" s="285">
        <v>0</v>
      </c>
      <c r="E8560" s="286">
        <v>12.6</v>
      </c>
      <c r="F8560" s="286">
        <v>0</v>
      </c>
    </row>
    <row r="8561" spans="1:6">
      <c r="A8561" t="s">
        <v>10646</v>
      </c>
      <c r="B8561" t="s">
        <v>10647</v>
      </c>
      <c r="C8561" t="s">
        <v>679</v>
      </c>
      <c r="D8561" s="285">
        <v>0</v>
      </c>
      <c r="E8561" s="286">
        <v>3.15</v>
      </c>
      <c r="F8561" s="286">
        <v>0</v>
      </c>
    </row>
    <row r="8562" spans="1:6">
      <c r="A8562" t="s">
        <v>10648</v>
      </c>
      <c r="B8562" t="s">
        <v>10649</v>
      </c>
      <c r="C8562" t="s">
        <v>679</v>
      </c>
      <c r="D8562" s="285">
        <v>0</v>
      </c>
      <c r="E8562" s="286">
        <v>5.3</v>
      </c>
      <c r="F8562" s="286">
        <v>0</v>
      </c>
    </row>
    <row r="8563" spans="1:6">
      <c r="A8563" t="s">
        <v>10650</v>
      </c>
      <c r="B8563" t="s">
        <v>10651</v>
      </c>
      <c r="C8563" t="s">
        <v>679</v>
      </c>
      <c r="D8563" s="285">
        <v>0</v>
      </c>
      <c r="E8563" s="286">
        <v>9</v>
      </c>
      <c r="F8563" s="286">
        <v>0</v>
      </c>
    </row>
    <row r="8564" spans="1:6">
      <c r="A8564" t="s">
        <v>10652</v>
      </c>
      <c r="B8564" t="s">
        <v>10653</v>
      </c>
      <c r="C8564" t="s">
        <v>679</v>
      </c>
      <c r="D8564" s="285">
        <v>0</v>
      </c>
      <c r="E8564" s="286">
        <v>0.7</v>
      </c>
      <c r="F8564" s="286">
        <v>0</v>
      </c>
    </row>
    <row r="8565" spans="1:6">
      <c r="A8565" t="s">
        <v>10654</v>
      </c>
      <c r="B8565" t="s">
        <v>10655</v>
      </c>
      <c r="C8565" t="s">
        <v>7733</v>
      </c>
      <c r="D8565" s="285">
        <v>0</v>
      </c>
      <c r="E8565" s="286">
        <v>19.93</v>
      </c>
      <c r="F8565" s="286">
        <v>0</v>
      </c>
    </row>
    <row r="8566" spans="1:6">
      <c r="A8566" t="s">
        <v>10656</v>
      </c>
      <c r="B8566" t="s">
        <v>10657</v>
      </c>
      <c r="C8566" t="s">
        <v>679</v>
      </c>
      <c r="D8566" s="285">
        <v>0</v>
      </c>
      <c r="E8566" s="286">
        <v>16.2</v>
      </c>
      <c r="F8566" s="286">
        <v>0</v>
      </c>
    </row>
    <row r="8567" spans="1:6">
      <c r="A8567" t="s">
        <v>10658</v>
      </c>
      <c r="B8567" t="s">
        <v>10659</v>
      </c>
      <c r="C8567" t="s">
        <v>679</v>
      </c>
      <c r="D8567" s="285">
        <v>0</v>
      </c>
      <c r="E8567" s="286">
        <v>5.9</v>
      </c>
      <c r="F8567" s="286">
        <v>0</v>
      </c>
    </row>
    <row r="8568" spans="1:6">
      <c r="A8568" t="s">
        <v>10660</v>
      </c>
      <c r="B8568" t="s">
        <v>10661</v>
      </c>
      <c r="C8568" t="s">
        <v>565</v>
      </c>
      <c r="D8568" s="285">
        <v>0</v>
      </c>
      <c r="E8568" s="286">
        <v>17.2</v>
      </c>
      <c r="F8568" s="286">
        <v>0</v>
      </c>
    </row>
    <row r="8569" spans="1:6">
      <c r="A8569" t="s">
        <v>10662</v>
      </c>
      <c r="B8569" t="s">
        <v>10663</v>
      </c>
      <c r="C8569" t="s">
        <v>679</v>
      </c>
      <c r="D8569" s="285">
        <v>0</v>
      </c>
      <c r="E8569" s="286">
        <v>2.57</v>
      </c>
      <c r="F8569" s="286">
        <v>0</v>
      </c>
    </row>
    <row r="8570" spans="1:6">
      <c r="A8570" t="s">
        <v>10664</v>
      </c>
      <c r="B8570" t="s">
        <v>10665</v>
      </c>
      <c r="C8570" t="s">
        <v>679</v>
      </c>
      <c r="D8570" s="285">
        <v>0</v>
      </c>
      <c r="E8570" s="286">
        <v>6.14</v>
      </c>
      <c r="F8570" s="286">
        <v>0</v>
      </c>
    </row>
    <row r="8571" spans="1:6">
      <c r="A8571" t="s">
        <v>10666</v>
      </c>
      <c r="B8571" t="s">
        <v>10667</v>
      </c>
      <c r="C8571" t="s">
        <v>679</v>
      </c>
      <c r="D8571" s="285">
        <v>0</v>
      </c>
      <c r="E8571" s="286">
        <v>4.7350000000000003</v>
      </c>
      <c r="F8571" s="286">
        <v>0</v>
      </c>
    </row>
    <row r="8572" spans="1:6">
      <c r="A8572" t="s">
        <v>10668</v>
      </c>
      <c r="B8572" t="s">
        <v>10669</v>
      </c>
      <c r="C8572" t="s">
        <v>679</v>
      </c>
      <c r="D8572" s="285">
        <v>0</v>
      </c>
      <c r="E8572" s="286">
        <v>7.71</v>
      </c>
      <c r="F8572" s="286">
        <v>0</v>
      </c>
    </row>
    <row r="8573" spans="1:6">
      <c r="A8573" t="s">
        <v>10670</v>
      </c>
      <c r="B8573" t="s">
        <v>10671</v>
      </c>
      <c r="C8573" t="s">
        <v>679</v>
      </c>
      <c r="D8573" s="285">
        <v>0</v>
      </c>
      <c r="E8573" s="286">
        <v>16.568999999999999</v>
      </c>
      <c r="F8573" s="286">
        <v>0</v>
      </c>
    </row>
    <row r="8574" spans="1:6">
      <c r="A8574" t="s">
        <v>10672</v>
      </c>
      <c r="B8574" t="s">
        <v>10673</v>
      </c>
      <c r="C8574" t="s">
        <v>679</v>
      </c>
      <c r="D8574" s="285">
        <v>0</v>
      </c>
      <c r="E8574" s="286">
        <v>8.36</v>
      </c>
      <c r="F8574" s="286">
        <v>0</v>
      </c>
    </row>
    <row r="8575" spans="1:6">
      <c r="A8575" t="s">
        <v>10674</v>
      </c>
      <c r="B8575" t="s">
        <v>10675</v>
      </c>
      <c r="C8575" t="s">
        <v>565</v>
      </c>
      <c r="D8575" s="285">
        <v>0</v>
      </c>
      <c r="E8575" s="286">
        <v>8.35</v>
      </c>
      <c r="F8575" s="286">
        <v>0</v>
      </c>
    </row>
    <row r="8576" spans="1:6">
      <c r="A8576" t="s">
        <v>10676</v>
      </c>
      <c r="B8576" t="s">
        <v>10677</v>
      </c>
      <c r="C8576" t="s">
        <v>565</v>
      </c>
      <c r="D8576" s="285">
        <v>0</v>
      </c>
      <c r="E8576" s="286">
        <v>4.91</v>
      </c>
      <c r="F8576" s="286">
        <v>0</v>
      </c>
    </row>
    <row r="8577" spans="1:6">
      <c r="A8577" t="s">
        <v>10678</v>
      </c>
      <c r="B8577" t="s">
        <v>10679</v>
      </c>
      <c r="C8577" t="s">
        <v>679</v>
      </c>
      <c r="D8577" s="285">
        <v>0</v>
      </c>
      <c r="E8577" s="286">
        <v>0.7</v>
      </c>
      <c r="F8577" s="286">
        <v>0</v>
      </c>
    </row>
    <row r="8578" spans="1:6">
      <c r="A8578" t="s">
        <v>10680</v>
      </c>
      <c r="B8578" t="s">
        <v>10681</v>
      </c>
      <c r="C8578" t="s">
        <v>679</v>
      </c>
      <c r="D8578" s="285">
        <v>0</v>
      </c>
      <c r="E8578" s="286">
        <v>0.78</v>
      </c>
      <c r="F8578" s="286">
        <v>0</v>
      </c>
    </row>
    <row r="8579" spans="1:6">
      <c r="A8579" t="s">
        <v>10682</v>
      </c>
      <c r="B8579" t="s">
        <v>10683</v>
      </c>
      <c r="C8579" t="s">
        <v>679</v>
      </c>
      <c r="D8579" s="285">
        <v>0</v>
      </c>
      <c r="E8579" s="286">
        <v>1.8</v>
      </c>
      <c r="F8579" s="286">
        <v>0</v>
      </c>
    </row>
    <row r="8580" spans="1:6">
      <c r="A8580" t="s">
        <v>10684</v>
      </c>
      <c r="B8580" t="s">
        <v>10685</v>
      </c>
      <c r="C8580" t="s">
        <v>679</v>
      </c>
      <c r="D8580" s="285">
        <v>0</v>
      </c>
      <c r="E8580" s="286">
        <v>9.0399999999999991</v>
      </c>
      <c r="F8580" s="286">
        <v>0</v>
      </c>
    </row>
    <row r="8581" spans="1:6">
      <c r="A8581" t="s">
        <v>10686</v>
      </c>
      <c r="B8581" t="s">
        <v>10687</v>
      </c>
      <c r="C8581" t="s">
        <v>565</v>
      </c>
      <c r="D8581" s="285">
        <v>0</v>
      </c>
      <c r="E8581" s="286">
        <v>9.0399999999999991</v>
      </c>
      <c r="F8581" s="286">
        <v>0</v>
      </c>
    </row>
    <row r="8582" spans="1:6">
      <c r="A8582" t="s">
        <v>10688</v>
      </c>
      <c r="B8582" t="s">
        <v>10689</v>
      </c>
      <c r="C8582" t="s">
        <v>565</v>
      </c>
      <c r="D8582" s="285">
        <v>0</v>
      </c>
      <c r="E8582" s="286">
        <v>12.46</v>
      </c>
      <c r="F8582" s="286">
        <v>0</v>
      </c>
    </row>
    <row r="8583" spans="1:6">
      <c r="A8583" t="s">
        <v>10690</v>
      </c>
      <c r="B8583" t="s">
        <v>10691</v>
      </c>
      <c r="C8583" t="s">
        <v>679</v>
      </c>
      <c r="D8583" s="285">
        <v>0</v>
      </c>
      <c r="E8583" s="286">
        <v>4.1029999999999998</v>
      </c>
      <c r="F8583" s="286">
        <v>0</v>
      </c>
    </row>
    <row r="8584" spans="1:6">
      <c r="A8584" t="s">
        <v>10692</v>
      </c>
      <c r="B8584" t="s">
        <v>10693</v>
      </c>
      <c r="C8584" t="s">
        <v>679</v>
      </c>
      <c r="D8584" s="285">
        <v>12</v>
      </c>
      <c r="E8584" s="286">
        <v>3.67</v>
      </c>
      <c r="F8584" s="286">
        <v>44.04</v>
      </c>
    </row>
    <row r="8585" spans="1:6">
      <c r="A8585" t="s">
        <v>10694</v>
      </c>
      <c r="B8585" t="s">
        <v>10695</v>
      </c>
      <c r="C8585" t="s">
        <v>679</v>
      </c>
      <c r="D8585" s="285">
        <v>-12</v>
      </c>
      <c r="E8585" s="286">
        <v>4.59</v>
      </c>
      <c r="F8585" s="286">
        <v>-55.08</v>
      </c>
    </row>
    <row r="8586" spans="1:6">
      <c r="A8586" t="s">
        <v>10696</v>
      </c>
      <c r="B8586" t="s">
        <v>10697</v>
      </c>
      <c r="C8586" t="s">
        <v>565</v>
      </c>
      <c r="D8586" s="285">
        <v>0</v>
      </c>
      <c r="E8586" s="286">
        <v>8.74</v>
      </c>
      <c r="F8586" s="286">
        <v>0</v>
      </c>
    </row>
    <row r="8587" spans="1:6">
      <c r="A8587" t="s">
        <v>10698</v>
      </c>
      <c r="B8587" t="s">
        <v>10699</v>
      </c>
      <c r="C8587" t="s">
        <v>7733</v>
      </c>
      <c r="D8587" s="285">
        <v>0</v>
      </c>
      <c r="E8587" s="286">
        <v>20.024999999999999</v>
      </c>
      <c r="F8587" s="286">
        <v>0</v>
      </c>
    </row>
    <row r="8588" spans="1:6">
      <c r="A8588" t="s">
        <v>10700</v>
      </c>
      <c r="B8588" t="s">
        <v>10701</v>
      </c>
      <c r="C8588" t="s">
        <v>679</v>
      </c>
      <c r="D8588" s="285">
        <v>0</v>
      </c>
      <c r="E8588" s="286">
        <v>2.8889999999999998</v>
      </c>
      <c r="F8588" s="286">
        <v>0</v>
      </c>
    </row>
    <row r="8589" spans="1:6">
      <c r="A8589" t="s">
        <v>10702</v>
      </c>
      <c r="B8589" t="s">
        <v>10703</v>
      </c>
      <c r="C8589" t="s">
        <v>679</v>
      </c>
      <c r="D8589" s="285">
        <v>0</v>
      </c>
      <c r="E8589" s="286">
        <v>17.158000000000001</v>
      </c>
      <c r="F8589" s="286">
        <v>0</v>
      </c>
    </row>
    <row r="8590" spans="1:6">
      <c r="A8590" t="s">
        <v>10704</v>
      </c>
      <c r="B8590" t="s">
        <v>10705</v>
      </c>
      <c r="C8590" t="s">
        <v>679</v>
      </c>
      <c r="D8590" s="285">
        <v>0</v>
      </c>
      <c r="E8590" s="286">
        <v>7.09</v>
      </c>
      <c r="F8590" s="286">
        <v>0</v>
      </c>
    </row>
    <row r="8591" spans="1:6">
      <c r="A8591" t="s">
        <v>10706</v>
      </c>
      <c r="B8591" t="s">
        <v>10707</v>
      </c>
      <c r="C8591" t="s">
        <v>679</v>
      </c>
      <c r="D8591" s="285">
        <v>0</v>
      </c>
      <c r="E8591" s="286">
        <v>9.5429999999999993</v>
      </c>
      <c r="F8591" s="286">
        <v>0</v>
      </c>
    </row>
    <row r="8592" spans="1:6">
      <c r="A8592" t="s">
        <v>10708</v>
      </c>
      <c r="B8592" t="s">
        <v>10709</v>
      </c>
      <c r="C8592" t="s">
        <v>679</v>
      </c>
      <c r="D8592" s="285">
        <v>0</v>
      </c>
      <c r="E8592" s="286">
        <v>6.827</v>
      </c>
      <c r="F8592" s="286">
        <v>0</v>
      </c>
    </row>
    <row r="8593" spans="1:6">
      <c r="A8593" t="s">
        <v>10710</v>
      </c>
      <c r="B8593" t="s">
        <v>10711</v>
      </c>
      <c r="C8593" t="s">
        <v>679</v>
      </c>
      <c r="D8593" s="285">
        <v>0</v>
      </c>
      <c r="E8593" s="286">
        <v>9.6999999999999993</v>
      </c>
      <c r="F8593" s="286">
        <v>0</v>
      </c>
    </row>
    <row r="8594" spans="1:6">
      <c r="A8594" t="s">
        <v>10712</v>
      </c>
      <c r="B8594" t="s">
        <v>10713</v>
      </c>
      <c r="C8594" t="s">
        <v>679</v>
      </c>
      <c r="D8594" s="285">
        <v>0</v>
      </c>
      <c r="E8594" s="286">
        <v>2.3809999999999998</v>
      </c>
      <c r="F8594" s="286">
        <v>0</v>
      </c>
    </row>
    <row r="8595" spans="1:6">
      <c r="A8595" t="s">
        <v>10714</v>
      </c>
      <c r="B8595" t="s">
        <v>10715</v>
      </c>
      <c r="C8595" t="s">
        <v>679</v>
      </c>
      <c r="D8595" s="285">
        <v>0</v>
      </c>
      <c r="E8595" s="286">
        <v>2.5760000000000001</v>
      </c>
      <c r="F8595" s="286">
        <v>0</v>
      </c>
    </row>
    <row r="8596" spans="1:6">
      <c r="A8596" t="s">
        <v>10716</v>
      </c>
      <c r="B8596" t="s">
        <v>10717</v>
      </c>
      <c r="C8596" t="s">
        <v>679</v>
      </c>
      <c r="D8596" s="285">
        <v>0</v>
      </c>
      <c r="E8596" s="286">
        <v>5.3360000000000003</v>
      </c>
      <c r="F8596" s="286">
        <v>0</v>
      </c>
    </row>
    <row r="8597" spans="1:6">
      <c r="A8597" t="s">
        <v>10718</v>
      </c>
      <c r="B8597" t="s">
        <v>10719</v>
      </c>
      <c r="C8597" t="s">
        <v>679</v>
      </c>
      <c r="D8597" s="285">
        <v>0</v>
      </c>
      <c r="E8597" s="286">
        <v>6.8280000000000003</v>
      </c>
      <c r="F8597" s="286">
        <v>0</v>
      </c>
    </row>
    <row r="8598" spans="1:6">
      <c r="A8598" t="s">
        <v>10720</v>
      </c>
      <c r="B8598" t="s">
        <v>10721</v>
      </c>
      <c r="C8598" t="s">
        <v>679</v>
      </c>
      <c r="D8598" s="285">
        <v>0</v>
      </c>
      <c r="E8598" s="286">
        <v>9</v>
      </c>
      <c r="F8598" s="286">
        <v>0</v>
      </c>
    </row>
    <row r="8599" spans="1:6">
      <c r="A8599" t="s">
        <v>10722</v>
      </c>
      <c r="B8599" t="s">
        <v>10723</v>
      </c>
      <c r="C8599" t="s">
        <v>679</v>
      </c>
      <c r="D8599" s="285">
        <v>0</v>
      </c>
      <c r="E8599" s="286">
        <v>5.625</v>
      </c>
      <c r="F8599" s="286">
        <v>0</v>
      </c>
    </row>
    <row r="8600" spans="1:6">
      <c r="A8600" t="s">
        <v>10724</v>
      </c>
      <c r="B8600" t="s">
        <v>10725</v>
      </c>
      <c r="C8600" t="s">
        <v>679</v>
      </c>
      <c r="D8600" s="285">
        <v>0</v>
      </c>
      <c r="E8600" s="286">
        <v>3.81</v>
      </c>
      <c r="F8600" s="286">
        <v>0</v>
      </c>
    </row>
    <row r="8601" spans="1:6">
      <c r="A8601" t="s">
        <v>10726</v>
      </c>
      <c r="B8601" t="s">
        <v>10727</v>
      </c>
      <c r="C8601" t="s">
        <v>679</v>
      </c>
      <c r="D8601" s="285">
        <v>0</v>
      </c>
      <c r="E8601" s="286">
        <v>1.84</v>
      </c>
      <c r="F8601" s="286">
        <v>0</v>
      </c>
    </row>
    <row r="8602" spans="1:6">
      <c r="A8602" t="s">
        <v>10728</v>
      </c>
      <c r="B8602" t="s">
        <v>10729</v>
      </c>
      <c r="C8602" t="s">
        <v>679</v>
      </c>
      <c r="D8602" s="285">
        <v>0</v>
      </c>
      <c r="E8602" s="286">
        <v>1.53</v>
      </c>
      <c r="F8602" s="286">
        <v>0</v>
      </c>
    </row>
    <row r="8603" spans="1:6">
      <c r="A8603" t="s">
        <v>10730</v>
      </c>
      <c r="B8603" t="s">
        <v>10731</v>
      </c>
      <c r="C8603" t="s">
        <v>679</v>
      </c>
      <c r="D8603" s="285">
        <v>0</v>
      </c>
      <c r="E8603" s="286">
        <v>5.8</v>
      </c>
      <c r="F8603" s="286">
        <v>0</v>
      </c>
    </row>
    <row r="8604" spans="1:6">
      <c r="A8604" t="s">
        <v>10732</v>
      </c>
      <c r="B8604" t="s">
        <v>10733</v>
      </c>
      <c r="C8604" t="s">
        <v>679</v>
      </c>
      <c r="D8604" s="285">
        <v>0</v>
      </c>
      <c r="E8604" s="286">
        <v>13.111000000000001</v>
      </c>
      <c r="F8604" s="286">
        <v>0</v>
      </c>
    </row>
    <row r="8605" spans="1:6">
      <c r="A8605" t="s">
        <v>10734</v>
      </c>
      <c r="B8605" t="s">
        <v>10735</v>
      </c>
      <c r="C8605" t="s">
        <v>565</v>
      </c>
      <c r="D8605" s="285">
        <v>0</v>
      </c>
      <c r="E8605" s="286">
        <v>3.08</v>
      </c>
      <c r="F8605" s="286">
        <v>0</v>
      </c>
    </row>
    <row r="8606" spans="1:6">
      <c r="A8606" t="s">
        <v>10736</v>
      </c>
      <c r="B8606" t="s">
        <v>10737</v>
      </c>
      <c r="C8606" t="s">
        <v>679</v>
      </c>
      <c r="D8606" s="285">
        <v>0</v>
      </c>
      <c r="E8606" s="286">
        <v>12.5</v>
      </c>
      <c r="F8606" s="286">
        <v>0</v>
      </c>
    </row>
    <row r="8607" spans="1:6">
      <c r="A8607" t="s">
        <v>10738</v>
      </c>
      <c r="B8607" t="s">
        <v>10739</v>
      </c>
      <c r="C8607" t="s">
        <v>679</v>
      </c>
      <c r="D8607" s="285">
        <v>0</v>
      </c>
      <c r="E8607" s="286">
        <v>2.4460000000000002</v>
      </c>
      <c r="F8607" s="286">
        <v>0</v>
      </c>
    </row>
    <row r="8608" spans="1:6">
      <c r="A8608" t="s">
        <v>10740</v>
      </c>
      <c r="B8608" t="s">
        <v>10741</v>
      </c>
      <c r="C8608" t="s">
        <v>679</v>
      </c>
      <c r="D8608" s="285">
        <v>0</v>
      </c>
      <c r="E8608" s="286">
        <v>4.84</v>
      </c>
      <c r="F8608" s="286">
        <v>0</v>
      </c>
    </row>
    <row r="8609" spans="1:6">
      <c r="A8609" t="s">
        <v>10742</v>
      </c>
      <c r="B8609" t="s">
        <v>10743</v>
      </c>
      <c r="C8609" t="s">
        <v>679</v>
      </c>
      <c r="D8609" s="285">
        <v>0</v>
      </c>
      <c r="E8609" s="286">
        <v>10.1</v>
      </c>
      <c r="F8609" s="286">
        <v>0</v>
      </c>
    </row>
    <row r="8610" spans="1:6">
      <c r="A8610" t="s">
        <v>10744</v>
      </c>
      <c r="B8610" t="s">
        <v>10745</v>
      </c>
      <c r="C8610" t="s">
        <v>679</v>
      </c>
      <c r="D8610" s="285">
        <v>0</v>
      </c>
      <c r="E8610" s="286">
        <v>5.1470000000000002</v>
      </c>
      <c r="F8610" s="286">
        <v>0</v>
      </c>
    </row>
    <row r="8611" spans="1:6">
      <c r="A8611" t="s">
        <v>10746</v>
      </c>
      <c r="B8611" t="s">
        <v>10747</v>
      </c>
      <c r="C8611" t="s">
        <v>679</v>
      </c>
      <c r="D8611" s="285">
        <v>0</v>
      </c>
      <c r="E8611" s="286">
        <v>3.15</v>
      </c>
      <c r="F8611" s="286">
        <v>0</v>
      </c>
    </row>
    <row r="8612" spans="1:6">
      <c r="A8612" t="s">
        <v>10748</v>
      </c>
      <c r="B8612" t="s">
        <v>10749</v>
      </c>
      <c r="C8612" t="s">
        <v>679</v>
      </c>
      <c r="D8612" s="285">
        <v>0</v>
      </c>
      <c r="E8612" s="286">
        <v>0.86399999999999999</v>
      </c>
      <c r="F8612" s="286">
        <v>0</v>
      </c>
    </row>
    <row r="8613" spans="1:6">
      <c r="A8613" t="s">
        <v>10750</v>
      </c>
      <c r="B8613" t="s">
        <v>10751</v>
      </c>
      <c r="C8613" t="s">
        <v>679</v>
      </c>
      <c r="D8613" s="285">
        <v>0</v>
      </c>
      <c r="E8613" s="286">
        <v>11.35</v>
      </c>
      <c r="F8613" s="286">
        <v>0</v>
      </c>
    </row>
    <row r="8614" spans="1:6">
      <c r="A8614" t="s">
        <v>10752</v>
      </c>
      <c r="B8614" t="s">
        <v>10753</v>
      </c>
      <c r="C8614" t="s">
        <v>679</v>
      </c>
      <c r="D8614" s="285">
        <v>0</v>
      </c>
      <c r="E8614" s="286">
        <v>2.12</v>
      </c>
      <c r="F8614" s="286">
        <v>0</v>
      </c>
    </row>
    <row r="8615" spans="1:6">
      <c r="A8615" t="s">
        <v>10754</v>
      </c>
      <c r="B8615" t="s">
        <v>10755</v>
      </c>
      <c r="C8615" t="s">
        <v>679</v>
      </c>
      <c r="D8615" s="285">
        <v>0</v>
      </c>
      <c r="E8615" s="286">
        <v>3.65</v>
      </c>
      <c r="F8615" s="286">
        <v>0</v>
      </c>
    </row>
    <row r="8616" spans="1:6">
      <c r="A8616" t="s">
        <v>10756</v>
      </c>
      <c r="B8616" t="s">
        <v>10757</v>
      </c>
      <c r="C8616" t="s">
        <v>679</v>
      </c>
      <c r="D8616" s="285">
        <v>0</v>
      </c>
      <c r="E8616" s="286">
        <v>8.02</v>
      </c>
      <c r="F8616" s="286">
        <v>0</v>
      </c>
    </row>
    <row r="8617" spans="1:6">
      <c r="A8617" t="s">
        <v>10758</v>
      </c>
      <c r="B8617" t="s">
        <v>10759</v>
      </c>
      <c r="C8617" t="s">
        <v>679</v>
      </c>
      <c r="D8617" s="285">
        <v>0</v>
      </c>
      <c r="E8617" s="286">
        <v>0.95</v>
      </c>
      <c r="F8617" s="286">
        <v>0</v>
      </c>
    </row>
    <row r="8618" spans="1:6">
      <c r="A8618" t="s">
        <v>10760</v>
      </c>
      <c r="B8618" t="s">
        <v>10761</v>
      </c>
      <c r="C8618" t="s">
        <v>679</v>
      </c>
      <c r="D8618" s="285">
        <v>0</v>
      </c>
      <c r="E8618" s="286">
        <v>9.1</v>
      </c>
      <c r="F8618" s="286">
        <v>0</v>
      </c>
    </row>
    <row r="8619" spans="1:6">
      <c r="A8619" t="s">
        <v>10762</v>
      </c>
      <c r="B8619" t="s">
        <v>10763</v>
      </c>
      <c r="C8619" t="s">
        <v>679</v>
      </c>
      <c r="D8619" s="285">
        <v>0</v>
      </c>
      <c r="E8619" s="286">
        <v>1.6</v>
      </c>
      <c r="F8619" s="286">
        <v>0</v>
      </c>
    </row>
    <row r="8620" spans="1:6">
      <c r="A8620" t="s">
        <v>10764</v>
      </c>
      <c r="B8620" t="s">
        <v>10765</v>
      </c>
      <c r="C8620" t="s">
        <v>679</v>
      </c>
      <c r="D8620" s="285">
        <v>0</v>
      </c>
      <c r="E8620" s="286">
        <v>3.024</v>
      </c>
      <c r="F8620" s="286">
        <v>0</v>
      </c>
    </row>
    <row r="8621" spans="1:6">
      <c r="A8621" t="s">
        <v>10766</v>
      </c>
      <c r="B8621" t="s">
        <v>10767</v>
      </c>
      <c r="C8621" t="s">
        <v>679</v>
      </c>
      <c r="D8621" s="285">
        <v>0</v>
      </c>
      <c r="E8621" s="286">
        <v>4.71</v>
      </c>
      <c r="F8621" s="286">
        <v>0</v>
      </c>
    </row>
    <row r="8622" spans="1:6">
      <c r="A8622" t="s">
        <v>10768</v>
      </c>
      <c r="B8622" t="s">
        <v>10769</v>
      </c>
      <c r="C8622" t="s">
        <v>679</v>
      </c>
      <c r="D8622" s="285">
        <v>0</v>
      </c>
      <c r="E8622" s="286">
        <v>0.95</v>
      </c>
      <c r="F8622" s="286">
        <v>0</v>
      </c>
    </row>
    <row r="8623" spans="1:6">
      <c r="A8623" t="s">
        <v>10770</v>
      </c>
      <c r="B8623" t="s">
        <v>10771</v>
      </c>
      <c r="C8623" t="s">
        <v>679</v>
      </c>
      <c r="D8623" s="285">
        <v>0</v>
      </c>
      <c r="E8623" s="286">
        <v>12.61</v>
      </c>
      <c r="F8623" s="286">
        <v>0</v>
      </c>
    </row>
    <row r="8624" spans="1:6">
      <c r="A8624" t="s">
        <v>10772</v>
      </c>
      <c r="B8624" t="s">
        <v>10773</v>
      </c>
      <c r="C8624" t="s">
        <v>679</v>
      </c>
      <c r="D8624" s="285">
        <v>0</v>
      </c>
      <c r="E8624" s="286">
        <v>3.528</v>
      </c>
      <c r="F8624" s="286">
        <v>0</v>
      </c>
    </row>
    <row r="8625" spans="1:6">
      <c r="A8625" t="s">
        <v>10774</v>
      </c>
      <c r="B8625" t="s">
        <v>10775</v>
      </c>
      <c r="C8625" t="s">
        <v>7733</v>
      </c>
      <c r="D8625" s="285">
        <v>0</v>
      </c>
      <c r="E8625" s="286">
        <v>28.56</v>
      </c>
      <c r="F8625" s="286">
        <v>0</v>
      </c>
    </row>
    <row r="8626" spans="1:6">
      <c r="A8626" t="s">
        <v>10776</v>
      </c>
      <c r="B8626" t="s">
        <v>10777</v>
      </c>
      <c r="C8626" t="s">
        <v>679</v>
      </c>
      <c r="D8626" s="285">
        <v>0</v>
      </c>
      <c r="E8626" s="286">
        <v>6.12</v>
      </c>
      <c r="F8626" s="286">
        <v>0</v>
      </c>
    </row>
    <row r="8627" spans="1:6">
      <c r="A8627" t="s">
        <v>10778</v>
      </c>
      <c r="B8627" t="s">
        <v>10779</v>
      </c>
      <c r="C8627" t="s">
        <v>679</v>
      </c>
      <c r="D8627" s="285">
        <v>0</v>
      </c>
      <c r="E8627" s="286">
        <v>4.59</v>
      </c>
      <c r="F8627" s="286">
        <v>0</v>
      </c>
    </row>
    <row r="8628" spans="1:6">
      <c r="A8628" t="s">
        <v>10780</v>
      </c>
      <c r="B8628" t="s">
        <v>10781</v>
      </c>
      <c r="C8628" t="s">
        <v>679</v>
      </c>
      <c r="D8628" s="285">
        <v>0</v>
      </c>
      <c r="E8628" s="286">
        <v>1.24</v>
      </c>
      <c r="F8628" s="286">
        <v>0</v>
      </c>
    </row>
    <row r="8629" spans="1:6">
      <c r="A8629" t="s">
        <v>10782</v>
      </c>
      <c r="B8629" t="s">
        <v>10783</v>
      </c>
      <c r="C8629" t="s">
        <v>679</v>
      </c>
      <c r="D8629" s="285">
        <v>0</v>
      </c>
      <c r="E8629" s="286">
        <v>1.601</v>
      </c>
      <c r="F8629" s="286">
        <v>0</v>
      </c>
    </row>
    <row r="8630" spans="1:6">
      <c r="A8630" t="s">
        <v>10784</v>
      </c>
      <c r="B8630" t="s">
        <v>10785</v>
      </c>
      <c r="C8630" t="s">
        <v>679</v>
      </c>
      <c r="D8630" s="285">
        <v>0</v>
      </c>
      <c r="E8630" s="286">
        <v>10.19</v>
      </c>
      <c r="F8630" s="286">
        <v>0</v>
      </c>
    </row>
    <row r="8631" spans="1:6">
      <c r="A8631" t="s">
        <v>10786</v>
      </c>
      <c r="B8631" t="s">
        <v>10787</v>
      </c>
      <c r="C8631" t="s">
        <v>679</v>
      </c>
      <c r="D8631" s="285">
        <v>0</v>
      </c>
      <c r="E8631" s="286">
        <v>8.11</v>
      </c>
      <c r="F8631" s="286">
        <v>0</v>
      </c>
    </row>
    <row r="8632" spans="1:6">
      <c r="A8632" t="s">
        <v>10788</v>
      </c>
      <c r="B8632" t="s">
        <v>10789</v>
      </c>
      <c r="C8632" t="s">
        <v>679</v>
      </c>
      <c r="D8632" s="285">
        <v>0</v>
      </c>
      <c r="E8632" s="286">
        <v>17.035</v>
      </c>
      <c r="F8632" s="286">
        <v>0</v>
      </c>
    </row>
    <row r="8633" spans="1:6">
      <c r="A8633" t="s">
        <v>10790</v>
      </c>
      <c r="B8633" t="s">
        <v>10791</v>
      </c>
      <c r="C8633" t="s">
        <v>679</v>
      </c>
      <c r="D8633" s="285">
        <v>0</v>
      </c>
      <c r="E8633" s="286">
        <v>3.7160000000000002</v>
      </c>
      <c r="F8633" s="286">
        <v>0</v>
      </c>
    </row>
    <row r="8634" spans="1:6">
      <c r="A8634" t="s">
        <v>10792</v>
      </c>
      <c r="B8634" t="s">
        <v>10793</v>
      </c>
      <c r="C8634" t="s">
        <v>679</v>
      </c>
      <c r="D8634" s="285">
        <v>0</v>
      </c>
      <c r="E8634" s="286">
        <v>1.17</v>
      </c>
      <c r="F8634" s="286">
        <v>0</v>
      </c>
    </row>
    <row r="8635" spans="1:6">
      <c r="A8635" t="s">
        <v>10794</v>
      </c>
      <c r="B8635" t="s">
        <v>10795</v>
      </c>
      <c r="C8635" t="s">
        <v>679</v>
      </c>
      <c r="D8635" s="285">
        <v>0</v>
      </c>
      <c r="E8635" s="286">
        <v>0.90300000000000002</v>
      </c>
      <c r="F8635" s="286">
        <v>0</v>
      </c>
    </row>
    <row r="8636" spans="1:6">
      <c r="A8636" t="s">
        <v>10796</v>
      </c>
      <c r="B8636" t="s">
        <v>10797</v>
      </c>
      <c r="C8636" t="s">
        <v>679</v>
      </c>
      <c r="D8636" s="285">
        <v>0</v>
      </c>
      <c r="E8636" s="286">
        <v>50.77</v>
      </c>
      <c r="F8636" s="286">
        <v>0</v>
      </c>
    </row>
    <row r="8637" spans="1:6">
      <c r="A8637" t="s">
        <v>10798</v>
      </c>
      <c r="B8637" t="s">
        <v>10799</v>
      </c>
      <c r="C8637" t="s">
        <v>679</v>
      </c>
      <c r="D8637" s="285">
        <v>0</v>
      </c>
      <c r="E8637" s="286">
        <v>1.86</v>
      </c>
      <c r="F8637" s="286">
        <v>0</v>
      </c>
    </row>
    <row r="8638" spans="1:6">
      <c r="A8638" t="s">
        <v>10800</v>
      </c>
      <c r="B8638" t="s">
        <v>10801</v>
      </c>
      <c r="C8638" t="s">
        <v>679</v>
      </c>
      <c r="D8638" s="285">
        <v>0</v>
      </c>
      <c r="E8638" s="286">
        <v>0.51</v>
      </c>
      <c r="F8638" s="286">
        <v>0</v>
      </c>
    </row>
    <row r="8639" spans="1:6">
      <c r="A8639" t="s">
        <v>10802</v>
      </c>
      <c r="B8639" t="s">
        <v>10803</v>
      </c>
      <c r="C8639" t="s">
        <v>679</v>
      </c>
      <c r="D8639" s="285">
        <v>0</v>
      </c>
      <c r="E8639" s="286">
        <v>1.8149999999999999</v>
      </c>
      <c r="F8639" s="286">
        <v>0</v>
      </c>
    </row>
    <row r="8640" spans="1:6">
      <c r="A8640" t="s">
        <v>10804</v>
      </c>
      <c r="B8640" t="s">
        <v>10805</v>
      </c>
      <c r="C8640" t="s">
        <v>679</v>
      </c>
      <c r="D8640" s="285">
        <v>0</v>
      </c>
      <c r="E8640" s="286">
        <v>3.2890000000000001</v>
      </c>
      <c r="F8640" s="286">
        <v>0</v>
      </c>
    </row>
    <row r="8641" spans="1:6">
      <c r="A8641" t="s">
        <v>10806</v>
      </c>
      <c r="B8641" t="s">
        <v>10807</v>
      </c>
      <c r="C8641" t="s">
        <v>679</v>
      </c>
      <c r="D8641" s="285">
        <v>0</v>
      </c>
      <c r="E8641" s="286">
        <v>1.83</v>
      </c>
      <c r="F8641" s="286">
        <v>0</v>
      </c>
    </row>
    <row r="8642" spans="1:6">
      <c r="A8642" t="s">
        <v>10808</v>
      </c>
      <c r="B8642" t="s">
        <v>10809</v>
      </c>
      <c r="C8642" t="s">
        <v>679</v>
      </c>
      <c r="D8642" s="285">
        <v>0</v>
      </c>
      <c r="E8642" s="286">
        <v>1.2450000000000001</v>
      </c>
      <c r="F8642" s="286">
        <v>0</v>
      </c>
    </row>
    <row r="8643" spans="1:6">
      <c r="A8643" t="s">
        <v>10810</v>
      </c>
      <c r="B8643" t="s">
        <v>10811</v>
      </c>
      <c r="C8643" t="s">
        <v>679</v>
      </c>
      <c r="D8643" s="285">
        <v>0</v>
      </c>
      <c r="E8643" s="286">
        <v>13.36</v>
      </c>
      <c r="F8643" s="286">
        <v>0</v>
      </c>
    </row>
    <row r="8644" spans="1:6">
      <c r="A8644" t="s">
        <v>10812</v>
      </c>
      <c r="B8644" t="s">
        <v>10813</v>
      </c>
      <c r="C8644" t="s">
        <v>679</v>
      </c>
      <c r="D8644" s="285">
        <v>0</v>
      </c>
      <c r="E8644" s="286">
        <v>4.84</v>
      </c>
      <c r="F8644" s="286">
        <v>0</v>
      </c>
    </row>
    <row r="8645" spans="1:6">
      <c r="A8645" t="s">
        <v>10814</v>
      </c>
      <c r="B8645" t="s">
        <v>10815</v>
      </c>
      <c r="C8645" t="s">
        <v>679</v>
      </c>
      <c r="D8645" s="285">
        <v>0</v>
      </c>
      <c r="E8645" s="286">
        <v>1.9179999999999999</v>
      </c>
      <c r="F8645" s="286">
        <v>0</v>
      </c>
    </row>
    <row r="8646" spans="1:6">
      <c r="A8646" t="s">
        <v>10816</v>
      </c>
      <c r="B8646" t="s">
        <v>10817</v>
      </c>
      <c r="C8646" t="s">
        <v>679</v>
      </c>
      <c r="D8646" s="285">
        <v>0</v>
      </c>
      <c r="E8646" s="286">
        <v>1.7689999999999999</v>
      </c>
      <c r="F8646" s="286">
        <v>0</v>
      </c>
    </row>
    <row r="8647" spans="1:6">
      <c r="A8647" t="s">
        <v>10818</v>
      </c>
      <c r="B8647" t="s">
        <v>10819</v>
      </c>
      <c r="C8647" t="s">
        <v>679</v>
      </c>
      <c r="D8647" s="285">
        <v>0</v>
      </c>
      <c r="E8647" s="286">
        <v>2.0270000000000001</v>
      </c>
      <c r="F8647" s="286">
        <v>0</v>
      </c>
    </row>
    <row r="8648" spans="1:6">
      <c r="A8648" t="s">
        <v>10820</v>
      </c>
      <c r="B8648" t="s">
        <v>10821</v>
      </c>
      <c r="C8648" t="s">
        <v>679</v>
      </c>
      <c r="D8648" s="285">
        <v>0</v>
      </c>
      <c r="E8648" s="286">
        <v>1.9850000000000001</v>
      </c>
      <c r="F8648" s="286">
        <v>0</v>
      </c>
    </row>
    <row r="8649" spans="1:6">
      <c r="A8649" t="s">
        <v>10822</v>
      </c>
      <c r="B8649" t="s">
        <v>10823</v>
      </c>
      <c r="C8649" t="s">
        <v>679</v>
      </c>
      <c r="D8649" s="285">
        <v>0</v>
      </c>
      <c r="E8649" s="286">
        <v>1.56</v>
      </c>
      <c r="F8649" s="286">
        <v>0</v>
      </c>
    </row>
    <row r="8650" spans="1:6">
      <c r="A8650" t="s">
        <v>10824</v>
      </c>
      <c r="B8650" t="s">
        <v>10825</v>
      </c>
      <c r="C8650" t="s">
        <v>679</v>
      </c>
      <c r="D8650" s="285">
        <v>0</v>
      </c>
      <c r="E8650" s="286">
        <v>7.2</v>
      </c>
      <c r="F8650" s="286">
        <v>0</v>
      </c>
    </row>
    <row r="8651" spans="1:6">
      <c r="A8651" t="s">
        <v>10826</v>
      </c>
      <c r="B8651" t="s">
        <v>10827</v>
      </c>
      <c r="C8651" t="s">
        <v>679</v>
      </c>
      <c r="D8651" s="285">
        <v>0</v>
      </c>
      <c r="E8651" s="286">
        <v>2.76</v>
      </c>
      <c r="F8651" s="286">
        <v>0</v>
      </c>
    </row>
    <row r="8652" spans="1:6">
      <c r="A8652" t="s">
        <v>10828</v>
      </c>
      <c r="B8652" t="s">
        <v>10829</v>
      </c>
      <c r="C8652" t="s">
        <v>679</v>
      </c>
      <c r="D8652" s="285">
        <v>0</v>
      </c>
      <c r="E8652" s="286">
        <v>0.56000000000000005</v>
      </c>
      <c r="F8652" s="286">
        <v>0</v>
      </c>
    </row>
    <row r="8653" spans="1:6">
      <c r="A8653" t="s">
        <v>10830</v>
      </c>
      <c r="B8653" t="s">
        <v>10831</v>
      </c>
      <c r="C8653" t="s">
        <v>679</v>
      </c>
      <c r="D8653" s="285">
        <v>0</v>
      </c>
      <c r="E8653" s="286">
        <v>2.36</v>
      </c>
      <c r="F8653" s="286">
        <v>0</v>
      </c>
    </row>
    <row r="8654" spans="1:6">
      <c r="A8654" t="s">
        <v>10832</v>
      </c>
      <c r="B8654" t="s">
        <v>10833</v>
      </c>
      <c r="C8654" t="s">
        <v>679</v>
      </c>
      <c r="D8654" s="285">
        <v>0</v>
      </c>
      <c r="E8654" s="286">
        <v>2.347</v>
      </c>
      <c r="F8654" s="286">
        <v>0</v>
      </c>
    </row>
    <row r="8655" spans="1:6">
      <c r="A8655" t="s">
        <v>10834</v>
      </c>
      <c r="B8655" t="s">
        <v>10835</v>
      </c>
      <c r="C8655" t="s">
        <v>679</v>
      </c>
      <c r="D8655" s="285">
        <v>0</v>
      </c>
      <c r="E8655" s="286">
        <v>4.3</v>
      </c>
      <c r="F8655" s="286">
        <v>0</v>
      </c>
    </row>
    <row r="8656" spans="1:6">
      <c r="A8656" t="s">
        <v>10836</v>
      </c>
      <c r="B8656" t="s">
        <v>10837</v>
      </c>
      <c r="C8656" t="s">
        <v>679</v>
      </c>
      <c r="D8656" s="285">
        <v>0</v>
      </c>
      <c r="E8656" s="286">
        <v>6.44</v>
      </c>
      <c r="F8656" s="286">
        <v>0</v>
      </c>
    </row>
    <row r="8657" spans="1:6">
      <c r="A8657" t="s">
        <v>10838</v>
      </c>
      <c r="B8657" t="s">
        <v>10839</v>
      </c>
      <c r="C8657" t="s">
        <v>679</v>
      </c>
      <c r="D8657" s="285">
        <v>0</v>
      </c>
      <c r="E8657" s="286">
        <v>16</v>
      </c>
      <c r="F8657" s="286">
        <v>0</v>
      </c>
    </row>
    <row r="8658" spans="1:6">
      <c r="A8658" t="s">
        <v>10840</v>
      </c>
      <c r="B8658" t="s">
        <v>10841</v>
      </c>
      <c r="C8658" t="s">
        <v>679</v>
      </c>
      <c r="D8658" s="285">
        <v>0</v>
      </c>
      <c r="E8658" s="286">
        <v>4.3899999999999997</v>
      </c>
      <c r="F8658" s="286">
        <v>0</v>
      </c>
    </row>
    <row r="8659" spans="1:6">
      <c r="A8659" t="s">
        <v>10842</v>
      </c>
      <c r="B8659" t="s">
        <v>10843</v>
      </c>
      <c r="C8659" t="s">
        <v>679</v>
      </c>
      <c r="D8659" s="285">
        <v>0</v>
      </c>
      <c r="E8659" s="286">
        <v>2.31</v>
      </c>
      <c r="F8659" s="286">
        <v>0</v>
      </c>
    </row>
    <row r="8660" spans="1:6">
      <c r="A8660" t="s">
        <v>10844</v>
      </c>
      <c r="B8660" t="s">
        <v>10845</v>
      </c>
      <c r="C8660" t="s">
        <v>679</v>
      </c>
      <c r="D8660" s="285">
        <v>0</v>
      </c>
      <c r="E8660" s="286">
        <v>7.13</v>
      </c>
      <c r="F8660" s="286">
        <v>0</v>
      </c>
    </row>
    <row r="8661" spans="1:6">
      <c r="A8661" t="s">
        <v>10846</v>
      </c>
      <c r="B8661" t="s">
        <v>10847</v>
      </c>
      <c r="C8661" t="s">
        <v>679</v>
      </c>
      <c r="D8661" s="285">
        <v>0</v>
      </c>
      <c r="E8661" s="286">
        <v>0.86</v>
      </c>
      <c r="F8661" s="286">
        <v>0</v>
      </c>
    </row>
    <row r="8662" spans="1:6">
      <c r="A8662" t="s">
        <v>10848</v>
      </c>
      <c r="B8662" t="s">
        <v>10849</v>
      </c>
      <c r="C8662" t="s">
        <v>679</v>
      </c>
      <c r="D8662" s="285">
        <v>0</v>
      </c>
      <c r="E8662" s="286">
        <v>2.6720000000000002</v>
      </c>
      <c r="F8662" s="286">
        <v>0</v>
      </c>
    </row>
    <row r="8663" spans="1:6">
      <c r="A8663" t="s">
        <v>10850</v>
      </c>
      <c r="B8663" t="s">
        <v>10851</v>
      </c>
      <c r="C8663" t="s">
        <v>679</v>
      </c>
      <c r="D8663" s="285">
        <v>0</v>
      </c>
      <c r="E8663" s="286">
        <v>0.745</v>
      </c>
      <c r="F8663" s="286">
        <v>0</v>
      </c>
    </row>
    <row r="8664" spans="1:6">
      <c r="A8664" t="s">
        <v>10852</v>
      </c>
      <c r="B8664" t="s">
        <v>10853</v>
      </c>
      <c r="C8664" t="s">
        <v>679</v>
      </c>
      <c r="D8664" s="285">
        <v>0</v>
      </c>
      <c r="E8664" s="286">
        <v>1.381</v>
      </c>
      <c r="F8664" s="286">
        <v>0</v>
      </c>
    </row>
    <row r="8665" spans="1:6">
      <c r="A8665" t="s">
        <v>10854</v>
      </c>
      <c r="B8665" t="s">
        <v>10855</v>
      </c>
      <c r="C8665" t="s">
        <v>679</v>
      </c>
      <c r="D8665" s="285">
        <v>0</v>
      </c>
      <c r="E8665" s="286">
        <v>1.357</v>
      </c>
      <c r="F8665" s="286">
        <v>0</v>
      </c>
    </row>
    <row r="8666" spans="1:6">
      <c r="A8666" t="s">
        <v>10856</v>
      </c>
      <c r="B8666" t="s">
        <v>10857</v>
      </c>
      <c r="C8666" t="s">
        <v>679</v>
      </c>
      <c r="D8666" s="285">
        <v>0</v>
      </c>
      <c r="E8666" s="286">
        <v>2.2949999999999999</v>
      </c>
      <c r="F8666" s="286">
        <v>0</v>
      </c>
    </row>
    <row r="8667" spans="1:6">
      <c r="A8667" t="s">
        <v>10858</v>
      </c>
      <c r="B8667" t="s">
        <v>10859</v>
      </c>
      <c r="C8667" t="s">
        <v>679</v>
      </c>
      <c r="D8667" s="285">
        <v>0</v>
      </c>
      <c r="E8667" s="286">
        <v>3.18</v>
      </c>
      <c r="F8667" s="286">
        <v>0</v>
      </c>
    </row>
    <row r="8668" spans="1:6">
      <c r="A8668" t="s">
        <v>10860</v>
      </c>
      <c r="B8668" t="s">
        <v>10861</v>
      </c>
      <c r="C8668" t="s">
        <v>679</v>
      </c>
      <c r="D8668" s="285">
        <v>0</v>
      </c>
      <c r="E8668" s="286">
        <v>8.16</v>
      </c>
      <c r="F8668" s="286">
        <v>0</v>
      </c>
    </row>
    <row r="8669" spans="1:6">
      <c r="A8669" t="s">
        <v>10862</v>
      </c>
      <c r="B8669" t="s">
        <v>10863</v>
      </c>
      <c r="C8669" t="s">
        <v>679</v>
      </c>
      <c r="D8669" s="285">
        <v>0</v>
      </c>
      <c r="E8669" s="286">
        <v>2.2949999999999999</v>
      </c>
      <c r="F8669" s="286">
        <v>0</v>
      </c>
    </row>
    <row r="8670" spans="1:6">
      <c r="A8670" t="s">
        <v>10864</v>
      </c>
      <c r="B8670" t="s">
        <v>10865</v>
      </c>
      <c r="C8670" t="s">
        <v>679</v>
      </c>
      <c r="D8670" s="285">
        <v>0</v>
      </c>
      <c r="E8670" s="286">
        <v>2.1320000000000001</v>
      </c>
      <c r="F8670" s="286">
        <v>0</v>
      </c>
    </row>
    <row r="8671" spans="1:6">
      <c r="A8671" t="s">
        <v>10866</v>
      </c>
      <c r="B8671" t="s">
        <v>10867</v>
      </c>
      <c r="C8671" t="s">
        <v>679</v>
      </c>
      <c r="D8671" s="285">
        <v>0</v>
      </c>
      <c r="E8671" s="286">
        <v>38.520000000000003</v>
      </c>
      <c r="F8671" s="286">
        <v>0</v>
      </c>
    </row>
    <row r="8672" spans="1:6">
      <c r="A8672" t="s">
        <v>10868</v>
      </c>
      <c r="B8672" t="s">
        <v>10869</v>
      </c>
      <c r="C8672" t="s">
        <v>565</v>
      </c>
      <c r="D8672" s="285">
        <v>0</v>
      </c>
      <c r="E8672" s="286">
        <v>7.58</v>
      </c>
      <c r="F8672" s="286">
        <v>0</v>
      </c>
    </row>
    <row r="8673" spans="1:6">
      <c r="A8673" t="s">
        <v>10870</v>
      </c>
      <c r="B8673" t="s">
        <v>10871</v>
      </c>
      <c r="C8673" t="s">
        <v>565</v>
      </c>
      <c r="D8673" s="285">
        <v>0</v>
      </c>
      <c r="E8673" s="286">
        <v>2.85</v>
      </c>
      <c r="F8673" s="286">
        <v>0</v>
      </c>
    </row>
    <row r="8674" spans="1:6">
      <c r="A8674" t="s">
        <v>10872</v>
      </c>
      <c r="B8674" t="s">
        <v>10873</v>
      </c>
      <c r="C8674" t="s">
        <v>679</v>
      </c>
      <c r="D8674" s="285">
        <v>0</v>
      </c>
      <c r="E8674" s="286">
        <v>2.9449999999999998</v>
      </c>
      <c r="F8674" s="286">
        <v>0</v>
      </c>
    </row>
    <row r="8675" spans="1:6">
      <c r="A8675" t="s">
        <v>10874</v>
      </c>
      <c r="B8675" t="s">
        <v>10875</v>
      </c>
      <c r="C8675" t="s">
        <v>565</v>
      </c>
      <c r="D8675" s="285">
        <v>0</v>
      </c>
      <c r="E8675" s="286">
        <v>6.3</v>
      </c>
      <c r="F8675" s="286">
        <v>0</v>
      </c>
    </row>
    <row r="8676" spans="1:6">
      <c r="A8676" t="s">
        <v>10876</v>
      </c>
      <c r="B8676" t="s">
        <v>10877</v>
      </c>
      <c r="C8676" t="s">
        <v>565</v>
      </c>
      <c r="D8676" s="285">
        <v>0</v>
      </c>
      <c r="E8676" s="286">
        <v>4.66</v>
      </c>
      <c r="F8676" s="286">
        <v>0</v>
      </c>
    </row>
    <row r="8677" spans="1:6">
      <c r="A8677" t="s">
        <v>10878</v>
      </c>
      <c r="B8677" t="s">
        <v>10879</v>
      </c>
      <c r="C8677" t="s">
        <v>679</v>
      </c>
      <c r="D8677" s="285">
        <v>0</v>
      </c>
      <c r="E8677" s="286">
        <v>4.21</v>
      </c>
      <c r="F8677" s="286">
        <v>0</v>
      </c>
    </row>
    <row r="8678" spans="1:6">
      <c r="A8678" t="s">
        <v>10880</v>
      </c>
      <c r="B8678" t="s">
        <v>10881</v>
      </c>
      <c r="C8678" t="s">
        <v>679</v>
      </c>
      <c r="D8678" s="285">
        <v>0</v>
      </c>
      <c r="E8678" s="286">
        <v>16.457000000000001</v>
      </c>
      <c r="F8678" s="286">
        <v>0</v>
      </c>
    </row>
    <row r="8679" spans="1:6">
      <c r="A8679" t="s">
        <v>10882</v>
      </c>
      <c r="B8679" t="s">
        <v>10883</v>
      </c>
      <c r="C8679" t="s">
        <v>679</v>
      </c>
      <c r="D8679" s="285">
        <v>0</v>
      </c>
      <c r="E8679" s="286">
        <v>3.3260000000000001</v>
      </c>
      <c r="F8679" s="286">
        <v>0</v>
      </c>
    </row>
    <row r="8680" spans="1:6">
      <c r="A8680" t="s">
        <v>10884</v>
      </c>
      <c r="B8680" t="s">
        <v>10885</v>
      </c>
      <c r="C8680" t="s">
        <v>565</v>
      </c>
      <c r="D8680" s="285">
        <v>0</v>
      </c>
      <c r="E8680" s="286">
        <v>32.895000000000003</v>
      </c>
      <c r="F8680" s="286">
        <v>0</v>
      </c>
    </row>
    <row r="8681" spans="1:6">
      <c r="A8681" t="s">
        <v>10886</v>
      </c>
      <c r="B8681" t="s">
        <v>10887</v>
      </c>
      <c r="C8681" t="s">
        <v>679</v>
      </c>
      <c r="D8681" s="285">
        <v>0</v>
      </c>
      <c r="E8681" s="286">
        <v>5.61</v>
      </c>
      <c r="F8681" s="286">
        <v>0</v>
      </c>
    </row>
    <row r="8682" spans="1:6">
      <c r="A8682" t="s">
        <v>10888</v>
      </c>
      <c r="B8682" t="s">
        <v>10889</v>
      </c>
      <c r="C8682" t="s">
        <v>679</v>
      </c>
      <c r="D8682" s="285">
        <v>0</v>
      </c>
      <c r="E8682" s="286">
        <v>2.4700000000000002</v>
      </c>
      <c r="F8682" s="286">
        <v>0</v>
      </c>
    </row>
    <row r="8683" spans="1:6">
      <c r="A8683" t="s">
        <v>10890</v>
      </c>
      <c r="B8683" t="s">
        <v>10891</v>
      </c>
      <c r="C8683" t="s">
        <v>679</v>
      </c>
      <c r="D8683" s="285">
        <v>0</v>
      </c>
      <c r="E8683" s="286">
        <v>1.96</v>
      </c>
      <c r="F8683" s="286">
        <v>0</v>
      </c>
    </row>
    <row r="8684" spans="1:6">
      <c r="A8684" t="s">
        <v>10892</v>
      </c>
      <c r="B8684" t="s">
        <v>10893</v>
      </c>
      <c r="C8684" t="s">
        <v>679</v>
      </c>
      <c r="D8684" s="285">
        <v>0</v>
      </c>
      <c r="E8684" s="286">
        <v>3.351</v>
      </c>
      <c r="F8684" s="286">
        <v>0</v>
      </c>
    </row>
    <row r="8685" spans="1:6">
      <c r="A8685" t="s">
        <v>10894</v>
      </c>
      <c r="B8685" t="s">
        <v>10895</v>
      </c>
      <c r="C8685" t="s">
        <v>679</v>
      </c>
      <c r="D8685" s="285">
        <v>0</v>
      </c>
      <c r="E8685" s="286">
        <v>3.8</v>
      </c>
      <c r="F8685" s="286">
        <v>0</v>
      </c>
    </row>
    <row r="8686" spans="1:6">
      <c r="A8686" t="s">
        <v>10896</v>
      </c>
      <c r="B8686" t="s">
        <v>10897</v>
      </c>
      <c r="C8686" t="s">
        <v>679</v>
      </c>
      <c r="D8686" s="285">
        <v>0</v>
      </c>
      <c r="E8686" s="286">
        <v>3.08</v>
      </c>
      <c r="F8686" s="286">
        <v>0</v>
      </c>
    </row>
    <row r="8687" spans="1:6">
      <c r="A8687" t="s">
        <v>10898</v>
      </c>
      <c r="B8687" t="s">
        <v>10899</v>
      </c>
      <c r="C8687" t="s">
        <v>679</v>
      </c>
      <c r="D8687" s="285">
        <v>0</v>
      </c>
      <c r="E8687" s="286">
        <v>1.1539999999999999</v>
      </c>
      <c r="F8687" s="286">
        <v>0</v>
      </c>
    </row>
    <row r="8688" spans="1:6">
      <c r="A8688" t="s">
        <v>10900</v>
      </c>
      <c r="B8688" t="s">
        <v>10901</v>
      </c>
      <c r="C8688" t="s">
        <v>679</v>
      </c>
      <c r="D8688" s="285">
        <v>0</v>
      </c>
      <c r="E8688" s="286">
        <v>3.7989999999999999</v>
      </c>
      <c r="F8688" s="286">
        <v>0</v>
      </c>
    </row>
    <row r="8689" spans="1:6">
      <c r="A8689" t="s">
        <v>10902</v>
      </c>
      <c r="B8689" t="s">
        <v>10903</v>
      </c>
      <c r="C8689" t="s">
        <v>7733</v>
      </c>
      <c r="D8689" s="285">
        <v>0</v>
      </c>
      <c r="E8689" s="286">
        <v>11.228999999999999</v>
      </c>
      <c r="F8689" s="286">
        <v>0</v>
      </c>
    </row>
    <row r="8690" spans="1:6">
      <c r="A8690" t="s">
        <v>10904</v>
      </c>
      <c r="B8690" t="s">
        <v>10905</v>
      </c>
      <c r="C8690" t="s">
        <v>679</v>
      </c>
      <c r="D8690" s="285">
        <v>0</v>
      </c>
      <c r="E8690" s="286">
        <v>4.0359999999999996</v>
      </c>
      <c r="F8690" s="286">
        <v>0</v>
      </c>
    </row>
    <row r="8691" spans="1:6">
      <c r="A8691" t="s">
        <v>10906</v>
      </c>
      <c r="B8691" t="s">
        <v>10907</v>
      </c>
      <c r="C8691" t="s">
        <v>679</v>
      </c>
      <c r="D8691" s="285">
        <v>0</v>
      </c>
      <c r="E8691" s="286">
        <v>4.5780000000000003</v>
      </c>
      <c r="F8691" s="286">
        <v>0</v>
      </c>
    </row>
    <row r="8692" spans="1:6">
      <c r="A8692" t="s">
        <v>10908</v>
      </c>
      <c r="B8692" t="s">
        <v>10909</v>
      </c>
      <c r="C8692" t="s">
        <v>679</v>
      </c>
      <c r="D8692" s="285">
        <v>0</v>
      </c>
      <c r="E8692" s="286">
        <v>0.86099999999999999</v>
      </c>
      <c r="F8692" s="286">
        <v>0</v>
      </c>
    </row>
    <row r="8693" spans="1:6">
      <c r="A8693" t="s">
        <v>10910</v>
      </c>
      <c r="B8693" t="s">
        <v>10911</v>
      </c>
      <c r="C8693" t="s">
        <v>679</v>
      </c>
      <c r="D8693" s="285">
        <v>0</v>
      </c>
      <c r="E8693" s="286">
        <v>0</v>
      </c>
      <c r="F8693" s="286">
        <v>0</v>
      </c>
    </row>
    <row r="8694" spans="1:6">
      <c r="A8694" t="s">
        <v>10912</v>
      </c>
      <c r="B8694" t="s">
        <v>10913</v>
      </c>
      <c r="C8694" t="s">
        <v>679</v>
      </c>
      <c r="D8694" s="285">
        <v>0</v>
      </c>
      <c r="E8694" s="286">
        <v>0</v>
      </c>
      <c r="F8694" s="286">
        <v>0</v>
      </c>
    </row>
    <row r="8695" spans="1:6">
      <c r="A8695" t="s">
        <v>10914</v>
      </c>
      <c r="B8695" t="s">
        <v>10915</v>
      </c>
      <c r="C8695" t="s">
        <v>679</v>
      </c>
      <c r="D8695" s="285">
        <v>0</v>
      </c>
      <c r="E8695" s="286">
        <v>7.6749999999999998</v>
      </c>
      <c r="F8695" s="286">
        <v>0</v>
      </c>
    </row>
    <row r="8696" spans="1:6">
      <c r="A8696" t="s">
        <v>10916</v>
      </c>
      <c r="B8696" t="s">
        <v>10917</v>
      </c>
      <c r="C8696" t="s">
        <v>679</v>
      </c>
      <c r="D8696" s="285">
        <v>0</v>
      </c>
      <c r="E8696" s="286">
        <v>0.97899999999999998</v>
      </c>
      <c r="F8696" s="286">
        <v>0</v>
      </c>
    </row>
    <row r="8697" spans="1:6">
      <c r="A8697" t="s">
        <v>10918</v>
      </c>
      <c r="B8697" t="s">
        <v>10919</v>
      </c>
      <c r="C8697" t="s">
        <v>679</v>
      </c>
      <c r="D8697" s="285">
        <v>0</v>
      </c>
      <c r="E8697" s="286">
        <v>2.91</v>
      </c>
      <c r="F8697" s="286">
        <v>0</v>
      </c>
    </row>
    <row r="8698" spans="1:6">
      <c r="A8698" t="s">
        <v>10920</v>
      </c>
      <c r="B8698" t="s">
        <v>10921</v>
      </c>
      <c r="C8698" t="s">
        <v>679</v>
      </c>
      <c r="D8698" s="285">
        <v>0</v>
      </c>
      <c r="E8698" s="286">
        <v>0.79</v>
      </c>
      <c r="F8698" s="286">
        <v>0</v>
      </c>
    </row>
    <row r="8699" spans="1:6">
      <c r="A8699" t="s">
        <v>10922</v>
      </c>
      <c r="B8699" t="s">
        <v>10923</v>
      </c>
      <c r="C8699" t="s">
        <v>679</v>
      </c>
      <c r="D8699" s="285">
        <v>0</v>
      </c>
      <c r="E8699" s="286">
        <v>1.47</v>
      </c>
      <c r="F8699" s="286">
        <v>0</v>
      </c>
    </row>
    <row r="8700" spans="1:6">
      <c r="A8700" t="s">
        <v>10924</v>
      </c>
      <c r="B8700" t="s">
        <v>10925</v>
      </c>
      <c r="C8700" t="s">
        <v>679</v>
      </c>
      <c r="D8700" s="285">
        <v>0</v>
      </c>
      <c r="E8700" s="286">
        <v>9.7520000000000007</v>
      </c>
      <c r="F8700" s="286">
        <v>0</v>
      </c>
    </row>
    <row r="8701" spans="1:6">
      <c r="A8701" t="s">
        <v>10926</v>
      </c>
      <c r="B8701" t="s">
        <v>10927</v>
      </c>
      <c r="C8701" t="s">
        <v>679</v>
      </c>
      <c r="D8701" s="285">
        <v>0</v>
      </c>
      <c r="E8701" s="286">
        <v>8.0500000000000007</v>
      </c>
      <c r="F8701" s="286">
        <v>0</v>
      </c>
    </row>
    <row r="8702" spans="1:6">
      <c r="A8702" t="s">
        <v>10928</v>
      </c>
      <c r="B8702" t="s">
        <v>10929</v>
      </c>
      <c r="C8702" t="s">
        <v>679</v>
      </c>
      <c r="D8702" s="285">
        <v>0</v>
      </c>
      <c r="E8702" s="286">
        <v>4.17</v>
      </c>
      <c r="F8702" s="286">
        <v>0</v>
      </c>
    </row>
    <row r="8703" spans="1:6">
      <c r="A8703" t="s">
        <v>10930</v>
      </c>
      <c r="B8703" t="s">
        <v>10931</v>
      </c>
      <c r="C8703" t="s">
        <v>679</v>
      </c>
      <c r="D8703" s="285">
        <v>0</v>
      </c>
      <c r="E8703" s="286">
        <v>3.12</v>
      </c>
      <c r="F8703" s="286">
        <v>0</v>
      </c>
    </row>
    <row r="8704" spans="1:6">
      <c r="A8704" t="s">
        <v>10932</v>
      </c>
      <c r="B8704" t="s">
        <v>10933</v>
      </c>
      <c r="C8704" t="s">
        <v>679</v>
      </c>
      <c r="D8704" s="285">
        <v>0</v>
      </c>
      <c r="E8704" s="286">
        <v>1.37</v>
      </c>
      <c r="F8704" s="286">
        <v>0</v>
      </c>
    </row>
    <row r="8705" spans="1:6">
      <c r="A8705" t="s">
        <v>10934</v>
      </c>
      <c r="B8705" t="s">
        <v>10935</v>
      </c>
      <c r="C8705" t="s">
        <v>679</v>
      </c>
      <c r="D8705" s="285">
        <v>0</v>
      </c>
      <c r="E8705" s="286">
        <v>1.1299999999999999</v>
      </c>
      <c r="F8705" s="286">
        <v>0</v>
      </c>
    </row>
    <row r="8706" spans="1:6">
      <c r="A8706" t="s">
        <v>10936</v>
      </c>
      <c r="B8706" t="s">
        <v>10937</v>
      </c>
      <c r="C8706" t="s">
        <v>679</v>
      </c>
      <c r="D8706" s="285">
        <v>0</v>
      </c>
      <c r="E8706" s="286">
        <v>1.21</v>
      </c>
      <c r="F8706" s="286">
        <v>0</v>
      </c>
    </row>
    <row r="8707" spans="1:6">
      <c r="A8707" t="s">
        <v>10938</v>
      </c>
      <c r="B8707" t="s">
        <v>10939</v>
      </c>
      <c r="C8707" t="s">
        <v>679</v>
      </c>
      <c r="D8707" s="285">
        <v>0</v>
      </c>
      <c r="E8707" s="286">
        <v>7.45</v>
      </c>
      <c r="F8707" s="286">
        <v>0</v>
      </c>
    </row>
    <row r="8708" spans="1:6">
      <c r="A8708" t="s">
        <v>10940</v>
      </c>
      <c r="B8708" t="s">
        <v>10941</v>
      </c>
      <c r="C8708" t="s">
        <v>679</v>
      </c>
      <c r="D8708" s="285">
        <v>0</v>
      </c>
      <c r="E8708" s="286">
        <v>2.6</v>
      </c>
      <c r="F8708" s="286">
        <v>0</v>
      </c>
    </row>
    <row r="8709" spans="1:6">
      <c r="A8709" t="s">
        <v>10942</v>
      </c>
      <c r="B8709" t="s">
        <v>10943</v>
      </c>
      <c r="C8709" t="s">
        <v>679</v>
      </c>
      <c r="D8709" s="285">
        <v>0</v>
      </c>
      <c r="E8709" s="286">
        <v>4.58</v>
      </c>
      <c r="F8709" s="286">
        <v>0</v>
      </c>
    </row>
    <row r="8710" spans="1:6">
      <c r="A8710" t="s">
        <v>10944</v>
      </c>
      <c r="B8710" t="s">
        <v>10945</v>
      </c>
      <c r="C8710" t="s">
        <v>679</v>
      </c>
      <c r="D8710" s="285">
        <v>0</v>
      </c>
      <c r="E8710" s="286">
        <v>16.55</v>
      </c>
      <c r="F8710" s="286">
        <v>0</v>
      </c>
    </row>
    <row r="8711" spans="1:6">
      <c r="A8711" t="s">
        <v>10946</v>
      </c>
      <c r="B8711" t="s">
        <v>10947</v>
      </c>
      <c r="C8711" t="s">
        <v>679</v>
      </c>
      <c r="D8711" s="285">
        <v>0</v>
      </c>
      <c r="E8711" s="286">
        <v>15.93</v>
      </c>
      <c r="F8711" s="286">
        <v>0</v>
      </c>
    </row>
    <row r="8712" spans="1:6">
      <c r="A8712" t="s">
        <v>10948</v>
      </c>
      <c r="B8712" t="s">
        <v>10949</v>
      </c>
      <c r="C8712" t="s">
        <v>679</v>
      </c>
      <c r="D8712" s="285">
        <v>0</v>
      </c>
      <c r="E8712" s="286">
        <v>12.04</v>
      </c>
      <c r="F8712" s="286">
        <v>0</v>
      </c>
    </row>
    <row r="8713" spans="1:6">
      <c r="A8713" t="s">
        <v>10950</v>
      </c>
      <c r="B8713" t="s">
        <v>10951</v>
      </c>
      <c r="C8713" t="s">
        <v>679</v>
      </c>
      <c r="D8713" s="285">
        <v>0</v>
      </c>
      <c r="E8713" s="286">
        <v>6.46</v>
      </c>
      <c r="F8713" s="286">
        <v>0</v>
      </c>
    </row>
    <row r="8714" spans="1:6">
      <c r="A8714" t="s">
        <v>10952</v>
      </c>
      <c r="B8714" t="s">
        <v>10953</v>
      </c>
      <c r="C8714" t="s">
        <v>679</v>
      </c>
      <c r="D8714" s="285">
        <v>0</v>
      </c>
      <c r="E8714" s="286">
        <v>12.8</v>
      </c>
      <c r="F8714" s="286">
        <v>0</v>
      </c>
    </row>
    <row r="8715" spans="1:6">
      <c r="A8715" t="s">
        <v>10954</v>
      </c>
      <c r="B8715" t="s">
        <v>10955</v>
      </c>
      <c r="C8715" t="s">
        <v>679</v>
      </c>
      <c r="D8715" s="285">
        <v>0</v>
      </c>
      <c r="E8715" s="286">
        <v>20.7</v>
      </c>
      <c r="F8715" s="286">
        <v>0</v>
      </c>
    </row>
    <row r="8716" spans="1:6">
      <c r="A8716" t="s">
        <v>10956</v>
      </c>
      <c r="B8716" t="s">
        <v>10957</v>
      </c>
      <c r="C8716" t="s">
        <v>679</v>
      </c>
      <c r="D8716" s="285">
        <v>0</v>
      </c>
      <c r="E8716" s="286">
        <v>7.3</v>
      </c>
      <c r="F8716" s="286">
        <v>0</v>
      </c>
    </row>
    <row r="8717" spans="1:6">
      <c r="A8717" t="s">
        <v>10958</v>
      </c>
      <c r="B8717" t="s">
        <v>10959</v>
      </c>
      <c r="C8717" t="s">
        <v>679</v>
      </c>
      <c r="D8717" s="285">
        <v>0</v>
      </c>
      <c r="E8717" s="286">
        <v>2.31</v>
      </c>
      <c r="F8717" s="286">
        <v>0</v>
      </c>
    </row>
    <row r="8718" spans="1:6">
      <c r="A8718" t="s">
        <v>10960</v>
      </c>
      <c r="B8718" t="s">
        <v>10961</v>
      </c>
      <c r="C8718" t="s">
        <v>679</v>
      </c>
      <c r="D8718" s="285">
        <v>0</v>
      </c>
      <c r="E8718" s="286">
        <v>6.8730000000000002</v>
      </c>
      <c r="F8718" s="286">
        <v>0</v>
      </c>
    </row>
    <row r="8719" spans="1:6">
      <c r="A8719" t="s">
        <v>10962</v>
      </c>
      <c r="B8719" t="s">
        <v>10963</v>
      </c>
      <c r="C8719" t="s">
        <v>679</v>
      </c>
      <c r="D8719" s="285">
        <v>0</v>
      </c>
      <c r="E8719" s="286">
        <v>6.0250000000000004</v>
      </c>
      <c r="F8719" s="286">
        <v>0</v>
      </c>
    </row>
    <row r="8720" spans="1:6">
      <c r="A8720" t="s">
        <v>10964</v>
      </c>
      <c r="B8720" t="s">
        <v>10965</v>
      </c>
      <c r="C8720" t="s">
        <v>679</v>
      </c>
      <c r="D8720" s="285">
        <v>0</v>
      </c>
      <c r="E8720" s="286">
        <v>0.995</v>
      </c>
      <c r="F8720" s="286">
        <v>0</v>
      </c>
    </row>
    <row r="8721" spans="1:6">
      <c r="A8721" t="s">
        <v>10966</v>
      </c>
      <c r="B8721" t="s">
        <v>10967</v>
      </c>
      <c r="C8721" t="s">
        <v>679</v>
      </c>
      <c r="D8721" s="285">
        <v>0</v>
      </c>
      <c r="E8721" s="286">
        <v>4.43</v>
      </c>
      <c r="F8721" s="286">
        <v>0</v>
      </c>
    </row>
    <row r="8722" spans="1:6">
      <c r="A8722" t="s">
        <v>10968</v>
      </c>
      <c r="B8722" t="s">
        <v>10969</v>
      </c>
      <c r="C8722" t="s">
        <v>679</v>
      </c>
      <c r="D8722" s="285">
        <v>0</v>
      </c>
      <c r="E8722" s="286">
        <v>6.6609999999999996</v>
      </c>
      <c r="F8722" s="286">
        <v>0</v>
      </c>
    </row>
    <row r="8723" spans="1:6">
      <c r="A8723" t="s">
        <v>10970</v>
      </c>
      <c r="B8723" t="s">
        <v>10971</v>
      </c>
      <c r="C8723" t="s">
        <v>679</v>
      </c>
      <c r="D8723" s="285">
        <v>0</v>
      </c>
      <c r="E8723" s="286">
        <v>2.7669999999999999</v>
      </c>
      <c r="F8723" s="286">
        <v>0</v>
      </c>
    </row>
    <row r="8724" spans="1:6">
      <c r="A8724" t="s">
        <v>10972</v>
      </c>
      <c r="B8724" t="s">
        <v>10973</v>
      </c>
      <c r="C8724" t="s">
        <v>679</v>
      </c>
      <c r="D8724" s="285">
        <v>0</v>
      </c>
      <c r="E8724" s="286">
        <v>2.1760000000000002</v>
      </c>
      <c r="F8724" s="286">
        <v>0</v>
      </c>
    </row>
    <row r="8725" spans="1:6">
      <c r="A8725" t="s">
        <v>10974</v>
      </c>
      <c r="B8725" t="s">
        <v>10975</v>
      </c>
      <c r="C8725" t="s">
        <v>679</v>
      </c>
      <c r="D8725" s="285">
        <v>0</v>
      </c>
      <c r="E8725" s="286">
        <v>3.53</v>
      </c>
      <c r="F8725" s="286">
        <v>0</v>
      </c>
    </row>
    <row r="8726" spans="1:6">
      <c r="A8726" t="s">
        <v>10976</v>
      </c>
      <c r="B8726" t="s">
        <v>10977</v>
      </c>
      <c r="C8726" t="s">
        <v>679</v>
      </c>
      <c r="D8726" s="285">
        <v>0</v>
      </c>
      <c r="E8726" s="286">
        <v>1.948</v>
      </c>
      <c r="F8726" s="286">
        <v>0</v>
      </c>
    </row>
    <row r="8727" spans="1:6">
      <c r="A8727" t="s">
        <v>10978</v>
      </c>
      <c r="B8727" t="s">
        <v>10979</v>
      </c>
      <c r="C8727" t="s">
        <v>679</v>
      </c>
      <c r="D8727" s="285">
        <v>0</v>
      </c>
      <c r="E8727" s="286">
        <v>0.23</v>
      </c>
      <c r="F8727" s="286">
        <v>0</v>
      </c>
    </row>
    <row r="8728" spans="1:6">
      <c r="A8728" t="s">
        <v>10980</v>
      </c>
      <c r="B8728" t="s">
        <v>10981</v>
      </c>
      <c r="C8728" t="s">
        <v>679</v>
      </c>
      <c r="D8728" s="285">
        <v>0</v>
      </c>
      <c r="E8728" s="286">
        <v>5.2469999999999999</v>
      </c>
      <c r="F8728" s="286">
        <v>0</v>
      </c>
    </row>
    <row r="8729" spans="1:6">
      <c r="A8729" t="s">
        <v>10982</v>
      </c>
      <c r="B8729" t="s">
        <v>10983</v>
      </c>
      <c r="C8729" t="s">
        <v>679</v>
      </c>
      <c r="D8729" s="285">
        <v>0</v>
      </c>
      <c r="E8729" s="286">
        <v>0.94</v>
      </c>
      <c r="F8729" s="286">
        <v>0</v>
      </c>
    </row>
    <row r="8730" spans="1:6">
      <c r="A8730" t="s">
        <v>10984</v>
      </c>
      <c r="B8730" t="s">
        <v>10985</v>
      </c>
      <c r="C8730" t="s">
        <v>679</v>
      </c>
      <c r="D8730" s="285">
        <v>0</v>
      </c>
      <c r="E8730" s="286">
        <v>3.49</v>
      </c>
      <c r="F8730" s="286">
        <v>0</v>
      </c>
    </row>
    <row r="8731" spans="1:6">
      <c r="A8731" t="s">
        <v>10986</v>
      </c>
      <c r="B8731" t="s">
        <v>10987</v>
      </c>
      <c r="C8731" t="s">
        <v>679</v>
      </c>
      <c r="D8731" s="285">
        <v>0</v>
      </c>
      <c r="E8731" s="286">
        <v>3.39</v>
      </c>
      <c r="F8731" s="286">
        <v>0</v>
      </c>
    </row>
    <row r="8732" spans="1:6">
      <c r="A8732" t="s">
        <v>10988</v>
      </c>
      <c r="B8732" t="s">
        <v>10989</v>
      </c>
      <c r="C8732" t="s">
        <v>679</v>
      </c>
      <c r="D8732" s="285">
        <v>0</v>
      </c>
      <c r="E8732" s="286">
        <v>1.43</v>
      </c>
      <c r="F8732" s="286">
        <v>0</v>
      </c>
    </row>
    <row r="8733" spans="1:6">
      <c r="A8733" t="s">
        <v>10990</v>
      </c>
      <c r="B8733" t="s">
        <v>10991</v>
      </c>
      <c r="C8733" t="s">
        <v>679</v>
      </c>
      <c r="D8733" s="285">
        <v>0</v>
      </c>
      <c r="E8733" s="286">
        <v>3.53</v>
      </c>
      <c r="F8733" s="286">
        <v>0</v>
      </c>
    </row>
    <row r="8734" spans="1:6">
      <c r="A8734" t="s">
        <v>10992</v>
      </c>
      <c r="B8734" t="s">
        <v>10993</v>
      </c>
      <c r="C8734" t="s">
        <v>679</v>
      </c>
      <c r="D8734" s="285">
        <v>0</v>
      </c>
      <c r="E8734" s="286">
        <v>0.45200000000000001</v>
      </c>
      <c r="F8734" s="286">
        <v>0</v>
      </c>
    </row>
    <row r="8735" spans="1:6">
      <c r="A8735" t="s">
        <v>10994</v>
      </c>
      <c r="B8735" t="s">
        <v>10995</v>
      </c>
      <c r="C8735" t="s">
        <v>679</v>
      </c>
      <c r="D8735" s="285">
        <v>0</v>
      </c>
      <c r="E8735" s="286">
        <v>4.59</v>
      </c>
      <c r="F8735" s="286">
        <v>0</v>
      </c>
    </row>
    <row r="8736" spans="1:6">
      <c r="A8736" t="s">
        <v>10996</v>
      </c>
      <c r="B8736" t="s">
        <v>10997</v>
      </c>
      <c r="C8736" t="s">
        <v>679</v>
      </c>
      <c r="D8736" s="285">
        <v>0</v>
      </c>
      <c r="E8736" s="286">
        <v>4.7329999999999997</v>
      </c>
      <c r="F8736" s="286">
        <v>0</v>
      </c>
    </row>
    <row r="8737" spans="1:6">
      <c r="A8737" t="s">
        <v>10998</v>
      </c>
      <c r="B8737" t="s">
        <v>10999</v>
      </c>
      <c r="C8737" t="s">
        <v>679</v>
      </c>
      <c r="D8737" s="285">
        <v>0</v>
      </c>
      <c r="E8737" s="286">
        <v>3.07</v>
      </c>
      <c r="F8737" s="286">
        <v>0</v>
      </c>
    </row>
    <row r="8738" spans="1:6">
      <c r="A8738" t="s">
        <v>11000</v>
      </c>
      <c r="B8738" t="s">
        <v>11001</v>
      </c>
      <c r="C8738" t="s">
        <v>679</v>
      </c>
      <c r="D8738" s="285">
        <v>0</v>
      </c>
      <c r="E8738" s="286">
        <v>2.4500000000000002</v>
      </c>
      <c r="F8738" s="286">
        <v>0</v>
      </c>
    </row>
    <row r="8739" spans="1:6">
      <c r="A8739" t="s">
        <v>11002</v>
      </c>
      <c r="B8739" t="s">
        <v>11003</v>
      </c>
      <c r="C8739" t="s">
        <v>679</v>
      </c>
      <c r="D8739" s="285">
        <v>0</v>
      </c>
      <c r="E8739" s="286">
        <v>1.92</v>
      </c>
      <c r="F8739" s="286">
        <v>0</v>
      </c>
    </row>
    <row r="8740" spans="1:6">
      <c r="A8740" t="s">
        <v>11004</v>
      </c>
      <c r="B8740" t="s">
        <v>11005</v>
      </c>
      <c r="C8740" t="s">
        <v>679</v>
      </c>
      <c r="D8740" s="285">
        <v>0</v>
      </c>
      <c r="E8740" s="286">
        <v>0.5</v>
      </c>
      <c r="F8740" s="286">
        <v>0</v>
      </c>
    </row>
    <row r="8741" spans="1:6">
      <c r="A8741" t="s">
        <v>11006</v>
      </c>
      <c r="B8741" t="s">
        <v>11007</v>
      </c>
      <c r="C8741" t="s">
        <v>679</v>
      </c>
      <c r="D8741" s="285">
        <v>0</v>
      </c>
      <c r="E8741" s="286">
        <v>0.32</v>
      </c>
      <c r="F8741" s="286">
        <v>0</v>
      </c>
    </row>
    <row r="8742" spans="1:6">
      <c r="A8742" t="s">
        <v>11008</v>
      </c>
      <c r="B8742" t="s">
        <v>11009</v>
      </c>
      <c r="C8742" t="s">
        <v>679</v>
      </c>
      <c r="D8742" s="285">
        <v>0</v>
      </c>
      <c r="E8742" s="286">
        <v>0.84</v>
      </c>
      <c r="F8742" s="286">
        <v>0</v>
      </c>
    </row>
    <row r="8743" spans="1:6">
      <c r="A8743" t="s">
        <v>11010</v>
      </c>
      <c r="B8743" t="s">
        <v>11011</v>
      </c>
      <c r="C8743" t="s">
        <v>679</v>
      </c>
      <c r="D8743" s="285">
        <v>0</v>
      </c>
      <c r="E8743" s="286">
        <v>2.09</v>
      </c>
      <c r="F8743" s="286">
        <v>0</v>
      </c>
    </row>
    <row r="8744" spans="1:6">
      <c r="A8744" t="s">
        <v>11012</v>
      </c>
      <c r="B8744" t="s">
        <v>11013</v>
      </c>
      <c r="C8744" t="s">
        <v>679</v>
      </c>
      <c r="D8744" s="285">
        <v>0</v>
      </c>
      <c r="E8744" s="286">
        <v>2.1850000000000001</v>
      </c>
      <c r="F8744" s="286">
        <v>0</v>
      </c>
    </row>
    <row r="8745" spans="1:6">
      <c r="A8745" t="s">
        <v>11014</v>
      </c>
      <c r="B8745" t="s">
        <v>11015</v>
      </c>
      <c r="C8745" t="s">
        <v>679</v>
      </c>
      <c r="D8745" s="285">
        <v>0</v>
      </c>
      <c r="E8745" s="286">
        <v>0.28999999999999998</v>
      </c>
      <c r="F8745" s="286">
        <v>0</v>
      </c>
    </row>
    <row r="8746" spans="1:6">
      <c r="A8746" t="s">
        <v>11016</v>
      </c>
      <c r="B8746" t="s">
        <v>11017</v>
      </c>
      <c r="C8746" t="s">
        <v>679</v>
      </c>
      <c r="D8746" s="285">
        <v>0</v>
      </c>
      <c r="E8746" s="286">
        <v>0.13</v>
      </c>
      <c r="F8746" s="286">
        <v>0</v>
      </c>
    </row>
    <row r="8747" spans="1:6">
      <c r="A8747" t="s">
        <v>11018</v>
      </c>
      <c r="B8747" t="s">
        <v>11019</v>
      </c>
      <c r="C8747" t="s">
        <v>679</v>
      </c>
      <c r="D8747" s="285">
        <v>0</v>
      </c>
      <c r="E8747" s="286">
        <v>2.27</v>
      </c>
      <c r="F8747" s="286">
        <v>0</v>
      </c>
    </row>
    <row r="8748" spans="1:6">
      <c r="A8748" t="s">
        <v>11020</v>
      </c>
      <c r="B8748" t="s">
        <v>11021</v>
      </c>
      <c r="C8748" t="s">
        <v>679</v>
      </c>
      <c r="D8748" s="285">
        <v>0</v>
      </c>
      <c r="E8748" s="286">
        <v>1.786</v>
      </c>
      <c r="F8748" s="286">
        <v>0</v>
      </c>
    </row>
    <row r="8749" spans="1:6">
      <c r="A8749" t="s">
        <v>11022</v>
      </c>
      <c r="B8749" t="s">
        <v>11023</v>
      </c>
      <c r="C8749" t="s">
        <v>679</v>
      </c>
      <c r="D8749" s="285">
        <v>0</v>
      </c>
      <c r="E8749" s="286">
        <v>1.2</v>
      </c>
      <c r="F8749" s="286">
        <v>0</v>
      </c>
    </row>
    <row r="8750" spans="1:6">
      <c r="A8750" t="s">
        <v>11024</v>
      </c>
      <c r="B8750" t="s">
        <v>11025</v>
      </c>
      <c r="C8750" t="s">
        <v>679</v>
      </c>
      <c r="D8750" s="285">
        <v>0</v>
      </c>
      <c r="E8750" s="286">
        <v>3</v>
      </c>
      <c r="F8750" s="286">
        <v>0</v>
      </c>
    </row>
    <row r="8751" spans="1:6">
      <c r="A8751" t="s">
        <v>11026</v>
      </c>
      <c r="B8751" t="s">
        <v>11027</v>
      </c>
      <c r="C8751" t="s">
        <v>679</v>
      </c>
      <c r="D8751" s="285">
        <v>0</v>
      </c>
      <c r="E8751" s="286">
        <v>4.7249999999999996</v>
      </c>
      <c r="F8751" s="286">
        <v>0</v>
      </c>
    </row>
    <row r="8752" spans="1:6">
      <c r="A8752" t="s">
        <v>11028</v>
      </c>
      <c r="B8752" t="s">
        <v>11029</v>
      </c>
      <c r="C8752" t="s">
        <v>679</v>
      </c>
      <c r="D8752" s="285">
        <v>0</v>
      </c>
      <c r="E8752" s="286">
        <v>4.4950000000000001</v>
      </c>
      <c r="F8752" s="286">
        <v>0</v>
      </c>
    </row>
    <row r="8753" spans="1:6">
      <c r="A8753" t="s">
        <v>11030</v>
      </c>
      <c r="B8753" t="s">
        <v>11031</v>
      </c>
      <c r="C8753" t="s">
        <v>679</v>
      </c>
      <c r="D8753" s="285">
        <v>0</v>
      </c>
      <c r="E8753" s="286">
        <v>4.9370000000000003</v>
      </c>
      <c r="F8753" s="286">
        <v>0</v>
      </c>
    </row>
    <row r="8754" spans="1:6">
      <c r="A8754" t="s">
        <v>11032</v>
      </c>
      <c r="B8754" t="s">
        <v>11033</v>
      </c>
      <c r="C8754" t="s">
        <v>679</v>
      </c>
      <c r="D8754" s="285">
        <v>0</v>
      </c>
      <c r="E8754" s="286">
        <v>0.59399999999999997</v>
      </c>
      <c r="F8754" s="286">
        <v>0</v>
      </c>
    </row>
    <row r="8755" spans="1:6">
      <c r="A8755" t="s">
        <v>11034</v>
      </c>
      <c r="B8755" t="s">
        <v>11035</v>
      </c>
      <c r="C8755" t="s">
        <v>679</v>
      </c>
      <c r="D8755" s="285">
        <v>0</v>
      </c>
      <c r="E8755" s="286">
        <v>0.89</v>
      </c>
      <c r="F8755" s="286">
        <v>0</v>
      </c>
    </row>
    <row r="8756" spans="1:6">
      <c r="A8756" t="s">
        <v>11036</v>
      </c>
      <c r="B8756" t="s">
        <v>11037</v>
      </c>
      <c r="C8756" t="s">
        <v>679</v>
      </c>
      <c r="D8756" s="285">
        <v>0</v>
      </c>
      <c r="E8756" s="286">
        <v>2.464</v>
      </c>
      <c r="F8756" s="286">
        <v>0</v>
      </c>
    </row>
    <row r="8757" spans="1:6">
      <c r="A8757" t="s">
        <v>11038</v>
      </c>
      <c r="B8757" t="s">
        <v>11039</v>
      </c>
      <c r="C8757" t="s">
        <v>679</v>
      </c>
      <c r="D8757" s="285">
        <v>0</v>
      </c>
      <c r="E8757" s="286">
        <v>22.667999999999999</v>
      </c>
      <c r="F8757" s="286">
        <v>0</v>
      </c>
    </row>
    <row r="8758" spans="1:6">
      <c r="A8758" t="s">
        <v>11040</v>
      </c>
      <c r="B8758" t="s">
        <v>11041</v>
      </c>
      <c r="C8758" t="s">
        <v>679</v>
      </c>
      <c r="D8758" s="285">
        <v>0</v>
      </c>
      <c r="E8758" s="286">
        <v>2.65</v>
      </c>
      <c r="F8758" s="286">
        <v>0</v>
      </c>
    </row>
    <row r="8759" spans="1:6">
      <c r="A8759" t="s">
        <v>11042</v>
      </c>
      <c r="B8759" t="s">
        <v>11043</v>
      </c>
      <c r="C8759" t="s">
        <v>679</v>
      </c>
      <c r="D8759" s="285">
        <v>0</v>
      </c>
      <c r="E8759" s="286">
        <v>3.5</v>
      </c>
      <c r="F8759" s="286">
        <v>0</v>
      </c>
    </row>
    <row r="8760" spans="1:6">
      <c r="A8760" t="s">
        <v>11044</v>
      </c>
      <c r="B8760" t="s">
        <v>11045</v>
      </c>
      <c r="C8760" t="s">
        <v>679</v>
      </c>
      <c r="D8760" s="285">
        <v>0</v>
      </c>
      <c r="E8760" s="286">
        <v>5.15</v>
      </c>
      <c r="F8760" s="286">
        <v>0</v>
      </c>
    </row>
    <row r="8761" spans="1:6">
      <c r="A8761" t="s">
        <v>11046</v>
      </c>
      <c r="B8761" t="s">
        <v>11047</v>
      </c>
      <c r="C8761" t="s">
        <v>679</v>
      </c>
      <c r="D8761" s="285">
        <v>0</v>
      </c>
      <c r="E8761" s="286">
        <v>1.83</v>
      </c>
      <c r="F8761" s="286">
        <v>0</v>
      </c>
    </row>
    <row r="8762" spans="1:6">
      <c r="A8762" t="s">
        <v>11048</v>
      </c>
      <c r="B8762" t="s">
        <v>11049</v>
      </c>
      <c r="C8762" t="s">
        <v>679</v>
      </c>
      <c r="D8762" s="285">
        <v>0</v>
      </c>
      <c r="E8762" s="286">
        <v>2.77</v>
      </c>
      <c r="F8762" s="286">
        <v>0</v>
      </c>
    </row>
    <row r="8763" spans="1:6">
      <c r="A8763" t="s">
        <v>11050</v>
      </c>
      <c r="B8763" t="s">
        <v>11051</v>
      </c>
      <c r="C8763" t="s">
        <v>679</v>
      </c>
      <c r="D8763" s="285">
        <v>0</v>
      </c>
      <c r="E8763" s="286">
        <v>0.3</v>
      </c>
      <c r="F8763" s="286">
        <v>0</v>
      </c>
    </row>
    <row r="8764" spans="1:6">
      <c r="A8764" t="s">
        <v>11052</v>
      </c>
      <c r="B8764" t="s">
        <v>11053</v>
      </c>
      <c r="C8764" t="s">
        <v>679</v>
      </c>
      <c r="D8764" s="285">
        <v>0</v>
      </c>
      <c r="E8764" s="286">
        <v>0.97699999999999998</v>
      </c>
      <c r="F8764" s="286">
        <v>0</v>
      </c>
    </row>
    <row r="8765" spans="1:6">
      <c r="A8765" t="s">
        <v>11054</v>
      </c>
      <c r="B8765" t="s">
        <v>11055</v>
      </c>
      <c r="C8765" t="s">
        <v>679</v>
      </c>
      <c r="D8765" s="285">
        <v>0</v>
      </c>
      <c r="E8765" s="286">
        <v>4.92</v>
      </c>
      <c r="F8765" s="286">
        <v>0</v>
      </c>
    </row>
    <row r="8766" spans="1:6">
      <c r="A8766" t="s">
        <v>11056</v>
      </c>
      <c r="B8766" t="s">
        <v>11057</v>
      </c>
      <c r="C8766" t="s">
        <v>679</v>
      </c>
      <c r="D8766" s="285">
        <v>0</v>
      </c>
      <c r="E8766" s="286">
        <v>5.742</v>
      </c>
      <c r="F8766" s="286">
        <v>0</v>
      </c>
    </row>
    <row r="8767" spans="1:6">
      <c r="A8767" t="s">
        <v>11058</v>
      </c>
      <c r="B8767" t="s">
        <v>11059</v>
      </c>
      <c r="C8767" t="s">
        <v>679</v>
      </c>
      <c r="D8767" s="285">
        <v>0</v>
      </c>
      <c r="E8767" s="286">
        <v>2.5569999999999999</v>
      </c>
      <c r="F8767" s="286">
        <v>0</v>
      </c>
    </row>
    <row r="8768" spans="1:6">
      <c r="A8768" t="s">
        <v>11060</v>
      </c>
      <c r="B8768" t="s">
        <v>11061</v>
      </c>
      <c r="C8768" t="s">
        <v>679</v>
      </c>
      <c r="D8768" s="285">
        <v>0</v>
      </c>
      <c r="E8768" s="286">
        <v>1.55</v>
      </c>
      <c r="F8768" s="286">
        <v>0</v>
      </c>
    </row>
    <row r="8769" spans="1:6">
      <c r="A8769" t="s">
        <v>11062</v>
      </c>
      <c r="B8769" t="s">
        <v>11063</v>
      </c>
      <c r="C8769" t="s">
        <v>679</v>
      </c>
      <c r="D8769" s="285">
        <v>0</v>
      </c>
      <c r="E8769" s="286">
        <v>1.363</v>
      </c>
      <c r="F8769" s="286">
        <v>0</v>
      </c>
    </row>
    <row r="8770" spans="1:6">
      <c r="A8770" t="s">
        <v>11064</v>
      </c>
      <c r="B8770" t="s">
        <v>11065</v>
      </c>
      <c r="C8770" t="s">
        <v>679</v>
      </c>
      <c r="D8770" s="285">
        <v>0</v>
      </c>
      <c r="E8770" s="286">
        <v>5.01</v>
      </c>
      <c r="F8770" s="286">
        <v>0</v>
      </c>
    </row>
    <row r="8771" spans="1:6">
      <c r="A8771" t="s">
        <v>11066</v>
      </c>
      <c r="B8771" t="s">
        <v>11067</v>
      </c>
      <c r="C8771" t="s">
        <v>679</v>
      </c>
      <c r="D8771" s="285">
        <v>0</v>
      </c>
      <c r="E8771" s="286">
        <v>0.83799999999999997</v>
      </c>
      <c r="F8771" s="286">
        <v>0</v>
      </c>
    </row>
    <row r="8772" spans="1:6">
      <c r="A8772" t="s">
        <v>11068</v>
      </c>
      <c r="B8772" t="s">
        <v>11069</v>
      </c>
      <c r="C8772" t="s">
        <v>679</v>
      </c>
      <c r="D8772" s="285">
        <v>0</v>
      </c>
      <c r="E8772" s="286">
        <v>1.6850000000000001</v>
      </c>
      <c r="F8772" s="286">
        <v>0</v>
      </c>
    </row>
    <row r="8773" spans="1:6">
      <c r="A8773" t="s">
        <v>11070</v>
      </c>
      <c r="B8773" t="s">
        <v>11071</v>
      </c>
      <c r="C8773" t="s">
        <v>679</v>
      </c>
      <c r="D8773" s="285">
        <v>0</v>
      </c>
      <c r="E8773" s="286">
        <v>0.25</v>
      </c>
      <c r="F8773" s="286">
        <v>0</v>
      </c>
    </row>
    <row r="8774" spans="1:6">
      <c r="A8774" t="s">
        <v>11072</v>
      </c>
      <c r="B8774" t="s">
        <v>11073</v>
      </c>
      <c r="C8774" t="s">
        <v>679</v>
      </c>
      <c r="D8774" s="285">
        <v>0</v>
      </c>
      <c r="E8774" s="286">
        <v>1.2110000000000001</v>
      </c>
      <c r="F8774" s="286">
        <v>0</v>
      </c>
    </row>
    <row r="8775" spans="1:6">
      <c r="A8775" t="s">
        <v>11074</v>
      </c>
      <c r="B8775" t="s">
        <v>11075</v>
      </c>
      <c r="C8775" t="s">
        <v>679</v>
      </c>
      <c r="D8775" s="285">
        <v>0</v>
      </c>
      <c r="E8775" s="286">
        <v>8.0459999999999994</v>
      </c>
      <c r="F8775" s="286">
        <v>0</v>
      </c>
    </row>
    <row r="8776" spans="1:6">
      <c r="A8776" t="s">
        <v>11076</v>
      </c>
      <c r="B8776" t="s">
        <v>11077</v>
      </c>
      <c r="C8776" t="s">
        <v>679</v>
      </c>
      <c r="D8776" s="285">
        <v>0</v>
      </c>
      <c r="E8776" s="286">
        <v>1.129</v>
      </c>
      <c r="F8776" s="286">
        <v>0</v>
      </c>
    </row>
    <row r="8777" spans="1:6">
      <c r="A8777" t="s">
        <v>11078</v>
      </c>
      <c r="B8777" t="s">
        <v>11079</v>
      </c>
      <c r="C8777" t="s">
        <v>679</v>
      </c>
      <c r="D8777" s="285">
        <v>0</v>
      </c>
      <c r="E8777" s="286">
        <v>17.04</v>
      </c>
      <c r="F8777" s="286">
        <v>0</v>
      </c>
    </row>
    <row r="8778" spans="1:6">
      <c r="A8778" t="s">
        <v>11080</v>
      </c>
      <c r="B8778" t="s">
        <v>11081</v>
      </c>
      <c r="C8778" t="s">
        <v>679</v>
      </c>
      <c r="D8778" s="285">
        <v>0</v>
      </c>
      <c r="E8778" s="286">
        <v>0.26600000000000001</v>
      </c>
      <c r="F8778" s="286">
        <v>0</v>
      </c>
    </row>
    <row r="8779" spans="1:6">
      <c r="A8779" t="s">
        <v>11082</v>
      </c>
      <c r="B8779" t="s">
        <v>11083</v>
      </c>
      <c r="C8779" t="s">
        <v>679</v>
      </c>
      <c r="D8779" s="285">
        <v>0</v>
      </c>
      <c r="E8779" s="286">
        <v>0.98</v>
      </c>
      <c r="F8779" s="286">
        <v>0</v>
      </c>
    </row>
    <row r="8780" spans="1:6">
      <c r="A8780" t="s">
        <v>11084</v>
      </c>
      <c r="B8780" t="s">
        <v>11085</v>
      </c>
      <c r="C8780" t="s">
        <v>679</v>
      </c>
      <c r="D8780" s="285">
        <v>0</v>
      </c>
      <c r="E8780" s="286">
        <v>2.4300000000000002</v>
      </c>
      <c r="F8780" s="286">
        <v>0</v>
      </c>
    </row>
    <row r="8781" spans="1:6">
      <c r="A8781" t="s">
        <v>11086</v>
      </c>
      <c r="B8781" t="s">
        <v>11087</v>
      </c>
      <c r="C8781" t="s">
        <v>679</v>
      </c>
      <c r="D8781" s="285">
        <v>0</v>
      </c>
      <c r="E8781" s="286">
        <v>0.61399999999999999</v>
      </c>
      <c r="F8781" s="286">
        <v>0</v>
      </c>
    </row>
    <row r="8782" spans="1:6">
      <c r="A8782" t="s">
        <v>11088</v>
      </c>
      <c r="B8782" t="s">
        <v>11089</v>
      </c>
      <c r="C8782" t="s">
        <v>679</v>
      </c>
      <c r="D8782" s="285">
        <v>0</v>
      </c>
      <c r="E8782" s="286">
        <v>1</v>
      </c>
      <c r="F8782" s="286">
        <v>0</v>
      </c>
    </row>
    <row r="8783" spans="1:6">
      <c r="A8783" t="s">
        <v>11090</v>
      </c>
      <c r="B8783" t="s">
        <v>11091</v>
      </c>
      <c r="C8783" t="s">
        <v>679</v>
      </c>
      <c r="D8783" s="285">
        <v>0</v>
      </c>
      <c r="E8783" s="286">
        <v>2.5</v>
      </c>
      <c r="F8783" s="286">
        <v>0</v>
      </c>
    </row>
    <row r="8784" spans="1:6">
      <c r="A8784" t="s">
        <v>11092</v>
      </c>
      <c r="B8784" t="s">
        <v>11093</v>
      </c>
      <c r="C8784" t="s">
        <v>7733</v>
      </c>
      <c r="D8784" s="285">
        <v>0</v>
      </c>
      <c r="E8784" s="286">
        <v>2</v>
      </c>
      <c r="F8784" s="286">
        <v>0</v>
      </c>
    </row>
    <row r="8785" spans="1:6">
      <c r="A8785" t="s">
        <v>11094</v>
      </c>
      <c r="B8785" t="s">
        <v>11095</v>
      </c>
      <c r="C8785" t="s">
        <v>679</v>
      </c>
      <c r="D8785" s="285">
        <v>0</v>
      </c>
      <c r="E8785" s="286">
        <v>0.997</v>
      </c>
      <c r="F8785" s="286">
        <v>0</v>
      </c>
    </row>
    <row r="8786" spans="1:6">
      <c r="A8786" t="s">
        <v>11096</v>
      </c>
      <c r="B8786" t="s">
        <v>11097</v>
      </c>
      <c r="C8786" t="s">
        <v>679</v>
      </c>
      <c r="D8786" s="285">
        <v>0</v>
      </c>
      <c r="E8786" s="286">
        <v>2.5</v>
      </c>
      <c r="F8786" s="286">
        <v>0</v>
      </c>
    </row>
    <row r="8787" spans="1:6">
      <c r="A8787" t="s">
        <v>11098</v>
      </c>
      <c r="B8787" t="s">
        <v>11099</v>
      </c>
      <c r="C8787" t="s">
        <v>679</v>
      </c>
      <c r="D8787" s="285">
        <v>0</v>
      </c>
      <c r="E8787" s="286">
        <v>2.4500000000000002</v>
      </c>
      <c r="F8787" s="286">
        <v>0</v>
      </c>
    </row>
    <row r="8788" spans="1:6">
      <c r="A8788" t="s">
        <v>11100</v>
      </c>
      <c r="B8788" t="s">
        <v>11101</v>
      </c>
      <c r="C8788" t="s">
        <v>679</v>
      </c>
      <c r="D8788" s="285">
        <v>0</v>
      </c>
      <c r="E8788" s="286">
        <v>4.25</v>
      </c>
      <c r="F8788" s="286">
        <v>0</v>
      </c>
    </row>
    <row r="8789" spans="1:6">
      <c r="A8789" t="s">
        <v>11102</v>
      </c>
      <c r="B8789" t="s">
        <v>11103</v>
      </c>
      <c r="C8789" t="s">
        <v>679</v>
      </c>
      <c r="D8789" s="285">
        <v>0</v>
      </c>
      <c r="E8789" s="286">
        <v>1.49</v>
      </c>
      <c r="F8789" s="286">
        <v>0</v>
      </c>
    </row>
    <row r="8790" spans="1:6">
      <c r="A8790" t="s">
        <v>11104</v>
      </c>
      <c r="B8790" t="s">
        <v>11105</v>
      </c>
      <c r="C8790" t="s">
        <v>679</v>
      </c>
      <c r="D8790" s="285">
        <v>0</v>
      </c>
      <c r="E8790" s="286">
        <v>28.85</v>
      </c>
      <c r="F8790" s="286">
        <v>0</v>
      </c>
    </row>
    <row r="8791" spans="1:6">
      <c r="A8791" t="s">
        <v>11106</v>
      </c>
      <c r="B8791" t="s">
        <v>11107</v>
      </c>
      <c r="C8791" t="s">
        <v>565</v>
      </c>
      <c r="D8791" s="285">
        <v>0</v>
      </c>
      <c r="E8791" s="286">
        <v>4.91</v>
      </c>
      <c r="F8791" s="286">
        <v>0</v>
      </c>
    </row>
    <row r="8792" spans="1:6">
      <c r="A8792" t="s">
        <v>11108</v>
      </c>
      <c r="B8792" t="s">
        <v>11109</v>
      </c>
      <c r="C8792" t="s">
        <v>565</v>
      </c>
      <c r="D8792" s="285">
        <v>0</v>
      </c>
      <c r="E8792" s="286">
        <v>8.3699999999999992</v>
      </c>
      <c r="F8792" s="286">
        <v>0</v>
      </c>
    </row>
    <row r="8793" spans="1:6">
      <c r="A8793" t="s">
        <v>11110</v>
      </c>
      <c r="B8793" t="s">
        <v>11111</v>
      </c>
      <c r="C8793" t="s">
        <v>565</v>
      </c>
      <c r="D8793" s="285">
        <v>0</v>
      </c>
      <c r="E8793" s="286">
        <v>5.97</v>
      </c>
      <c r="F8793" s="286">
        <v>0</v>
      </c>
    </row>
    <row r="8794" spans="1:6">
      <c r="A8794" t="s">
        <v>11112</v>
      </c>
      <c r="B8794" t="s">
        <v>11113</v>
      </c>
      <c r="C8794" t="s">
        <v>679</v>
      </c>
      <c r="D8794" s="285">
        <v>0</v>
      </c>
      <c r="E8794" s="286">
        <v>26.95</v>
      </c>
      <c r="F8794" s="286">
        <v>0</v>
      </c>
    </row>
    <row r="8795" spans="1:6">
      <c r="A8795" t="s">
        <v>11114</v>
      </c>
      <c r="B8795" t="s">
        <v>11115</v>
      </c>
      <c r="C8795" t="s">
        <v>679</v>
      </c>
      <c r="D8795" s="285">
        <v>0</v>
      </c>
      <c r="E8795" s="286">
        <v>2.8130000000000002</v>
      </c>
      <c r="F8795" s="286">
        <v>0</v>
      </c>
    </row>
    <row r="8796" spans="1:6">
      <c r="A8796" t="s">
        <v>11116</v>
      </c>
      <c r="B8796" t="s">
        <v>11117</v>
      </c>
      <c r="C8796" t="s">
        <v>679</v>
      </c>
      <c r="D8796" s="285">
        <v>0</v>
      </c>
      <c r="E8796" s="286">
        <v>1.5</v>
      </c>
      <c r="F8796" s="286">
        <v>0</v>
      </c>
    </row>
    <row r="8797" spans="1:6">
      <c r="A8797" t="s">
        <v>11118</v>
      </c>
      <c r="B8797" t="s">
        <v>11119</v>
      </c>
      <c r="C8797" t="s">
        <v>679</v>
      </c>
      <c r="D8797" s="285">
        <v>180</v>
      </c>
      <c r="E8797" s="286">
        <v>2.52</v>
      </c>
      <c r="F8797" s="286">
        <v>453.6</v>
      </c>
    </row>
    <row r="8798" spans="1:6">
      <c r="A8798" t="s">
        <v>11120</v>
      </c>
      <c r="B8798" t="s">
        <v>11121</v>
      </c>
      <c r="C8798" t="s">
        <v>679</v>
      </c>
      <c r="D8798" s="285">
        <v>0</v>
      </c>
      <c r="E8798" s="286">
        <v>3.6779999999999999</v>
      </c>
      <c r="F8798" s="286">
        <v>0</v>
      </c>
    </row>
    <row r="8799" spans="1:6">
      <c r="A8799" t="s">
        <v>11122</v>
      </c>
      <c r="B8799" t="s">
        <v>11123</v>
      </c>
      <c r="C8799" t="s">
        <v>679</v>
      </c>
      <c r="D8799" s="285">
        <v>0</v>
      </c>
      <c r="E8799" s="286">
        <v>1.8</v>
      </c>
      <c r="F8799" s="286">
        <v>0</v>
      </c>
    </row>
    <row r="8800" spans="1:6">
      <c r="A8800" t="s">
        <v>11124</v>
      </c>
      <c r="B8800" t="s">
        <v>11125</v>
      </c>
      <c r="C8800" t="s">
        <v>679</v>
      </c>
      <c r="D8800" s="285">
        <v>0</v>
      </c>
      <c r="E8800" s="286">
        <v>2.5</v>
      </c>
      <c r="F8800" s="286">
        <v>0</v>
      </c>
    </row>
    <row r="8801" spans="1:6">
      <c r="A8801" t="s">
        <v>11126</v>
      </c>
      <c r="B8801" t="s">
        <v>11127</v>
      </c>
      <c r="C8801" t="s">
        <v>679</v>
      </c>
      <c r="D8801" s="285">
        <v>0</v>
      </c>
      <c r="E8801" s="286">
        <v>5.85</v>
      </c>
      <c r="F8801" s="286">
        <v>0</v>
      </c>
    </row>
    <row r="8802" spans="1:6">
      <c r="A8802" t="s">
        <v>11128</v>
      </c>
      <c r="B8802" t="s">
        <v>11129</v>
      </c>
      <c r="C8802" t="s">
        <v>565</v>
      </c>
      <c r="D8802" s="285">
        <v>0</v>
      </c>
      <c r="E8802" s="286">
        <v>5.4</v>
      </c>
      <c r="F8802" s="286">
        <v>0</v>
      </c>
    </row>
    <row r="8803" spans="1:6">
      <c r="A8803" t="s">
        <v>11130</v>
      </c>
      <c r="B8803" t="s">
        <v>11131</v>
      </c>
      <c r="C8803" t="s">
        <v>679</v>
      </c>
      <c r="D8803" s="285">
        <v>0</v>
      </c>
      <c r="E8803" s="286">
        <v>1.98</v>
      </c>
      <c r="F8803" s="286">
        <v>0</v>
      </c>
    </row>
    <row r="8804" spans="1:6">
      <c r="A8804" t="s">
        <v>11132</v>
      </c>
      <c r="B8804" t="s">
        <v>11133</v>
      </c>
      <c r="C8804" t="s">
        <v>679</v>
      </c>
      <c r="D8804" s="285">
        <v>0</v>
      </c>
      <c r="E8804" s="286">
        <v>8.1170000000000009</v>
      </c>
      <c r="F8804" s="286">
        <v>0</v>
      </c>
    </row>
    <row r="8805" spans="1:6">
      <c r="A8805" t="s">
        <v>11134</v>
      </c>
      <c r="B8805" t="s">
        <v>11135</v>
      </c>
      <c r="C8805" t="s">
        <v>679</v>
      </c>
      <c r="D8805" s="285">
        <v>0</v>
      </c>
      <c r="E8805" s="286">
        <v>66.13</v>
      </c>
      <c r="F8805" s="286">
        <v>0</v>
      </c>
    </row>
    <row r="8806" spans="1:6">
      <c r="A8806" t="s">
        <v>11136</v>
      </c>
      <c r="B8806" t="s">
        <v>11137</v>
      </c>
      <c r="C8806" t="s">
        <v>679</v>
      </c>
      <c r="D8806" s="285">
        <v>0</v>
      </c>
      <c r="E8806" s="286">
        <v>1.75</v>
      </c>
      <c r="F8806" s="286">
        <v>0</v>
      </c>
    </row>
    <row r="8807" spans="1:6">
      <c r="A8807" t="s">
        <v>11138</v>
      </c>
      <c r="B8807" t="s">
        <v>11139</v>
      </c>
      <c r="C8807" t="s">
        <v>679</v>
      </c>
      <c r="D8807" s="285">
        <v>0</v>
      </c>
      <c r="E8807" s="286">
        <v>0.39</v>
      </c>
      <c r="F8807" s="286">
        <v>0</v>
      </c>
    </row>
    <row r="8808" spans="1:6">
      <c r="A8808" t="s">
        <v>11140</v>
      </c>
      <c r="B8808" t="s">
        <v>11141</v>
      </c>
      <c r="C8808" t="s">
        <v>679</v>
      </c>
      <c r="D8808" s="285">
        <v>0</v>
      </c>
      <c r="E8808" s="286">
        <v>2.17</v>
      </c>
      <c r="F8808" s="286">
        <v>0</v>
      </c>
    </row>
    <row r="8809" spans="1:6">
      <c r="A8809" t="s">
        <v>11142</v>
      </c>
      <c r="B8809" t="s">
        <v>11143</v>
      </c>
      <c r="C8809" t="s">
        <v>679</v>
      </c>
      <c r="D8809" s="285">
        <v>0</v>
      </c>
      <c r="E8809" s="286">
        <v>5.43</v>
      </c>
      <c r="F8809" s="286">
        <v>0</v>
      </c>
    </row>
    <row r="8810" spans="1:6">
      <c r="A8810" t="s">
        <v>11144</v>
      </c>
      <c r="B8810" t="s">
        <v>11145</v>
      </c>
      <c r="C8810" t="s">
        <v>679</v>
      </c>
      <c r="D8810" s="285">
        <v>0</v>
      </c>
      <c r="E8810" s="286">
        <v>5.5179999999999998</v>
      </c>
      <c r="F8810" s="286">
        <v>0</v>
      </c>
    </row>
    <row r="8811" spans="1:6">
      <c r="A8811" t="s">
        <v>11146</v>
      </c>
      <c r="B8811" t="s">
        <v>11147</v>
      </c>
      <c r="C8811" t="s">
        <v>679</v>
      </c>
      <c r="D8811" s="285">
        <v>0</v>
      </c>
      <c r="E8811" s="286">
        <v>6.81</v>
      </c>
      <c r="F8811" s="286">
        <v>0</v>
      </c>
    </row>
    <row r="8812" spans="1:6">
      <c r="A8812" t="s">
        <v>11148</v>
      </c>
      <c r="B8812" t="s">
        <v>11149</v>
      </c>
      <c r="C8812" t="s">
        <v>679</v>
      </c>
      <c r="D8812" s="285">
        <v>0</v>
      </c>
      <c r="E8812" s="286">
        <v>3.47</v>
      </c>
      <c r="F8812" s="286">
        <v>0</v>
      </c>
    </row>
    <row r="8813" spans="1:6">
      <c r="A8813" t="s">
        <v>11150</v>
      </c>
      <c r="B8813" t="s">
        <v>11151</v>
      </c>
      <c r="C8813" t="s">
        <v>679</v>
      </c>
      <c r="D8813" s="285">
        <v>0</v>
      </c>
      <c r="E8813" s="286">
        <v>5.157</v>
      </c>
      <c r="F8813" s="286">
        <v>0</v>
      </c>
    </row>
    <row r="8814" spans="1:6">
      <c r="A8814" t="s">
        <v>11152</v>
      </c>
      <c r="B8814" t="s">
        <v>11153</v>
      </c>
      <c r="C8814" t="s">
        <v>565</v>
      </c>
      <c r="D8814" s="285">
        <v>0</v>
      </c>
      <c r="E8814" s="286">
        <v>4.6399999999999997</v>
      </c>
      <c r="F8814" s="286">
        <v>0</v>
      </c>
    </row>
    <row r="8815" spans="1:6">
      <c r="A8815" t="s">
        <v>11154</v>
      </c>
      <c r="B8815" t="s">
        <v>11155</v>
      </c>
      <c r="C8815" t="s">
        <v>565</v>
      </c>
      <c r="D8815" s="285">
        <v>0</v>
      </c>
      <c r="E8815" s="286">
        <v>6.25</v>
      </c>
      <c r="F8815" s="286">
        <v>0</v>
      </c>
    </row>
    <row r="8816" spans="1:6">
      <c r="A8816" t="s">
        <v>11156</v>
      </c>
      <c r="B8816" t="s">
        <v>11157</v>
      </c>
      <c r="C8816" t="s">
        <v>679</v>
      </c>
      <c r="D8816" s="285">
        <v>0</v>
      </c>
      <c r="E8816" s="286">
        <v>5.4379999999999997</v>
      </c>
      <c r="F8816" s="286">
        <v>0</v>
      </c>
    </row>
    <row r="8817" spans="1:6">
      <c r="A8817" t="s">
        <v>11158</v>
      </c>
      <c r="B8817" t="s">
        <v>11159</v>
      </c>
      <c r="C8817" t="s">
        <v>7733</v>
      </c>
      <c r="D8817" s="285">
        <v>0</v>
      </c>
      <c r="E8817" s="286">
        <v>0</v>
      </c>
      <c r="F8817" s="286">
        <v>0</v>
      </c>
    </row>
    <row r="8818" spans="1:6">
      <c r="A8818" t="s">
        <v>11160</v>
      </c>
      <c r="B8818" t="s">
        <v>11161</v>
      </c>
      <c r="C8818" t="s">
        <v>679</v>
      </c>
      <c r="D8818" s="285">
        <v>0</v>
      </c>
      <c r="E8818" s="286">
        <v>4.79</v>
      </c>
      <c r="F8818" s="286">
        <v>0</v>
      </c>
    </row>
    <row r="8819" spans="1:6">
      <c r="A8819" t="s">
        <v>11162</v>
      </c>
      <c r="B8819" t="s">
        <v>11163</v>
      </c>
      <c r="C8819" t="s">
        <v>679</v>
      </c>
      <c r="D8819" s="285">
        <v>0</v>
      </c>
      <c r="E8819" s="286">
        <v>3.2320000000000002</v>
      </c>
      <c r="F8819" s="286">
        <v>0</v>
      </c>
    </row>
    <row r="8820" spans="1:6">
      <c r="A8820" t="s">
        <v>11164</v>
      </c>
      <c r="B8820" t="s">
        <v>11165</v>
      </c>
      <c r="C8820" t="s">
        <v>679</v>
      </c>
      <c r="D8820" s="285">
        <v>0</v>
      </c>
      <c r="E8820" s="286">
        <v>3.32</v>
      </c>
      <c r="F8820" s="286">
        <v>0</v>
      </c>
    </row>
    <row r="8821" spans="1:6">
      <c r="A8821" t="s">
        <v>11166</v>
      </c>
      <c r="B8821" t="s">
        <v>11167</v>
      </c>
      <c r="C8821" t="s">
        <v>679</v>
      </c>
      <c r="D8821" s="285">
        <v>0</v>
      </c>
      <c r="E8821" s="286">
        <v>0.17799999999999999</v>
      </c>
      <c r="F8821" s="286">
        <v>0</v>
      </c>
    </row>
    <row r="8822" spans="1:6">
      <c r="A8822" t="s">
        <v>11168</v>
      </c>
      <c r="B8822" t="s">
        <v>11169</v>
      </c>
      <c r="C8822" t="s">
        <v>679</v>
      </c>
      <c r="D8822" s="285">
        <v>0</v>
      </c>
      <c r="E8822" s="286">
        <v>1.43</v>
      </c>
      <c r="F8822" s="286">
        <v>0</v>
      </c>
    </row>
    <row r="8823" spans="1:6">
      <c r="A8823" t="s">
        <v>11170</v>
      </c>
      <c r="B8823" t="s">
        <v>11171</v>
      </c>
      <c r="C8823" t="s">
        <v>679</v>
      </c>
      <c r="D8823" s="285">
        <v>0</v>
      </c>
      <c r="E8823" s="286">
        <v>1.3</v>
      </c>
      <c r="F8823" s="286">
        <v>0</v>
      </c>
    </row>
    <row r="8824" spans="1:6">
      <c r="A8824" t="s">
        <v>11172</v>
      </c>
      <c r="B8824" t="s">
        <v>11173</v>
      </c>
      <c r="C8824" t="s">
        <v>7733</v>
      </c>
      <c r="D8824" s="285">
        <v>0</v>
      </c>
      <c r="E8824" s="286">
        <v>7.4080000000000004</v>
      </c>
      <c r="F8824" s="286">
        <v>0</v>
      </c>
    </row>
    <row r="8825" spans="1:6">
      <c r="A8825" t="s">
        <v>11174</v>
      </c>
      <c r="B8825" t="s">
        <v>11175</v>
      </c>
      <c r="C8825" t="s">
        <v>679</v>
      </c>
      <c r="D8825" s="285">
        <v>0</v>
      </c>
      <c r="E8825" s="286">
        <v>2.0089999999999999</v>
      </c>
      <c r="F8825" s="286">
        <v>0</v>
      </c>
    </row>
    <row r="8826" spans="1:6">
      <c r="A8826" t="s">
        <v>11176</v>
      </c>
      <c r="B8826" t="s">
        <v>11177</v>
      </c>
      <c r="C8826" t="s">
        <v>679</v>
      </c>
      <c r="D8826" s="285">
        <v>0</v>
      </c>
      <c r="E8826" s="286">
        <v>4.9770000000000003</v>
      </c>
      <c r="F8826" s="286">
        <v>0</v>
      </c>
    </row>
    <row r="8827" spans="1:6">
      <c r="A8827" t="s">
        <v>11178</v>
      </c>
      <c r="B8827" t="s">
        <v>11179</v>
      </c>
      <c r="C8827" t="s">
        <v>679</v>
      </c>
      <c r="D8827" s="285">
        <v>0</v>
      </c>
      <c r="E8827" s="286">
        <v>4.2149999999999999</v>
      </c>
      <c r="F8827" s="286">
        <v>0</v>
      </c>
    </row>
    <row r="8828" spans="1:6">
      <c r="A8828" t="s">
        <v>11180</v>
      </c>
      <c r="B8828" t="s">
        <v>11181</v>
      </c>
      <c r="C8828" t="s">
        <v>679</v>
      </c>
      <c r="D8828" s="285">
        <v>0</v>
      </c>
      <c r="E8828" s="286">
        <v>0.62</v>
      </c>
      <c r="F8828" s="286">
        <v>0</v>
      </c>
    </row>
    <row r="8829" spans="1:6">
      <c r="A8829" t="s">
        <v>11182</v>
      </c>
      <c r="B8829" t="s">
        <v>11183</v>
      </c>
      <c r="C8829" t="s">
        <v>679</v>
      </c>
      <c r="D8829" s="285">
        <v>0</v>
      </c>
      <c r="E8829" s="286">
        <v>1.595</v>
      </c>
      <c r="F8829" s="286">
        <v>0</v>
      </c>
    </row>
    <row r="8830" spans="1:6">
      <c r="A8830" t="s">
        <v>11184</v>
      </c>
      <c r="B8830" t="s">
        <v>11185</v>
      </c>
      <c r="C8830" t="s">
        <v>679</v>
      </c>
      <c r="D8830" s="285">
        <v>0</v>
      </c>
      <c r="E8830" s="286">
        <v>5.84</v>
      </c>
      <c r="F8830" s="286">
        <v>0</v>
      </c>
    </row>
    <row r="8831" spans="1:6">
      <c r="A8831" t="s">
        <v>11186</v>
      </c>
      <c r="B8831" t="s">
        <v>11187</v>
      </c>
      <c r="C8831" t="s">
        <v>679</v>
      </c>
      <c r="D8831" s="285">
        <v>0</v>
      </c>
      <c r="E8831" s="286">
        <v>2.7069999999999999</v>
      </c>
      <c r="F8831" s="286">
        <v>0</v>
      </c>
    </row>
    <row r="8832" spans="1:6">
      <c r="A8832" t="s">
        <v>11188</v>
      </c>
      <c r="B8832" t="s">
        <v>11189</v>
      </c>
      <c r="C8832" t="s">
        <v>679</v>
      </c>
      <c r="D8832" s="285">
        <v>0</v>
      </c>
      <c r="E8832" s="286">
        <v>4.28</v>
      </c>
      <c r="F8832" s="286">
        <v>0</v>
      </c>
    </row>
    <row r="8833" spans="1:6">
      <c r="A8833" t="s">
        <v>11190</v>
      </c>
      <c r="B8833" t="s">
        <v>11191</v>
      </c>
      <c r="C8833" t="s">
        <v>679</v>
      </c>
      <c r="D8833" s="285">
        <v>0</v>
      </c>
      <c r="E8833" s="286">
        <v>2.1619999999999999</v>
      </c>
      <c r="F8833" s="286">
        <v>0</v>
      </c>
    </row>
    <row r="8834" spans="1:6">
      <c r="A8834" t="s">
        <v>11192</v>
      </c>
      <c r="B8834" t="s">
        <v>11193</v>
      </c>
      <c r="C8834" t="s">
        <v>679</v>
      </c>
      <c r="D8834" s="285">
        <v>0</v>
      </c>
      <c r="E8834" s="286">
        <v>1.74</v>
      </c>
      <c r="F8834" s="286">
        <v>0</v>
      </c>
    </row>
    <row r="8835" spans="1:6">
      <c r="A8835" t="s">
        <v>11194</v>
      </c>
      <c r="B8835" t="s">
        <v>11195</v>
      </c>
      <c r="C8835" t="s">
        <v>679</v>
      </c>
      <c r="D8835" s="285">
        <v>0</v>
      </c>
      <c r="E8835" s="286">
        <v>1.292</v>
      </c>
      <c r="F8835" s="286">
        <v>0</v>
      </c>
    </row>
    <row r="8836" spans="1:6">
      <c r="A8836" t="s">
        <v>11196</v>
      </c>
      <c r="B8836" t="s">
        <v>11197</v>
      </c>
      <c r="C8836" t="s">
        <v>679</v>
      </c>
      <c r="D8836" s="285">
        <v>0</v>
      </c>
      <c r="E8836" s="286">
        <v>2.9049999999999998</v>
      </c>
      <c r="F8836" s="286">
        <v>0</v>
      </c>
    </row>
    <row r="8837" spans="1:6">
      <c r="A8837" t="s">
        <v>11198</v>
      </c>
      <c r="B8837" t="s">
        <v>11199</v>
      </c>
      <c r="C8837" t="s">
        <v>679</v>
      </c>
      <c r="D8837" s="285">
        <v>0</v>
      </c>
      <c r="E8837" s="286">
        <v>0.28100000000000003</v>
      </c>
      <c r="F8837" s="286">
        <v>0</v>
      </c>
    </row>
    <row r="8838" spans="1:6">
      <c r="A8838" t="s">
        <v>11200</v>
      </c>
      <c r="B8838" t="s">
        <v>11201</v>
      </c>
      <c r="C8838" t="s">
        <v>679</v>
      </c>
      <c r="D8838" s="285">
        <v>136</v>
      </c>
      <c r="E8838" s="286">
        <v>1.87</v>
      </c>
      <c r="F8838" s="286">
        <v>254.32</v>
      </c>
    </row>
    <row r="8839" spans="1:6">
      <c r="A8839" t="s">
        <v>11202</v>
      </c>
      <c r="B8839" t="s">
        <v>11203</v>
      </c>
      <c r="C8839" t="s">
        <v>679</v>
      </c>
      <c r="D8839" s="285">
        <v>0</v>
      </c>
      <c r="E8839" s="286">
        <v>2.9239999999999999</v>
      </c>
      <c r="F8839" s="286">
        <v>0</v>
      </c>
    </row>
    <row r="8840" spans="1:6">
      <c r="A8840" t="s">
        <v>11204</v>
      </c>
      <c r="B8840" t="s">
        <v>11205</v>
      </c>
      <c r="C8840" t="s">
        <v>679</v>
      </c>
      <c r="D8840" s="285">
        <v>0</v>
      </c>
      <c r="E8840" s="286">
        <v>4.9000000000000004</v>
      </c>
      <c r="F8840" s="286">
        <v>0</v>
      </c>
    </row>
    <row r="8841" spans="1:6">
      <c r="A8841" t="s">
        <v>11206</v>
      </c>
      <c r="B8841" t="s">
        <v>11207</v>
      </c>
      <c r="C8841" t="s">
        <v>679</v>
      </c>
      <c r="D8841" s="285">
        <v>0</v>
      </c>
      <c r="E8841" s="286">
        <v>2.2959999999999998</v>
      </c>
      <c r="F8841" s="286">
        <v>0</v>
      </c>
    </row>
    <row r="8842" spans="1:6">
      <c r="A8842" t="s">
        <v>11208</v>
      </c>
      <c r="B8842" t="s">
        <v>11209</v>
      </c>
      <c r="C8842" t="s">
        <v>679</v>
      </c>
      <c r="D8842" s="285">
        <v>0</v>
      </c>
      <c r="E8842" s="286">
        <v>2.0699999999999998</v>
      </c>
      <c r="F8842" s="286">
        <v>0</v>
      </c>
    </row>
    <row r="8843" spans="1:6">
      <c r="A8843" t="s">
        <v>11210</v>
      </c>
      <c r="B8843" t="s">
        <v>11211</v>
      </c>
      <c r="C8843" t="s">
        <v>679</v>
      </c>
      <c r="D8843" s="285">
        <v>0</v>
      </c>
      <c r="E8843" s="286">
        <v>2.0880000000000001</v>
      </c>
      <c r="F8843" s="286">
        <v>0</v>
      </c>
    </row>
    <row r="8844" spans="1:6">
      <c r="A8844" t="s">
        <v>11212</v>
      </c>
      <c r="B8844" t="s">
        <v>11213</v>
      </c>
      <c r="C8844" t="s">
        <v>679</v>
      </c>
      <c r="D8844" s="285">
        <v>0</v>
      </c>
      <c r="E8844" s="286">
        <v>1.66</v>
      </c>
      <c r="F8844" s="286">
        <v>0</v>
      </c>
    </row>
    <row r="8845" spans="1:6">
      <c r="A8845" t="s">
        <v>11214</v>
      </c>
      <c r="B8845" t="s">
        <v>11215</v>
      </c>
      <c r="C8845" t="s">
        <v>679</v>
      </c>
      <c r="D8845" s="285">
        <v>0</v>
      </c>
      <c r="E8845" s="286">
        <v>3.1720000000000002</v>
      </c>
      <c r="F8845" s="286">
        <v>0</v>
      </c>
    </row>
    <row r="8846" spans="1:6">
      <c r="A8846" t="s">
        <v>11216</v>
      </c>
      <c r="B8846" t="s">
        <v>11217</v>
      </c>
      <c r="C8846" t="s">
        <v>679</v>
      </c>
      <c r="D8846" s="285">
        <v>0</v>
      </c>
      <c r="E8846" s="286">
        <v>6.06</v>
      </c>
      <c r="F8846" s="286">
        <v>0</v>
      </c>
    </row>
    <row r="8847" spans="1:6">
      <c r="A8847" t="s">
        <v>11218</v>
      </c>
      <c r="B8847" t="s">
        <v>11219</v>
      </c>
      <c r="C8847" t="s">
        <v>679</v>
      </c>
      <c r="D8847" s="285">
        <v>0</v>
      </c>
      <c r="E8847" s="286">
        <v>0.93</v>
      </c>
      <c r="F8847" s="286">
        <v>0</v>
      </c>
    </row>
    <row r="8848" spans="1:6">
      <c r="A8848" t="s">
        <v>11220</v>
      </c>
      <c r="B8848" t="s">
        <v>11221</v>
      </c>
      <c r="C8848" t="s">
        <v>679</v>
      </c>
      <c r="D8848" s="285">
        <v>0</v>
      </c>
      <c r="E8848" s="286">
        <v>3.61</v>
      </c>
      <c r="F8848" s="286">
        <v>0</v>
      </c>
    </row>
    <row r="8849" spans="1:6">
      <c r="A8849" t="s">
        <v>11222</v>
      </c>
      <c r="B8849" t="s">
        <v>11223</v>
      </c>
      <c r="C8849" t="s">
        <v>679</v>
      </c>
      <c r="D8849" s="285">
        <v>746</v>
      </c>
      <c r="E8849" s="286">
        <v>10.56</v>
      </c>
      <c r="F8849" s="286">
        <v>7877.76</v>
      </c>
    </row>
    <row r="8850" spans="1:6">
      <c r="A8850" t="s">
        <v>11224</v>
      </c>
      <c r="B8850" t="s">
        <v>11225</v>
      </c>
      <c r="C8850" t="s">
        <v>679</v>
      </c>
      <c r="D8850" s="285">
        <v>0</v>
      </c>
      <c r="E8850" s="286">
        <v>7.06</v>
      </c>
      <c r="F8850" s="286">
        <v>0</v>
      </c>
    </row>
    <row r="8851" spans="1:6">
      <c r="A8851" t="s">
        <v>11226</v>
      </c>
      <c r="B8851" t="s">
        <v>11227</v>
      </c>
      <c r="C8851" t="s">
        <v>679</v>
      </c>
      <c r="D8851" s="285">
        <v>0</v>
      </c>
      <c r="E8851" s="286">
        <v>18.21</v>
      </c>
      <c r="F8851" s="286">
        <v>0</v>
      </c>
    </row>
    <row r="8852" spans="1:6">
      <c r="A8852" t="s">
        <v>11228</v>
      </c>
      <c r="B8852" t="s">
        <v>11229</v>
      </c>
      <c r="C8852" t="s">
        <v>679</v>
      </c>
      <c r="D8852" s="285">
        <v>0</v>
      </c>
      <c r="E8852" s="286">
        <v>10.47</v>
      </c>
      <c r="F8852" s="286">
        <v>0</v>
      </c>
    </row>
    <row r="8853" spans="1:6">
      <c r="A8853" t="s">
        <v>11230</v>
      </c>
      <c r="B8853" t="s">
        <v>11231</v>
      </c>
      <c r="C8853" t="s">
        <v>679</v>
      </c>
      <c r="D8853" s="285">
        <v>0</v>
      </c>
      <c r="E8853" s="286">
        <v>16.41</v>
      </c>
      <c r="F8853" s="286">
        <v>0</v>
      </c>
    </row>
    <row r="8854" spans="1:6">
      <c r="A8854" t="s">
        <v>11232</v>
      </c>
      <c r="B8854" t="s">
        <v>11233</v>
      </c>
      <c r="C8854" t="s">
        <v>679</v>
      </c>
      <c r="D8854" s="285">
        <v>0</v>
      </c>
      <c r="E8854" s="286">
        <v>8.3000000000000007</v>
      </c>
      <c r="F8854" s="286">
        <v>0</v>
      </c>
    </row>
    <row r="8855" spans="1:6">
      <c r="A8855" t="s">
        <v>11234</v>
      </c>
      <c r="B8855" t="s">
        <v>11235</v>
      </c>
      <c r="C8855" t="s">
        <v>679</v>
      </c>
      <c r="D8855" s="285">
        <v>0</v>
      </c>
      <c r="E8855" s="286">
        <v>2.5409999999999999</v>
      </c>
      <c r="F8855" s="286">
        <v>0</v>
      </c>
    </row>
    <row r="8856" spans="1:6">
      <c r="A8856" t="s">
        <v>11236</v>
      </c>
      <c r="B8856" t="s">
        <v>11237</v>
      </c>
      <c r="C8856" t="s">
        <v>679</v>
      </c>
      <c r="D8856" s="285">
        <v>0</v>
      </c>
      <c r="E8856" s="286">
        <v>2.915</v>
      </c>
      <c r="F8856" s="286">
        <v>0</v>
      </c>
    </row>
    <row r="8857" spans="1:6">
      <c r="A8857" t="s">
        <v>11238</v>
      </c>
      <c r="B8857" t="s">
        <v>11239</v>
      </c>
      <c r="C8857" t="s">
        <v>679</v>
      </c>
      <c r="D8857" s="285">
        <v>0</v>
      </c>
      <c r="E8857" s="286">
        <v>0.93600000000000005</v>
      </c>
      <c r="F8857" s="286">
        <v>0</v>
      </c>
    </row>
    <row r="8858" spans="1:6">
      <c r="A8858" t="s">
        <v>11240</v>
      </c>
      <c r="B8858" t="s">
        <v>11241</v>
      </c>
      <c r="C8858" t="s">
        <v>679</v>
      </c>
      <c r="D8858" s="285">
        <v>0</v>
      </c>
      <c r="E8858" s="286">
        <v>2.79</v>
      </c>
      <c r="F8858" s="286">
        <v>0</v>
      </c>
    </row>
    <row r="8859" spans="1:6">
      <c r="A8859" t="s">
        <v>11242</v>
      </c>
      <c r="B8859" t="s">
        <v>11227</v>
      </c>
      <c r="C8859" t="s">
        <v>679</v>
      </c>
      <c r="D8859" s="285">
        <v>0</v>
      </c>
      <c r="E8859" s="286">
        <v>47.2</v>
      </c>
      <c r="F8859" s="286">
        <v>0</v>
      </c>
    </row>
    <row r="8860" spans="1:6">
      <c r="A8860" t="s">
        <v>11243</v>
      </c>
      <c r="B8860" t="s">
        <v>11244</v>
      </c>
      <c r="C8860" t="s">
        <v>679</v>
      </c>
      <c r="D8860" s="285">
        <v>0</v>
      </c>
      <c r="E8860" s="286">
        <v>5.85</v>
      </c>
      <c r="F8860" s="286">
        <v>0</v>
      </c>
    </row>
    <row r="8861" spans="1:6">
      <c r="A8861" t="s">
        <v>11245</v>
      </c>
      <c r="B8861" t="s">
        <v>11246</v>
      </c>
      <c r="C8861" t="s">
        <v>679</v>
      </c>
      <c r="D8861" s="285">
        <v>0</v>
      </c>
      <c r="E8861" s="286">
        <v>12.965999999999999</v>
      </c>
      <c r="F8861" s="286">
        <v>0</v>
      </c>
    </row>
    <row r="8862" spans="1:6">
      <c r="A8862" t="s">
        <v>11247</v>
      </c>
      <c r="B8862" t="s">
        <v>11248</v>
      </c>
      <c r="C8862" t="s">
        <v>679</v>
      </c>
      <c r="D8862" s="285">
        <v>0</v>
      </c>
      <c r="E8862" s="286">
        <v>2.0649999999999999</v>
      </c>
      <c r="F8862" s="286">
        <v>0</v>
      </c>
    </row>
    <row r="8863" spans="1:6">
      <c r="A8863" t="s">
        <v>11249</v>
      </c>
      <c r="B8863" t="s">
        <v>11250</v>
      </c>
      <c r="C8863" t="s">
        <v>679</v>
      </c>
      <c r="D8863" s="285">
        <v>0</v>
      </c>
      <c r="E8863" s="286">
        <v>5.343</v>
      </c>
      <c r="F8863" s="286">
        <v>0</v>
      </c>
    </row>
    <row r="8864" spans="1:6">
      <c r="A8864" t="s">
        <v>11251</v>
      </c>
      <c r="B8864" t="s">
        <v>11252</v>
      </c>
      <c r="C8864" t="s">
        <v>679</v>
      </c>
      <c r="D8864" s="285">
        <v>0</v>
      </c>
      <c r="E8864" s="286">
        <v>3.9660000000000002</v>
      </c>
      <c r="F8864" s="286">
        <v>0</v>
      </c>
    </row>
    <row r="8865" spans="1:6">
      <c r="A8865" t="s">
        <v>11253</v>
      </c>
      <c r="B8865" t="s">
        <v>11254</v>
      </c>
      <c r="C8865" t="s">
        <v>679</v>
      </c>
      <c r="D8865" s="285">
        <v>0</v>
      </c>
      <c r="E8865" s="286">
        <v>4.8</v>
      </c>
      <c r="F8865" s="286">
        <v>0</v>
      </c>
    </row>
    <row r="8866" spans="1:6">
      <c r="A8866" t="s">
        <v>11255</v>
      </c>
      <c r="B8866" t="s">
        <v>11256</v>
      </c>
      <c r="C8866" t="s">
        <v>679</v>
      </c>
      <c r="D8866" s="285">
        <v>0</v>
      </c>
      <c r="E8866" s="286">
        <v>8.516</v>
      </c>
      <c r="F8866" s="286">
        <v>0</v>
      </c>
    </row>
    <row r="8867" spans="1:6">
      <c r="A8867" t="s">
        <v>11257</v>
      </c>
      <c r="B8867" t="s">
        <v>11258</v>
      </c>
      <c r="C8867" t="s">
        <v>679</v>
      </c>
      <c r="D8867" s="285">
        <v>0</v>
      </c>
      <c r="E8867" s="286">
        <v>6.8140000000000001</v>
      </c>
      <c r="F8867" s="286">
        <v>0</v>
      </c>
    </row>
    <row r="8868" spans="1:6">
      <c r="A8868" t="s">
        <v>11259</v>
      </c>
      <c r="B8868" t="s">
        <v>11260</v>
      </c>
      <c r="C8868" t="s">
        <v>679</v>
      </c>
      <c r="D8868" s="285">
        <v>0</v>
      </c>
      <c r="E8868" s="286">
        <v>13.06</v>
      </c>
      <c r="F8868" s="286">
        <v>0</v>
      </c>
    </row>
    <row r="8869" spans="1:6">
      <c r="A8869" t="s">
        <v>11261</v>
      </c>
      <c r="B8869" t="s">
        <v>11262</v>
      </c>
      <c r="C8869" t="s">
        <v>679</v>
      </c>
      <c r="D8869" s="285">
        <v>0</v>
      </c>
      <c r="E8869" s="286">
        <v>14.2</v>
      </c>
      <c r="F8869" s="286">
        <v>0</v>
      </c>
    </row>
    <row r="8870" spans="1:6">
      <c r="A8870" t="s">
        <v>11263</v>
      </c>
      <c r="B8870" t="s">
        <v>11264</v>
      </c>
      <c r="C8870" t="s">
        <v>679</v>
      </c>
      <c r="D8870" s="285">
        <v>0</v>
      </c>
      <c r="E8870" s="286">
        <v>18.094999999999999</v>
      </c>
      <c r="F8870" s="286">
        <v>0</v>
      </c>
    </row>
    <row r="8871" spans="1:6">
      <c r="A8871" t="s">
        <v>11265</v>
      </c>
      <c r="B8871" t="s">
        <v>11266</v>
      </c>
      <c r="C8871" t="s">
        <v>7733</v>
      </c>
      <c r="D8871" s="285">
        <v>0</v>
      </c>
      <c r="E8871" s="286">
        <v>23.8</v>
      </c>
      <c r="F8871" s="286">
        <v>0</v>
      </c>
    </row>
    <row r="8872" spans="1:6">
      <c r="A8872" t="s">
        <v>11267</v>
      </c>
      <c r="B8872" t="s">
        <v>11268</v>
      </c>
      <c r="C8872" t="s">
        <v>679</v>
      </c>
      <c r="D8872" s="285">
        <v>0</v>
      </c>
      <c r="E8872" s="286">
        <v>2.431</v>
      </c>
      <c r="F8872" s="286">
        <v>0</v>
      </c>
    </row>
    <row r="8873" spans="1:6">
      <c r="A8873" t="s">
        <v>11269</v>
      </c>
      <c r="B8873" t="s">
        <v>11270</v>
      </c>
      <c r="C8873" t="s">
        <v>679</v>
      </c>
      <c r="D8873" s="285">
        <v>0</v>
      </c>
      <c r="E8873" s="286">
        <v>2.661</v>
      </c>
      <c r="F8873" s="286">
        <v>0</v>
      </c>
    </row>
    <row r="8874" spans="1:6">
      <c r="A8874" t="s">
        <v>11271</v>
      </c>
      <c r="B8874" t="s">
        <v>11272</v>
      </c>
      <c r="C8874" t="s">
        <v>679</v>
      </c>
      <c r="D8874" s="285">
        <v>0</v>
      </c>
      <c r="E8874" s="286">
        <v>5.6</v>
      </c>
      <c r="F8874" s="286">
        <v>0</v>
      </c>
    </row>
    <row r="8875" spans="1:6">
      <c r="A8875" t="s">
        <v>11273</v>
      </c>
      <c r="B8875" t="s">
        <v>11274</v>
      </c>
      <c r="C8875" t="s">
        <v>679</v>
      </c>
      <c r="D8875" s="285">
        <v>0</v>
      </c>
      <c r="E8875" s="286">
        <v>2.23</v>
      </c>
      <c r="F8875" s="286">
        <v>0</v>
      </c>
    </row>
    <row r="8876" spans="1:6">
      <c r="A8876" t="s">
        <v>11275</v>
      </c>
      <c r="B8876" t="s">
        <v>11276</v>
      </c>
      <c r="C8876" t="s">
        <v>679</v>
      </c>
      <c r="D8876" s="285">
        <v>0</v>
      </c>
      <c r="E8876" s="286">
        <v>2.93</v>
      </c>
      <c r="F8876" s="286">
        <v>0</v>
      </c>
    </row>
    <row r="8877" spans="1:6">
      <c r="A8877" t="s">
        <v>11277</v>
      </c>
      <c r="B8877" t="s">
        <v>11278</v>
      </c>
      <c r="C8877" t="s">
        <v>679</v>
      </c>
      <c r="D8877" s="285">
        <v>0</v>
      </c>
      <c r="E8877" s="286">
        <v>12.24</v>
      </c>
      <c r="F8877" s="286">
        <v>0</v>
      </c>
    </row>
    <row r="8878" spans="1:6">
      <c r="A8878" t="s">
        <v>11279</v>
      </c>
      <c r="B8878" t="s">
        <v>11280</v>
      </c>
      <c r="C8878" t="s">
        <v>679</v>
      </c>
      <c r="D8878" s="285">
        <v>0</v>
      </c>
      <c r="E8878" s="286">
        <v>10.228</v>
      </c>
      <c r="F8878" s="286">
        <v>0</v>
      </c>
    </row>
    <row r="8879" spans="1:6">
      <c r="A8879" t="s">
        <v>11281</v>
      </c>
      <c r="B8879" t="s">
        <v>11282</v>
      </c>
      <c r="C8879" t="s">
        <v>679</v>
      </c>
      <c r="D8879" s="285">
        <v>0</v>
      </c>
      <c r="E8879" s="286">
        <v>5.34</v>
      </c>
      <c r="F8879" s="286">
        <v>0</v>
      </c>
    </row>
    <row r="8880" spans="1:6">
      <c r="A8880" t="s">
        <v>11283</v>
      </c>
      <c r="B8880" t="s">
        <v>11284</v>
      </c>
      <c r="C8880" t="s">
        <v>679</v>
      </c>
      <c r="D8880" s="285">
        <v>0</v>
      </c>
      <c r="E8880" s="286">
        <v>7.8650000000000002</v>
      </c>
      <c r="F8880" s="286">
        <v>0</v>
      </c>
    </row>
    <row r="8881" spans="1:6">
      <c r="A8881" t="s">
        <v>11285</v>
      </c>
      <c r="B8881" t="s">
        <v>11286</v>
      </c>
      <c r="C8881" t="s">
        <v>679</v>
      </c>
      <c r="D8881" s="285">
        <v>0</v>
      </c>
      <c r="E8881" s="286">
        <v>8.2880000000000003</v>
      </c>
      <c r="F8881" s="286">
        <v>0</v>
      </c>
    </row>
    <row r="8882" spans="1:6">
      <c r="A8882" t="s">
        <v>11287</v>
      </c>
      <c r="B8882" t="s">
        <v>11288</v>
      </c>
      <c r="C8882" t="s">
        <v>679</v>
      </c>
      <c r="D8882" s="285">
        <v>0</v>
      </c>
      <c r="E8882" s="286">
        <v>1.7729999999999999</v>
      </c>
      <c r="F8882" s="286">
        <v>0</v>
      </c>
    </row>
    <row r="8883" spans="1:6">
      <c r="A8883" t="s">
        <v>11289</v>
      </c>
      <c r="B8883" t="s">
        <v>11290</v>
      </c>
      <c r="C8883" t="s">
        <v>679</v>
      </c>
      <c r="D8883" s="285">
        <v>0</v>
      </c>
      <c r="E8883" s="286">
        <v>2.3849999999999998</v>
      </c>
      <c r="F8883" s="286">
        <v>0</v>
      </c>
    </row>
    <row r="8884" spans="1:6">
      <c r="A8884" t="s">
        <v>11291</v>
      </c>
      <c r="B8884" t="s">
        <v>11292</v>
      </c>
      <c r="C8884" t="s">
        <v>679</v>
      </c>
      <c r="D8884" s="285">
        <v>0</v>
      </c>
      <c r="E8884" s="286">
        <v>9.3699999999999992</v>
      </c>
      <c r="F8884" s="286">
        <v>0</v>
      </c>
    </row>
    <row r="8885" spans="1:6">
      <c r="A8885" t="s">
        <v>11293</v>
      </c>
      <c r="B8885" t="s">
        <v>11294</v>
      </c>
      <c r="C8885" t="s">
        <v>679</v>
      </c>
      <c r="D8885" s="285">
        <v>0</v>
      </c>
      <c r="E8885" s="286">
        <v>3.03</v>
      </c>
      <c r="F8885" s="286">
        <v>0</v>
      </c>
    </row>
    <row r="8886" spans="1:6">
      <c r="A8886" t="s">
        <v>11295</v>
      </c>
      <c r="B8886" t="s">
        <v>11296</v>
      </c>
      <c r="C8886" t="s">
        <v>679</v>
      </c>
      <c r="D8886" s="285">
        <v>0</v>
      </c>
      <c r="E8886" s="286">
        <v>12.661</v>
      </c>
      <c r="F8886" s="286">
        <v>0</v>
      </c>
    </row>
    <row r="8887" spans="1:6">
      <c r="A8887" t="s">
        <v>11297</v>
      </c>
      <c r="B8887" t="s">
        <v>11298</v>
      </c>
      <c r="C8887" t="s">
        <v>679</v>
      </c>
      <c r="D8887" s="285">
        <v>0</v>
      </c>
      <c r="E8887" s="286">
        <v>5.6779999999999999</v>
      </c>
      <c r="F8887" s="286">
        <v>0</v>
      </c>
    </row>
    <row r="8888" spans="1:6">
      <c r="A8888" t="s">
        <v>11299</v>
      </c>
      <c r="B8888" t="s">
        <v>11300</v>
      </c>
      <c r="C8888" t="s">
        <v>679</v>
      </c>
      <c r="D8888" s="285">
        <v>0</v>
      </c>
      <c r="E8888" s="286">
        <v>4.5430000000000001</v>
      </c>
      <c r="F8888" s="286">
        <v>0</v>
      </c>
    </row>
    <row r="8889" spans="1:6">
      <c r="A8889" t="s">
        <v>11301</v>
      </c>
      <c r="B8889" t="s">
        <v>11302</v>
      </c>
      <c r="C8889" t="s">
        <v>679</v>
      </c>
      <c r="D8889" s="285">
        <v>0</v>
      </c>
      <c r="E8889" s="286">
        <v>5.38</v>
      </c>
      <c r="F8889" s="286">
        <v>0</v>
      </c>
    </row>
    <row r="8890" spans="1:6">
      <c r="A8890" t="s">
        <v>11303</v>
      </c>
      <c r="B8890" t="s">
        <v>11304</v>
      </c>
      <c r="C8890" t="s">
        <v>565</v>
      </c>
      <c r="D8890" s="285">
        <v>0</v>
      </c>
      <c r="E8890" s="286">
        <v>14</v>
      </c>
      <c r="F8890" s="286">
        <v>0</v>
      </c>
    </row>
    <row r="8891" spans="1:6">
      <c r="A8891" t="s">
        <v>11305</v>
      </c>
      <c r="B8891" t="s">
        <v>11306</v>
      </c>
      <c r="C8891" t="s">
        <v>565</v>
      </c>
      <c r="D8891" s="285">
        <v>0</v>
      </c>
      <c r="E8891" s="286">
        <v>10</v>
      </c>
      <c r="F8891" s="286">
        <v>0</v>
      </c>
    </row>
    <row r="8892" spans="1:6">
      <c r="A8892" t="s">
        <v>11307</v>
      </c>
      <c r="B8892" t="s">
        <v>11308</v>
      </c>
      <c r="C8892" t="s">
        <v>679</v>
      </c>
      <c r="D8892" s="285">
        <v>0</v>
      </c>
      <c r="E8892" s="286">
        <v>17</v>
      </c>
      <c r="F8892" s="286">
        <v>0</v>
      </c>
    </row>
    <row r="8893" spans="1:6">
      <c r="A8893" t="s">
        <v>11309</v>
      </c>
      <c r="B8893" t="s">
        <v>11310</v>
      </c>
      <c r="C8893" t="s">
        <v>679</v>
      </c>
      <c r="D8893" s="285">
        <v>0</v>
      </c>
      <c r="E8893" s="286">
        <v>6.5</v>
      </c>
      <c r="F8893" s="286">
        <v>0</v>
      </c>
    </row>
    <row r="8894" spans="1:6">
      <c r="A8894" t="s">
        <v>11311</v>
      </c>
      <c r="B8894" t="s">
        <v>11312</v>
      </c>
      <c r="C8894" t="s">
        <v>679</v>
      </c>
      <c r="D8894" s="285">
        <v>0</v>
      </c>
      <c r="E8894" s="286">
        <v>5.6769999999999996</v>
      </c>
      <c r="F8894" s="286">
        <v>0</v>
      </c>
    </row>
    <row r="8895" spans="1:6">
      <c r="A8895" t="s">
        <v>11313</v>
      </c>
      <c r="B8895" t="s">
        <v>11314</v>
      </c>
      <c r="C8895" t="s">
        <v>679</v>
      </c>
      <c r="D8895" s="285">
        <v>0</v>
      </c>
      <c r="E8895" s="286">
        <v>3.07</v>
      </c>
      <c r="F8895" s="286">
        <v>0</v>
      </c>
    </row>
    <row r="8896" spans="1:6">
      <c r="A8896" t="s">
        <v>11315</v>
      </c>
      <c r="B8896" t="s">
        <v>11316</v>
      </c>
      <c r="C8896" t="s">
        <v>679</v>
      </c>
      <c r="D8896" s="285">
        <v>216</v>
      </c>
      <c r="E8896" s="286">
        <v>2.8</v>
      </c>
      <c r="F8896" s="286">
        <v>604.79999999999995</v>
      </c>
    </row>
    <row r="8897" spans="1:6">
      <c r="A8897" t="s">
        <v>11317</v>
      </c>
      <c r="B8897" t="s">
        <v>11318</v>
      </c>
      <c r="C8897" t="s">
        <v>679</v>
      </c>
      <c r="D8897" s="285">
        <v>300</v>
      </c>
      <c r="E8897" s="286">
        <v>2.9969999999999999</v>
      </c>
      <c r="F8897" s="286">
        <v>899.1</v>
      </c>
    </row>
    <row r="8898" spans="1:6">
      <c r="A8898" t="s">
        <v>11319</v>
      </c>
      <c r="B8898" t="s">
        <v>11320</v>
      </c>
      <c r="C8898" t="s">
        <v>679</v>
      </c>
      <c r="D8898" s="285">
        <v>-32</v>
      </c>
      <c r="E8898" s="286">
        <v>1</v>
      </c>
      <c r="F8898" s="286">
        <v>-32</v>
      </c>
    </row>
    <row r="8899" spans="1:6">
      <c r="A8899" t="s">
        <v>11321</v>
      </c>
      <c r="B8899" t="s">
        <v>11322</v>
      </c>
      <c r="C8899" t="s">
        <v>679</v>
      </c>
      <c r="D8899" s="285">
        <v>364</v>
      </c>
      <c r="E8899" s="286">
        <v>4.49</v>
      </c>
      <c r="F8899" s="286">
        <v>1634.36</v>
      </c>
    </row>
    <row r="8900" spans="1:6">
      <c r="A8900" t="s">
        <v>11323</v>
      </c>
      <c r="B8900" t="s">
        <v>11324</v>
      </c>
      <c r="C8900" t="s">
        <v>679</v>
      </c>
      <c r="D8900" s="285">
        <v>0</v>
      </c>
      <c r="E8900" s="286">
        <v>1.29</v>
      </c>
      <c r="F8900" s="286">
        <v>0</v>
      </c>
    </row>
    <row r="8901" spans="1:6">
      <c r="A8901" t="s">
        <v>11325</v>
      </c>
      <c r="B8901" t="s">
        <v>11326</v>
      </c>
      <c r="C8901" t="s">
        <v>679</v>
      </c>
      <c r="D8901" s="285">
        <v>0</v>
      </c>
      <c r="E8901" s="286">
        <v>5.242</v>
      </c>
      <c r="F8901" s="286">
        <v>0</v>
      </c>
    </row>
    <row r="8902" spans="1:6">
      <c r="A8902" t="s">
        <v>11327</v>
      </c>
      <c r="B8902" t="s">
        <v>11328</v>
      </c>
      <c r="C8902" t="s">
        <v>679</v>
      </c>
      <c r="D8902" s="285">
        <v>0</v>
      </c>
      <c r="E8902" s="286">
        <v>5.85</v>
      </c>
      <c r="F8902" s="286">
        <v>0</v>
      </c>
    </row>
    <row r="8903" spans="1:6">
      <c r="A8903" t="s">
        <v>11329</v>
      </c>
      <c r="B8903" t="s">
        <v>11330</v>
      </c>
      <c r="C8903" t="s">
        <v>679</v>
      </c>
      <c r="D8903" s="285">
        <v>0</v>
      </c>
      <c r="E8903" s="286">
        <v>3</v>
      </c>
      <c r="F8903" s="286">
        <v>0</v>
      </c>
    </row>
    <row r="8904" spans="1:6">
      <c r="A8904" t="s">
        <v>11331</v>
      </c>
      <c r="B8904" t="s">
        <v>11332</v>
      </c>
      <c r="C8904" t="s">
        <v>679</v>
      </c>
      <c r="D8904" s="285">
        <v>0</v>
      </c>
      <c r="E8904" s="286">
        <v>3.8</v>
      </c>
      <c r="F8904" s="286">
        <v>0</v>
      </c>
    </row>
    <row r="8905" spans="1:6">
      <c r="A8905" t="s">
        <v>11333</v>
      </c>
      <c r="B8905" t="s">
        <v>11334</v>
      </c>
      <c r="C8905" t="s">
        <v>679</v>
      </c>
      <c r="D8905" s="285">
        <v>0</v>
      </c>
      <c r="E8905" s="286">
        <v>3.5</v>
      </c>
      <c r="F8905" s="286">
        <v>0</v>
      </c>
    </row>
    <row r="8906" spans="1:6">
      <c r="A8906" t="s">
        <v>11335</v>
      </c>
      <c r="B8906" t="s">
        <v>11336</v>
      </c>
      <c r="C8906" t="s">
        <v>679</v>
      </c>
      <c r="D8906" s="285">
        <v>0</v>
      </c>
      <c r="E8906" s="286">
        <v>1.35</v>
      </c>
      <c r="F8906" s="286">
        <v>0</v>
      </c>
    </row>
    <row r="8907" spans="1:6">
      <c r="A8907" t="s">
        <v>11337</v>
      </c>
      <c r="B8907" t="s">
        <v>11338</v>
      </c>
      <c r="C8907" t="s">
        <v>679</v>
      </c>
      <c r="D8907" s="285">
        <v>0</v>
      </c>
      <c r="E8907" s="286">
        <v>1.5509999999999999</v>
      </c>
      <c r="F8907" s="286">
        <v>0</v>
      </c>
    </row>
    <row r="8908" spans="1:6">
      <c r="A8908" t="s">
        <v>11339</v>
      </c>
      <c r="B8908" t="s">
        <v>11340</v>
      </c>
      <c r="C8908" t="s">
        <v>679</v>
      </c>
      <c r="D8908" s="285">
        <v>0</v>
      </c>
      <c r="E8908" s="286">
        <v>0.6</v>
      </c>
      <c r="F8908" s="286">
        <v>0</v>
      </c>
    </row>
    <row r="8909" spans="1:6">
      <c r="A8909" t="s">
        <v>11341</v>
      </c>
      <c r="B8909" t="s">
        <v>11342</v>
      </c>
      <c r="C8909" t="s">
        <v>679</v>
      </c>
      <c r="D8909" s="285">
        <v>0</v>
      </c>
      <c r="E8909" s="286">
        <v>2.7</v>
      </c>
      <c r="F8909" s="286">
        <v>0</v>
      </c>
    </row>
    <row r="8910" spans="1:6">
      <c r="A8910" t="s">
        <v>11343</v>
      </c>
      <c r="B8910" t="s">
        <v>11344</v>
      </c>
      <c r="C8910" t="s">
        <v>679</v>
      </c>
      <c r="D8910" s="285">
        <v>0</v>
      </c>
      <c r="E8910" s="286">
        <v>3.5</v>
      </c>
      <c r="F8910" s="286">
        <v>0</v>
      </c>
    </row>
    <row r="8911" spans="1:6">
      <c r="A8911" t="s">
        <v>11345</v>
      </c>
      <c r="B8911" t="s">
        <v>11346</v>
      </c>
      <c r="C8911" t="s">
        <v>679</v>
      </c>
      <c r="D8911" s="285">
        <v>0</v>
      </c>
      <c r="E8911" s="286">
        <v>2.4500000000000002</v>
      </c>
      <c r="F8911" s="286">
        <v>0</v>
      </c>
    </row>
    <row r="8912" spans="1:6">
      <c r="A8912" t="s">
        <v>11347</v>
      </c>
      <c r="B8912" t="s">
        <v>11348</v>
      </c>
      <c r="C8912" t="s">
        <v>679</v>
      </c>
      <c r="D8912" s="285">
        <v>0</v>
      </c>
      <c r="E8912" s="286">
        <v>5.0439999999999996</v>
      </c>
      <c r="F8912" s="286">
        <v>0</v>
      </c>
    </row>
    <row r="8913" spans="1:6">
      <c r="A8913" t="s">
        <v>11349</v>
      </c>
      <c r="B8913" t="s">
        <v>11350</v>
      </c>
      <c r="C8913" t="s">
        <v>679</v>
      </c>
      <c r="D8913" s="285">
        <v>0</v>
      </c>
      <c r="E8913" s="286">
        <v>2.78</v>
      </c>
      <c r="F8913" s="286">
        <v>0</v>
      </c>
    </row>
    <row r="8914" spans="1:6">
      <c r="A8914" t="s">
        <v>11351</v>
      </c>
      <c r="B8914" t="s">
        <v>11352</v>
      </c>
      <c r="C8914" t="s">
        <v>679</v>
      </c>
      <c r="D8914" s="285">
        <v>0</v>
      </c>
      <c r="E8914" s="286">
        <v>0</v>
      </c>
      <c r="F8914" s="286">
        <v>0</v>
      </c>
    </row>
    <row r="8915" spans="1:6">
      <c r="A8915" t="s">
        <v>11353</v>
      </c>
      <c r="B8915" t="s">
        <v>11354</v>
      </c>
      <c r="C8915" t="s">
        <v>679</v>
      </c>
      <c r="D8915" s="285">
        <v>0</v>
      </c>
      <c r="E8915" s="286">
        <v>3.1909999999999998</v>
      </c>
      <c r="F8915" s="286">
        <v>0</v>
      </c>
    </row>
    <row r="8916" spans="1:6">
      <c r="A8916" t="s">
        <v>11355</v>
      </c>
      <c r="B8916" t="s">
        <v>11356</v>
      </c>
      <c r="C8916" t="s">
        <v>679</v>
      </c>
      <c r="D8916" s="285">
        <v>0</v>
      </c>
      <c r="E8916" s="286">
        <v>2.02</v>
      </c>
      <c r="F8916" s="286">
        <v>0</v>
      </c>
    </row>
    <row r="8917" spans="1:6">
      <c r="A8917" t="s">
        <v>11357</v>
      </c>
      <c r="B8917" t="s">
        <v>11358</v>
      </c>
      <c r="C8917" t="s">
        <v>679</v>
      </c>
      <c r="D8917" s="285">
        <v>0</v>
      </c>
      <c r="E8917" s="286">
        <v>1.71</v>
      </c>
      <c r="F8917" s="286">
        <v>0</v>
      </c>
    </row>
    <row r="8918" spans="1:6">
      <c r="A8918" t="s">
        <v>11359</v>
      </c>
      <c r="B8918" t="s">
        <v>11360</v>
      </c>
      <c r="C8918" t="s">
        <v>679</v>
      </c>
      <c r="D8918" s="285">
        <v>0</v>
      </c>
      <c r="E8918" s="286">
        <v>1.224</v>
      </c>
      <c r="F8918" s="286">
        <v>0</v>
      </c>
    </row>
    <row r="8919" spans="1:6">
      <c r="A8919" t="s">
        <v>11361</v>
      </c>
      <c r="B8919" t="s">
        <v>11362</v>
      </c>
      <c r="C8919" t="s">
        <v>679</v>
      </c>
      <c r="D8919" s="285">
        <v>0</v>
      </c>
      <c r="E8919" s="286">
        <v>2.04</v>
      </c>
      <c r="F8919" s="286">
        <v>0</v>
      </c>
    </row>
    <row r="8920" spans="1:6">
      <c r="A8920" t="s">
        <v>11363</v>
      </c>
      <c r="B8920" t="s">
        <v>11364</v>
      </c>
      <c r="C8920" t="s">
        <v>679</v>
      </c>
      <c r="D8920" s="285">
        <v>0</v>
      </c>
      <c r="E8920" s="286">
        <v>3.7690000000000001</v>
      </c>
      <c r="F8920" s="286">
        <v>0</v>
      </c>
    </row>
    <row r="8921" spans="1:6">
      <c r="A8921" t="s">
        <v>11365</v>
      </c>
      <c r="B8921" t="s">
        <v>11366</v>
      </c>
      <c r="C8921" t="s">
        <v>679</v>
      </c>
      <c r="D8921" s="285">
        <v>0</v>
      </c>
      <c r="E8921" s="286">
        <v>0.93400000000000005</v>
      </c>
      <c r="F8921" s="286">
        <v>0</v>
      </c>
    </row>
    <row r="8922" spans="1:6">
      <c r="A8922" t="s">
        <v>11367</v>
      </c>
      <c r="B8922" t="s">
        <v>11368</v>
      </c>
      <c r="C8922" t="s">
        <v>679</v>
      </c>
      <c r="D8922" s="285">
        <v>0</v>
      </c>
      <c r="E8922" s="286">
        <v>3.66</v>
      </c>
      <c r="F8922" s="286">
        <v>0</v>
      </c>
    </row>
    <row r="8923" spans="1:6">
      <c r="A8923" t="s">
        <v>11369</v>
      </c>
      <c r="B8923" t="s">
        <v>11370</v>
      </c>
      <c r="C8923" t="s">
        <v>679</v>
      </c>
      <c r="D8923" s="285">
        <v>0</v>
      </c>
      <c r="E8923" s="286">
        <v>6.2750000000000004</v>
      </c>
      <c r="F8923" s="286">
        <v>0</v>
      </c>
    </row>
    <row r="8924" spans="1:6">
      <c r="A8924" t="s">
        <v>11371</v>
      </c>
      <c r="B8924" t="s">
        <v>11372</v>
      </c>
      <c r="C8924" t="s">
        <v>679</v>
      </c>
      <c r="D8924" s="285">
        <v>0</v>
      </c>
      <c r="E8924" s="286">
        <v>11.96</v>
      </c>
      <c r="F8924" s="286">
        <v>0</v>
      </c>
    </row>
    <row r="8925" spans="1:6">
      <c r="A8925" t="s">
        <v>11373</v>
      </c>
      <c r="B8925" t="s">
        <v>11374</v>
      </c>
      <c r="C8925" t="s">
        <v>679</v>
      </c>
      <c r="D8925" s="285">
        <v>0</v>
      </c>
      <c r="E8925" s="286">
        <v>12.256</v>
      </c>
      <c r="F8925" s="286">
        <v>0</v>
      </c>
    </row>
    <row r="8926" spans="1:6">
      <c r="A8926" t="s">
        <v>11375</v>
      </c>
      <c r="B8926" t="s">
        <v>11376</v>
      </c>
      <c r="C8926" t="s">
        <v>679</v>
      </c>
      <c r="D8926" s="285">
        <v>0</v>
      </c>
      <c r="E8926" s="286">
        <v>1.88</v>
      </c>
      <c r="F8926" s="286">
        <v>0</v>
      </c>
    </row>
    <row r="8927" spans="1:6">
      <c r="A8927" t="s">
        <v>11377</v>
      </c>
      <c r="B8927" t="s">
        <v>11378</v>
      </c>
      <c r="C8927" t="s">
        <v>7733</v>
      </c>
      <c r="D8927" s="285">
        <v>0</v>
      </c>
      <c r="E8927" s="286">
        <v>6.6820000000000004</v>
      </c>
      <c r="F8927" s="286">
        <v>0</v>
      </c>
    </row>
    <row r="8928" spans="1:6">
      <c r="A8928" t="s">
        <v>11379</v>
      </c>
      <c r="B8928" t="s">
        <v>11380</v>
      </c>
      <c r="C8928" t="s">
        <v>7733</v>
      </c>
      <c r="D8928" s="285">
        <v>0</v>
      </c>
      <c r="E8928" s="286">
        <v>1.845</v>
      </c>
      <c r="F8928" s="286">
        <v>0</v>
      </c>
    </row>
    <row r="8929" spans="1:6">
      <c r="A8929" t="s">
        <v>11381</v>
      </c>
      <c r="B8929" t="s">
        <v>11382</v>
      </c>
      <c r="C8929" t="s">
        <v>7733</v>
      </c>
      <c r="D8929" s="285">
        <v>0</v>
      </c>
      <c r="E8929" s="286">
        <v>1.6850000000000001</v>
      </c>
      <c r="F8929" s="286">
        <v>0</v>
      </c>
    </row>
    <row r="8930" spans="1:6">
      <c r="A8930" t="s">
        <v>11383</v>
      </c>
      <c r="B8930" t="s">
        <v>11384</v>
      </c>
      <c r="C8930" t="s">
        <v>7733</v>
      </c>
      <c r="D8930" s="285">
        <v>40</v>
      </c>
      <c r="E8930" s="286">
        <v>5.5</v>
      </c>
      <c r="F8930" s="286">
        <v>220</v>
      </c>
    </row>
    <row r="8931" spans="1:6">
      <c r="A8931" t="s">
        <v>11385</v>
      </c>
      <c r="B8931" t="s">
        <v>11386</v>
      </c>
      <c r="C8931" t="s">
        <v>679</v>
      </c>
      <c r="D8931" s="285">
        <v>0</v>
      </c>
      <c r="E8931" s="286">
        <v>2.2000000000000002</v>
      </c>
      <c r="F8931" s="286">
        <v>0</v>
      </c>
    </row>
    <row r="8932" spans="1:6">
      <c r="A8932" t="s">
        <v>11387</v>
      </c>
      <c r="B8932" t="s">
        <v>11388</v>
      </c>
      <c r="C8932" t="s">
        <v>679</v>
      </c>
      <c r="D8932" s="285">
        <v>0</v>
      </c>
      <c r="E8932" s="286">
        <v>3.87</v>
      </c>
      <c r="F8932" s="286">
        <v>0</v>
      </c>
    </row>
    <row r="8933" spans="1:6">
      <c r="A8933" t="s">
        <v>11389</v>
      </c>
      <c r="B8933" t="s">
        <v>11390</v>
      </c>
      <c r="C8933" t="s">
        <v>679</v>
      </c>
      <c r="D8933" s="285">
        <v>584</v>
      </c>
      <c r="E8933" s="286">
        <v>2.4009999999999998</v>
      </c>
      <c r="F8933" s="286">
        <v>1402.18</v>
      </c>
    </row>
    <row r="8934" spans="1:6">
      <c r="A8934" t="s">
        <v>11391</v>
      </c>
      <c r="B8934" t="s">
        <v>11392</v>
      </c>
      <c r="C8934" t="s">
        <v>679</v>
      </c>
      <c r="D8934" s="285">
        <v>0</v>
      </c>
      <c r="E8934" s="286">
        <v>1.752</v>
      </c>
      <c r="F8934" s="286">
        <v>0</v>
      </c>
    </row>
    <row r="8935" spans="1:6">
      <c r="A8935" t="s">
        <v>11393</v>
      </c>
      <c r="B8935" t="s">
        <v>11394</v>
      </c>
      <c r="C8935" t="s">
        <v>679</v>
      </c>
      <c r="D8935" s="285">
        <v>10</v>
      </c>
      <c r="E8935" s="286">
        <v>6.2050000000000001</v>
      </c>
      <c r="F8935" s="286">
        <v>62.05</v>
      </c>
    </row>
    <row r="8936" spans="1:6">
      <c r="A8936" t="s">
        <v>11395</v>
      </c>
      <c r="B8936" t="s">
        <v>11396</v>
      </c>
      <c r="C8936" t="s">
        <v>679</v>
      </c>
      <c r="D8936" s="285">
        <v>0</v>
      </c>
      <c r="E8936" s="286">
        <v>5.5</v>
      </c>
      <c r="F8936" s="286">
        <v>0</v>
      </c>
    </row>
    <row r="8937" spans="1:6">
      <c r="A8937" t="s">
        <v>11397</v>
      </c>
      <c r="B8937" t="s">
        <v>11398</v>
      </c>
      <c r="C8937" t="s">
        <v>679</v>
      </c>
      <c r="D8937" s="285">
        <v>0</v>
      </c>
      <c r="E8937" s="286">
        <v>6.7</v>
      </c>
      <c r="F8937" s="286">
        <v>0</v>
      </c>
    </row>
    <row r="8938" spans="1:6">
      <c r="A8938" t="s">
        <v>11399</v>
      </c>
      <c r="B8938" t="s">
        <v>11400</v>
      </c>
      <c r="C8938" t="s">
        <v>679</v>
      </c>
      <c r="D8938" s="285">
        <v>48</v>
      </c>
      <c r="E8938" s="286">
        <v>2.58</v>
      </c>
      <c r="F8938" s="286">
        <v>123.84</v>
      </c>
    </row>
    <row r="8939" spans="1:6">
      <c r="A8939" t="s">
        <v>11401</v>
      </c>
      <c r="B8939" t="s">
        <v>11402</v>
      </c>
      <c r="C8939" t="s">
        <v>679</v>
      </c>
      <c r="D8939" s="285">
        <v>0</v>
      </c>
      <c r="E8939" s="286">
        <v>3.3690000000000002</v>
      </c>
      <c r="F8939" s="286">
        <v>0</v>
      </c>
    </row>
    <row r="8940" spans="1:6">
      <c r="A8940" t="s">
        <v>11403</v>
      </c>
      <c r="B8940" t="s">
        <v>11404</v>
      </c>
      <c r="C8940" t="s">
        <v>679</v>
      </c>
      <c r="D8940" s="285">
        <v>0</v>
      </c>
      <c r="E8940" s="286">
        <v>1.57</v>
      </c>
      <c r="F8940" s="286">
        <v>0</v>
      </c>
    </row>
    <row r="8941" spans="1:6">
      <c r="A8941" t="s">
        <v>11405</v>
      </c>
      <c r="B8941" t="s">
        <v>11406</v>
      </c>
      <c r="C8941" t="s">
        <v>679</v>
      </c>
      <c r="D8941" s="285">
        <v>0</v>
      </c>
      <c r="E8941" s="286">
        <v>1.546</v>
      </c>
      <c r="F8941" s="286">
        <v>0</v>
      </c>
    </row>
    <row r="8942" spans="1:6">
      <c r="A8942" t="s">
        <v>11407</v>
      </c>
      <c r="B8942" t="s">
        <v>11408</v>
      </c>
      <c r="C8942" t="s">
        <v>679</v>
      </c>
      <c r="D8942" s="285">
        <v>0</v>
      </c>
      <c r="E8942" s="286">
        <v>2.0169999999999999</v>
      </c>
      <c r="F8942" s="286">
        <v>0</v>
      </c>
    </row>
    <row r="8943" spans="1:6">
      <c r="A8943" t="s">
        <v>11409</v>
      </c>
      <c r="B8943" t="s">
        <v>11410</v>
      </c>
      <c r="C8943" t="s">
        <v>679</v>
      </c>
      <c r="D8943" s="285">
        <v>0</v>
      </c>
      <c r="E8943" s="286">
        <v>8.3160000000000007</v>
      </c>
      <c r="F8943" s="286">
        <v>0</v>
      </c>
    </row>
    <row r="8944" spans="1:6">
      <c r="A8944" t="s">
        <v>11411</v>
      </c>
      <c r="B8944" t="s">
        <v>11412</v>
      </c>
      <c r="C8944" t="s">
        <v>679</v>
      </c>
      <c r="D8944" s="285">
        <v>0</v>
      </c>
      <c r="E8944" s="286">
        <v>2.423</v>
      </c>
      <c r="F8944" s="286">
        <v>0</v>
      </c>
    </row>
    <row r="8945" spans="1:6">
      <c r="A8945" t="s">
        <v>11413</v>
      </c>
      <c r="B8945" t="s">
        <v>11414</v>
      </c>
      <c r="C8945" t="s">
        <v>679</v>
      </c>
      <c r="D8945" s="285">
        <v>0</v>
      </c>
      <c r="E8945" s="286">
        <v>1.2310000000000001</v>
      </c>
      <c r="F8945" s="286">
        <v>0</v>
      </c>
    </row>
    <row r="8946" spans="1:6">
      <c r="A8946" t="s">
        <v>11415</v>
      </c>
      <c r="B8946" t="s">
        <v>11416</v>
      </c>
      <c r="C8946" t="s">
        <v>679</v>
      </c>
      <c r="D8946" s="285">
        <v>0</v>
      </c>
      <c r="E8946" s="286">
        <v>3.4529999999999998</v>
      </c>
      <c r="F8946" s="286">
        <v>0</v>
      </c>
    </row>
    <row r="8947" spans="1:6">
      <c r="A8947" t="s">
        <v>11417</v>
      </c>
      <c r="B8947" t="s">
        <v>11418</v>
      </c>
      <c r="C8947" t="s">
        <v>679</v>
      </c>
      <c r="D8947" s="285">
        <v>0</v>
      </c>
      <c r="E8947" s="286">
        <v>3.4529999999999998</v>
      </c>
      <c r="F8947" s="286">
        <v>0</v>
      </c>
    </row>
    <row r="8948" spans="1:6">
      <c r="A8948" t="s">
        <v>11419</v>
      </c>
      <c r="B8948" t="s">
        <v>11420</v>
      </c>
      <c r="C8948" t="s">
        <v>679</v>
      </c>
      <c r="D8948" s="285">
        <v>0</v>
      </c>
      <c r="E8948" s="286">
        <v>1.7430000000000001</v>
      </c>
      <c r="F8948" s="286">
        <v>0</v>
      </c>
    </row>
    <row r="8949" spans="1:6">
      <c r="A8949" t="s">
        <v>11421</v>
      </c>
      <c r="B8949" t="s">
        <v>11422</v>
      </c>
      <c r="C8949" t="s">
        <v>679</v>
      </c>
      <c r="D8949" s="285">
        <v>0</v>
      </c>
      <c r="E8949" s="286">
        <v>2.5190000000000001</v>
      </c>
      <c r="F8949" s="286">
        <v>0</v>
      </c>
    </row>
    <row r="8950" spans="1:6">
      <c r="A8950" t="s">
        <v>11423</v>
      </c>
      <c r="B8950" t="s">
        <v>11424</v>
      </c>
      <c r="C8950" t="s">
        <v>679</v>
      </c>
      <c r="D8950" s="285">
        <v>0</v>
      </c>
      <c r="E8950" s="286">
        <v>1.55</v>
      </c>
      <c r="F8950" s="286">
        <v>0</v>
      </c>
    </row>
    <row r="8951" spans="1:6">
      <c r="A8951" t="s">
        <v>11425</v>
      </c>
      <c r="B8951" t="s">
        <v>11426</v>
      </c>
      <c r="C8951" t="s">
        <v>679</v>
      </c>
      <c r="D8951" s="285">
        <v>0</v>
      </c>
      <c r="E8951" s="286">
        <v>3.0870000000000002</v>
      </c>
      <c r="F8951" s="286">
        <v>0</v>
      </c>
    </row>
    <row r="8952" spans="1:6">
      <c r="A8952" t="s">
        <v>11427</v>
      </c>
      <c r="B8952" t="s">
        <v>11428</v>
      </c>
      <c r="C8952" t="s">
        <v>679</v>
      </c>
      <c r="D8952" s="285">
        <v>0</v>
      </c>
      <c r="E8952" s="286">
        <v>5.923</v>
      </c>
      <c r="F8952" s="286">
        <v>0</v>
      </c>
    </row>
    <row r="8953" spans="1:6">
      <c r="A8953" t="s">
        <v>11429</v>
      </c>
      <c r="B8953" t="s">
        <v>11430</v>
      </c>
      <c r="C8953" t="s">
        <v>679</v>
      </c>
      <c r="D8953" s="285">
        <v>0</v>
      </c>
      <c r="E8953" s="286">
        <v>2.7269999999999999</v>
      </c>
      <c r="F8953" s="286">
        <v>0</v>
      </c>
    </row>
    <row r="8954" spans="1:6">
      <c r="A8954" t="s">
        <v>11431</v>
      </c>
      <c r="B8954" t="s">
        <v>11432</v>
      </c>
      <c r="C8954" t="s">
        <v>679</v>
      </c>
      <c r="D8954" s="285">
        <v>0</v>
      </c>
      <c r="E8954" s="286">
        <v>6.1</v>
      </c>
      <c r="F8954" s="286">
        <v>0</v>
      </c>
    </row>
    <row r="8955" spans="1:6">
      <c r="A8955" t="s">
        <v>11433</v>
      </c>
      <c r="B8955" t="s">
        <v>11434</v>
      </c>
      <c r="C8955" t="s">
        <v>7733</v>
      </c>
      <c r="D8955" s="285">
        <v>0</v>
      </c>
      <c r="E8955" s="286">
        <v>0.8</v>
      </c>
      <c r="F8955" s="286">
        <v>0</v>
      </c>
    </row>
    <row r="8956" spans="1:6">
      <c r="A8956" t="s">
        <v>11435</v>
      </c>
      <c r="B8956" t="s">
        <v>11436</v>
      </c>
      <c r="C8956" t="s">
        <v>7733</v>
      </c>
      <c r="D8956" s="285">
        <v>0</v>
      </c>
      <c r="E8956" s="286">
        <v>0.98</v>
      </c>
      <c r="F8956" s="286">
        <v>0</v>
      </c>
    </row>
    <row r="8957" spans="1:6">
      <c r="A8957" t="s">
        <v>11437</v>
      </c>
      <c r="B8957" t="s">
        <v>11438</v>
      </c>
      <c r="C8957" t="s">
        <v>7733</v>
      </c>
      <c r="D8957" s="285">
        <v>0</v>
      </c>
      <c r="E8957" s="286">
        <v>1.22</v>
      </c>
      <c r="F8957" s="286">
        <v>0</v>
      </c>
    </row>
    <row r="8958" spans="1:6">
      <c r="A8958" t="s">
        <v>11439</v>
      </c>
      <c r="B8958" t="s">
        <v>11440</v>
      </c>
      <c r="C8958" t="s">
        <v>7733</v>
      </c>
      <c r="D8958" s="285">
        <v>0</v>
      </c>
      <c r="E8958" s="286">
        <v>1.6950000000000001</v>
      </c>
      <c r="F8958" s="286">
        <v>0</v>
      </c>
    </row>
    <row r="8959" spans="1:6">
      <c r="A8959" t="s">
        <v>11441</v>
      </c>
      <c r="B8959" t="s">
        <v>11442</v>
      </c>
      <c r="C8959" t="s">
        <v>7733</v>
      </c>
      <c r="D8959" s="285">
        <v>0</v>
      </c>
      <c r="E8959" s="286">
        <v>2.532</v>
      </c>
      <c r="F8959" s="286">
        <v>0</v>
      </c>
    </row>
    <row r="8960" spans="1:6">
      <c r="A8960" t="s">
        <v>11443</v>
      </c>
      <c r="B8960" t="s">
        <v>11444</v>
      </c>
      <c r="C8960" t="s">
        <v>7733</v>
      </c>
      <c r="D8960" s="285">
        <v>0</v>
      </c>
      <c r="E8960" s="286">
        <v>1.69</v>
      </c>
      <c r="F8960" s="286">
        <v>0</v>
      </c>
    </row>
    <row r="8961" spans="1:6">
      <c r="A8961" t="s">
        <v>11445</v>
      </c>
      <c r="B8961" t="s">
        <v>11446</v>
      </c>
      <c r="C8961" t="s">
        <v>7733</v>
      </c>
      <c r="D8961" s="285">
        <v>0</v>
      </c>
      <c r="E8961" s="286">
        <v>1.5</v>
      </c>
      <c r="F8961" s="286">
        <v>0</v>
      </c>
    </row>
    <row r="8962" spans="1:6">
      <c r="A8962" t="s">
        <v>11447</v>
      </c>
      <c r="B8962" t="s">
        <v>11448</v>
      </c>
      <c r="C8962" t="s">
        <v>679</v>
      </c>
      <c r="D8962" s="285">
        <v>0</v>
      </c>
      <c r="E8962" s="286">
        <v>4.3099999999999996</v>
      </c>
      <c r="F8962" s="286">
        <v>0</v>
      </c>
    </row>
    <row r="8963" spans="1:6">
      <c r="A8963" t="s">
        <v>11449</v>
      </c>
      <c r="B8963" t="s">
        <v>11450</v>
      </c>
      <c r="C8963" t="s">
        <v>679</v>
      </c>
      <c r="D8963" s="285">
        <v>0</v>
      </c>
      <c r="E8963" s="286">
        <v>2.2000000000000002</v>
      </c>
      <c r="F8963" s="286">
        <v>0</v>
      </c>
    </row>
    <row r="8964" spans="1:6">
      <c r="A8964" t="s">
        <v>11451</v>
      </c>
      <c r="B8964" t="s">
        <v>11452</v>
      </c>
      <c r="C8964" t="s">
        <v>679</v>
      </c>
      <c r="D8964" s="285">
        <v>0</v>
      </c>
      <c r="E8964" s="286">
        <v>10.996</v>
      </c>
      <c r="F8964" s="286">
        <v>0</v>
      </c>
    </row>
    <row r="8965" spans="1:6">
      <c r="A8965" t="s">
        <v>11453</v>
      </c>
      <c r="B8965" t="s">
        <v>11454</v>
      </c>
      <c r="C8965" t="s">
        <v>679</v>
      </c>
      <c r="D8965" s="285">
        <v>0</v>
      </c>
      <c r="E8965" s="286">
        <v>2.4329999999999998</v>
      </c>
      <c r="F8965" s="286">
        <v>0</v>
      </c>
    </row>
    <row r="8966" spans="1:6">
      <c r="A8966" t="s">
        <v>11455</v>
      </c>
      <c r="B8966" t="s">
        <v>11456</v>
      </c>
      <c r="C8966" t="s">
        <v>679</v>
      </c>
      <c r="D8966" s="285">
        <v>0</v>
      </c>
      <c r="E8966" s="286">
        <v>3.4729999999999999</v>
      </c>
      <c r="F8966" s="286">
        <v>0</v>
      </c>
    </row>
    <row r="8967" spans="1:6">
      <c r="A8967" t="s">
        <v>11457</v>
      </c>
      <c r="B8967" t="s">
        <v>11458</v>
      </c>
      <c r="C8967" t="s">
        <v>679</v>
      </c>
      <c r="D8967" s="285">
        <v>0</v>
      </c>
      <c r="E8967" s="286">
        <v>4.68</v>
      </c>
      <c r="F8967" s="286">
        <v>0</v>
      </c>
    </row>
    <row r="8968" spans="1:6">
      <c r="A8968" t="s">
        <v>11459</v>
      </c>
      <c r="B8968" t="s">
        <v>11460</v>
      </c>
      <c r="C8968" t="s">
        <v>679</v>
      </c>
      <c r="D8968" s="285">
        <v>0</v>
      </c>
      <c r="E8968" s="286">
        <v>8.59</v>
      </c>
      <c r="F8968" s="286">
        <v>0</v>
      </c>
    </row>
    <row r="8969" spans="1:6">
      <c r="A8969" t="s">
        <v>11461</v>
      </c>
      <c r="B8969" t="s">
        <v>11462</v>
      </c>
      <c r="C8969" t="s">
        <v>679</v>
      </c>
      <c r="D8969" s="285">
        <v>0</v>
      </c>
      <c r="E8969" s="286">
        <v>2.8029999999999999</v>
      </c>
      <c r="F8969" s="286">
        <v>0</v>
      </c>
    </row>
    <row r="8970" spans="1:6">
      <c r="A8970" t="s">
        <v>11463</v>
      </c>
      <c r="B8970" t="s">
        <v>11464</v>
      </c>
      <c r="C8970" t="s">
        <v>679</v>
      </c>
      <c r="D8970" s="285">
        <v>0</v>
      </c>
      <c r="E8970" s="286">
        <v>4.4320000000000004</v>
      </c>
      <c r="F8970" s="286">
        <v>0</v>
      </c>
    </row>
    <row r="8971" spans="1:6">
      <c r="A8971" t="s">
        <v>11465</v>
      </c>
      <c r="B8971" t="s">
        <v>11466</v>
      </c>
      <c r="C8971" t="s">
        <v>679</v>
      </c>
      <c r="D8971" s="285">
        <v>0</v>
      </c>
      <c r="E8971" s="286">
        <v>3.4</v>
      </c>
      <c r="F8971" s="286">
        <v>0</v>
      </c>
    </row>
    <row r="8972" spans="1:6">
      <c r="A8972" t="s">
        <v>11467</v>
      </c>
      <c r="B8972" t="s">
        <v>11468</v>
      </c>
      <c r="C8972" t="s">
        <v>679</v>
      </c>
      <c r="D8972" s="285">
        <v>0</v>
      </c>
      <c r="E8972" s="286">
        <v>5.7690000000000001</v>
      </c>
      <c r="F8972" s="286">
        <v>0</v>
      </c>
    </row>
    <row r="8973" spans="1:6">
      <c r="A8973" t="s">
        <v>11469</v>
      </c>
      <c r="B8973" t="s">
        <v>11470</v>
      </c>
      <c r="C8973" t="s">
        <v>679</v>
      </c>
      <c r="D8973" s="285">
        <v>0</v>
      </c>
      <c r="E8973" s="286">
        <v>5.97</v>
      </c>
      <c r="F8973" s="286">
        <v>0</v>
      </c>
    </row>
    <row r="8974" spans="1:6">
      <c r="A8974" t="s">
        <v>11471</v>
      </c>
      <c r="B8974" t="s">
        <v>11472</v>
      </c>
      <c r="C8974" t="s">
        <v>679</v>
      </c>
      <c r="D8974" s="285">
        <v>0</v>
      </c>
      <c r="E8974" s="286">
        <v>1.8160000000000001</v>
      </c>
      <c r="F8974" s="286">
        <v>0</v>
      </c>
    </row>
    <row r="8975" spans="1:6">
      <c r="A8975" t="s">
        <v>11473</v>
      </c>
      <c r="B8975" t="s">
        <v>11474</v>
      </c>
      <c r="C8975" t="s">
        <v>679</v>
      </c>
      <c r="D8975" s="285">
        <v>0</v>
      </c>
      <c r="E8975" s="286">
        <v>1.85</v>
      </c>
      <c r="F8975" s="286">
        <v>0</v>
      </c>
    </row>
    <row r="8976" spans="1:6">
      <c r="A8976" t="s">
        <v>11475</v>
      </c>
      <c r="B8976" t="s">
        <v>11476</v>
      </c>
      <c r="C8976" t="s">
        <v>679</v>
      </c>
      <c r="D8976" s="285">
        <v>156</v>
      </c>
      <c r="E8976" s="286">
        <v>5.9160000000000004</v>
      </c>
      <c r="F8976" s="286">
        <v>923.05</v>
      </c>
    </row>
    <row r="8977" spans="1:6">
      <c r="A8977" t="s">
        <v>11477</v>
      </c>
      <c r="B8977" t="s">
        <v>11478</v>
      </c>
      <c r="C8977" t="s">
        <v>679</v>
      </c>
      <c r="D8977" s="285">
        <v>0</v>
      </c>
      <c r="E8977" s="286">
        <v>6.3739999999999997</v>
      </c>
      <c r="F8977" s="286">
        <v>0</v>
      </c>
    </row>
    <row r="8978" spans="1:6">
      <c r="A8978" t="s">
        <v>11479</v>
      </c>
      <c r="B8978" t="s">
        <v>11480</v>
      </c>
      <c r="C8978" t="s">
        <v>679</v>
      </c>
      <c r="D8978" s="285">
        <v>0</v>
      </c>
      <c r="E8978" s="286">
        <v>5.6059999999999999</v>
      </c>
      <c r="F8978" s="286">
        <v>0</v>
      </c>
    </row>
    <row r="8979" spans="1:6">
      <c r="A8979" t="s">
        <v>11481</v>
      </c>
      <c r="B8979" t="s">
        <v>11482</v>
      </c>
      <c r="C8979" t="s">
        <v>679</v>
      </c>
      <c r="D8979" s="285">
        <v>0</v>
      </c>
      <c r="E8979" s="286">
        <v>7.4429999999999996</v>
      </c>
      <c r="F8979" s="286">
        <v>0</v>
      </c>
    </row>
    <row r="8980" spans="1:6">
      <c r="A8980" t="s">
        <v>11483</v>
      </c>
      <c r="B8980" t="s">
        <v>11484</v>
      </c>
      <c r="C8980" t="s">
        <v>679</v>
      </c>
      <c r="D8980" s="285">
        <v>0</v>
      </c>
      <c r="E8980" s="286">
        <v>6.44</v>
      </c>
      <c r="F8980" s="286">
        <v>0</v>
      </c>
    </row>
    <row r="8981" spans="1:6">
      <c r="A8981" t="s">
        <v>11485</v>
      </c>
      <c r="B8981" t="s">
        <v>11486</v>
      </c>
      <c r="C8981" t="s">
        <v>679</v>
      </c>
      <c r="D8981" s="285">
        <v>0</v>
      </c>
      <c r="E8981" s="286">
        <v>5.8579999999999997</v>
      </c>
      <c r="F8981" s="286">
        <v>0</v>
      </c>
    </row>
    <row r="8982" spans="1:6">
      <c r="A8982" t="s">
        <v>11487</v>
      </c>
      <c r="B8982" t="s">
        <v>11488</v>
      </c>
      <c r="C8982" t="s">
        <v>679</v>
      </c>
      <c r="D8982" s="285">
        <v>0</v>
      </c>
      <c r="E8982" s="286">
        <v>1.4119999999999999</v>
      </c>
      <c r="F8982" s="286">
        <v>0</v>
      </c>
    </row>
    <row r="8983" spans="1:6">
      <c r="A8983" t="s">
        <v>11489</v>
      </c>
      <c r="B8983" t="s">
        <v>11490</v>
      </c>
      <c r="C8983" t="s">
        <v>679</v>
      </c>
      <c r="D8983" s="285">
        <v>0</v>
      </c>
      <c r="E8983" s="286">
        <v>1.5960000000000001</v>
      </c>
      <c r="F8983" s="286">
        <v>0</v>
      </c>
    </row>
    <row r="8984" spans="1:6">
      <c r="A8984" t="s">
        <v>11491</v>
      </c>
      <c r="B8984" t="s">
        <v>11492</v>
      </c>
      <c r="C8984" t="s">
        <v>679</v>
      </c>
      <c r="D8984" s="285">
        <v>0</v>
      </c>
      <c r="E8984" s="286">
        <v>0.56899999999999995</v>
      </c>
      <c r="F8984" s="286">
        <v>0</v>
      </c>
    </row>
    <row r="8985" spans="1:6">
      <c r="A8985" t="s">
        <v>11493</v>
      </c>
      <c r="B8985" t="s">
        <v>11494</v>
      </c>
      <c r="C8985" t="s">
        <v>679</v>
      </c>
      <c r="D8985" s="285">
        <v>0</v>
      </c>
      <c r="E8985" s="286">
        <v>1.1100000000000001</v>
      </c>
      <c r="F8985" s="286">
        <v>0</v>
      </c>
    </row>
    <row r="8986" spans="1:6">
      <c r="A8986" t="s">
        <v>11495</v>
      </c>
      <c r="B8986" t="s">
        <v>11496</v>
      </c>
      <c r="C8986" t="s">
        <v>679</v>
      </c>
      <c r="D8986" s="285">
        <v>0</v>
      </c>
      <c r="E8986" s="286">
        <v>0.64</v>
      </c>
      <c r="F8986" s="286">
        <v>0</v>
      </c>
    </row>
    <row r="8987" spans="1:6">
      <c r="A8987" t="s">
        <v>11497</v>
      </c>
      <c r="B8987" t="s">
        <v>11498</v>
      </c>
      <c r="C8987" t="s">
        <v>679</v>
      </c>
      <c r="D8987" s="285">
        <v>0</v>
      </c>
      <c r="E8987" s="286">
        <v>0.25</v>
      </c>
      <c r="F8987" s="286">
        <v>0</v>
      </c>
    </row>
    <row r="8988" spans="1:6">
      <c r="A8988" t="s">
        <v>11499</v>
      </c>
      <c r="B8988" t="s">
        <v>11500</v>
      </c>
      <c r="C8988" t="s">
        <v>679</v>
      </c>
      <c r="D8988" s="285">
        <v>0</v>
      </c>
      <c r="E8988" s="286">
        <v>1.21</v>
      </c>
      <c r="F8988" s="286">
        <v>0</v>
      </c>
    </row>
    <row r="8989" spans="1:6">
      <c r="A8989" t="s">
        <v>11501</v>
      </c>
      <c r="B8989" t="s">
        <v>11502</v>
      </c>
      <c r="C8989" t="s">
        <v>7733</v>
      </c>
      <c r="D8989" s="285">
        <v>0</v>
      </c>
      <c r="E8989" s="286">
        <v>7.8949999999999996</v>
      </c>
      <c r="F8989" s="286">
        <v>0</v>
      </c>
    </row>
    <row r="8990" spans="1:6">
      <c r="A8990" t="s">
        <v>11503</v>
      </c>
      <c r="B8990" t="s">
        <v>11504</v>
      </c>
      <c r="C8990" t="s">
        <v>679</v>
      </c>
      <c r="D8990" s="285">
        <v>0</v>
      </c>
      <c r="E8990" s="286">
        <v>1.425</v>
      </c>
      <c r="F8990" s="286">
        <v>0</v>
      </c>
    </row>
    <row r="8991" spans="1:6">
      <c r="A8991" t="s">
        <v>11505</v>
      </c>
      <c r="B8991" t="s">
        <v>11506</v>
      </c>
      <c r="C8991" t="s">
        <v>7733</v>
      </c>
      <c r="D8991" s="285">
        <v>0</v>
      </c>
      <c r="E8991" s="286">
        <v>13.9</v>
      </c>
      <c r="F8991" s="286">
        <v>0</v>
      </c>
    </row>
    <row r="8992" spans="1:6">
      <c r="A8992" t="s">
        <v>11507</v>
      </c>
      <c r="B8992" t="s">
        <v>11508</v>
      </c>
      <c r="C8992" t="s">
        <v>679</v>
      </c>
      <c r="D8992" s="285">
        <v>0</v>
      </c>
      <c r="E8992" s="286">
        <v>0</v>
      </c>
      <c r="F8992" s="286">
        <v>0</v>
      </c>
    </row>
    <row r="8993" spans="1:6">
      <c r="A8993" t="s">
        <v>11509</v>
      </c>
      <c r="B8993" t="s">
        <v>11510</v>
      </c>
      <c r="C8993" t="s">
        <v>679</v>
      </c>
      <c r="D8993" s="285">
        <v>0</v>
      </c>
      <c r="E8993" s="286">
        <v>0.94</v>
      </c>
      <c r="F8993" s="286">
        <v>0</v>
      </c>
    </row>
    <row r="8994" spans="1:6">
      <c r="A8994" t="s">
        <v>11511</v>
      </c>
      <c r="B8994" t="s">
        <v>11512</v>
      </c>
      <c r="C8994" t="s">
        <v>7733</v>
      </c>
      <c r="D8994" s="285">
        <v>0</v>
      </c>
      <c r="E8994" s="286">
        <v>10.51</v>
      </c>
      <c r="F8994" s="286">
        <v>0</v>
      </c>
    </row>
    <row r="8995" spans="1:6">
      <c r="A8995" t="s">
        <v>11513</v>
      </c>
      <c r="B8995" t="s">
        <v>11514</v>
      </c>
      <c r="C8995" t="s">
        <v>679</v>
      </c>
      <c r="D8995" s="285">
        <v>0</v>
      </c>
      <c r="E8995" s="286">
        <v>3.8450000000000002</v>
      </c>
      <c r="F8995" s="286">
        <v>0</v>
      </c>
    </row>
    <row r="8996" spans="1:6">
      <c r="A8996" t="s">
        <v>11515</v>
      </c>
      <c r="B8996" t="s">
        <v>11516</v>
      </c>
      <c r="C8996" t="s">
        <v>7733</v>
      </c>
      <c r="D8996" s="285">
        <v>0</v>
      </c>
      <c r="E8996" s="286">
        <v>8.9640000000000004</v>
      </c>
      <c r="F8996" s="286">
        <v>0</v>
      </c>
    </row>
    <row r="8997" spans="1:6">
      <c r="A8997" t="s">
        <v>11517</v>
      </c>
      <c r="B8997" t="s">
        <v>11518</v>
      </c>
      <c r="C8997" t="s">
        <v>679</v>
      </c>
      <c r="D8997" s="285">
        <v>0</v>
      </c>
      <c r="E8997" s="286">
        <v>1.9510000000000001</v>
      </c>
      <c r="F8997" s="286">
        <v>0</v>
      </c>
    </row>
    <row r="8998" spans="1:6">
      <c r="A8998" t="s">
        <v>11519</v>
      </c>
      <c r="B8998" t="s">
        <v>11520</v>
      </c>
      <c r="C8998" t="s">
        <v>679</v>
      </c>
      <c r="D8998" s="285">
        <v>0</v>
      </c>
      <c r="E8998" s="286">
        <v>2.113</v>
      </c>
      <c r="F8998" s="286">
        <v>0</v>
      </c>
    </row>
    <row r="8999" spans="1:6">
      <c r="A8999" t="s">
        <v>11521</v>
      </c>
      <c r="B8999" t="s">
        <v>11522</v>
      </c>
      <c r="C8999" t="s">
        <v>679</v>
      </c>
      <c r="D8999" s="285">
        <v>0</v>
      </c>
      <c r="E8999" s="286">
        <v>7.2480000000000002</v>
      </c>
      <c r="F8999" s="286">
        <v>0</v>
      </c>
    </row>
    <row r="9000" spans="1:6">
      <c r="A9000" t="s">
        <v>11523</v>
      </c>
      <c r="B9000" t="s">
        <v>11524</v>
      </c>
      <c r="C9000" t="s">
        <v>679</v>
      </c>
      <c r="D9000" s="285">
        <v>0</v>
      </c>
      <c r="E9000" s="286">
        <v>7.92</v>
      </c>
      <c r="F9000" s="286">
        <v>0</v>
      </c>
    </row>
    <row r="9001" spans="1:6">
      <c r="A9001" t="s">
        <v>11525</v>
      </c>
      <c r="B9001" t="s">
        <v>11526</v>
      </c>
      <c r="C9001" t="s">
        <v>679</v>
      </c>
      <c r="D9001" s="285">
        <v>0</v>
      </c>
      <c r="E9001" s="286">
        <v>8.51</v>
      </c>
      <c r="F9001" s="286">
        <v>0</v>
      </c>
    </row>
    <row r="9002" spans="1:6">
      <c r="A9002" t="s">
        <v>11527</v>
      </c>
      <c r="B9002" t="s">
        <v>11528</v>
      </c>
      <c r="C9002" t="s">
        <v>679</v>
      </c>
      <c r="D9002" s="285">
        <v>0</v>
      </c>
      <c r="E9002" s="286">
        <v>12.519</v>
      </c>
      <c r="F9002" s="286">
        <v>0</v>
      </c>
    </row>
    <row r="9003" spans="1:6">
      <c r="A9003" t="s">
        <v>11529</v>
      </c>
      <c r="B9003" t="s">
        <v>11530</v>
      </c>
      <c r="C9003" t="s">
        <v>679</v>
      </c>
      <c r="D9003" s="285">
        <v>0</v>
      </c>
      <c r="E9003" s="286">
        <v>5.63</v>
      </c>
      <c r="F9003" s="286">
        <v>0</v>
      </c>
    </row>
    <row r="9004" spans="1:6">
      <c r="A9004" t="s">
        <v>11531</v>
      </c>
      <c r="B9004" t="s">
        <v>11532</v>
      </c>
      <c r="C9004" t="s">
        <v>679</v>
      </c>
      <c r="D9004" s="285">
        <v>0</v>
      </c>
      <c r="E9004" s="286">
        <v>7.91</v>
      </c>
      <c r="F9004" s="286">
        <v>0</v>
      </c>
    </row>
    <row r="9005" spans="1:6">
      <c r="A9005" t="s">
        <v>11533</v>
      </c>
      <c r="B9005" t="s">
        <v>11534</v>
      </c>
      <c r="C9005" t="s">
        <v>679</v>
      </c>
      <c r="D9005" s="285">
        <v>0</v>
      </c>
      <c r="E9005" s="286">
        <v>13.32</v>
      </c>
      <c r="F9005" s="286">
        <v>0</v>
      </c>
    </row>
    <row r="9006" spans="1:6">
      <c r="A9006" t="s">
        <v>11535</v>
      </c>
      <c r="B9006" t="s">
        <v>11536</v>
      </c>
      <c r="C9006" t="s">
        <v>679</v>
      </c>
      <c r="D9006" s="285">
        <v>0</v>
      </c>
      <c r="E9006" s="286">
        <v>11</v>
      </c>
      <c r="F9006" s="286">
        <v>0</v>
      </c>
    </row>
    <row r="9007" spans="1:6">
      <c r="A9007" t="s">
        <v>11537</v>
      </c>
      <c r="B9007" t="s">
        <v>11538</v>
      </c>
      <c r="C9007" t="s">
        <v>679</v>
      </c>
      <c r="D9007" s="285">
        <v>0</v>
      </c>
      <c r="E9007" s="286">
        <v>7.92</v>
      </c>
      <c r="F9007" s="286">
        <v>0</v>
      </c>
    </row>
    <row r="9008" spans="1:6">
      <c r="A9008" t="s">
        <v>11539</v>
      </c>
      <c r="B9008" t="s">
        <v>11540</v>
      </c>
      <c r="C9008" t="s">
        <v>679</v>
      </c>
      <c r="D9008" s="285">
        <v>0</v>
      </c>
      <c r="E9008" s="286">
        <v>5.45</v>
      </c>
      <c r="F9008" s="286">
        <v>0</v>
      </c>
    </row>
    <row r="9009" spans="1:6">
      <c r="A9009" t="s">
        <v>11541</v>
      </c>
      <c r="B9009" t="s">
        <v>11542</v>
      </c>
      <c r="C9009" t="s">
        <v>679</v>
      </c>
      <c r="D9009" s="285">
        <v>0</v>
      </c>
      <c r="E9009" s="286">
        <v>3.99</v>
      </c>
      <c r="F9009" s="286">
        <v>0</v>
      </c>
    </row>
    <row r="9010" spans="1:6">
      <c r="A9010" t="s">
        <v>11543</v>
      </c>
      <c r="B9010" t="s">
        <v>11544</v>
      </c>
      <c r="C9010" t="s">
        <v>679</v>
      </c>
      <c r="D9010" s="285">
        <v>0</v>
      </c>
      <c r="E9010" s="286">
        <v>2.64</v>
      </c>
      <c r="F9010" s="286">
        <v>0</v>
      </c>
    </row>
    <row r="9011" spans="1:6">
      <c r="A9011" t="s">
        <v>11545</v>
      </c>
      <c r="B9011" t="s">
        <v>11546</v>
      </c>
      <c r="C9011" t="s">
        <v>7733</v>
      </c>
      <c r="D9011" s="285">
        <v>0</v>
      </c>
      <c r="E9011" s="286">
        <v>2.25</v>
      </c>
      <c r="F9011" s="286">
        <v>0</v>
      </c>
    </row>
    <row r="9012" spans="1:6">
      <c r="A9012" t="s">
        <v>11547</v>
      </c>
      <c r="B9012" t="s">
        <v>11548</v>
      </c>
      <c r="C9012" t="s">
        <v>679</v>
      </c>
      <c r="D9012" s="285">
        <v>0</v>
      </c>
      <c r="E9012" s="286">
        <v>9.7140000000000004</v>
      </c>
      <c r="F9012" s="286">
        <v>0</v>
      </c>
    </row>
    <row r="9013" spans="1:6">
      <c r="A9013" t="s">
        <v>11549</v>
      </c>
      <c r="B9013" t="s">
        <v>11550</v>
      </c>
      <c r="C9013" t="s">
        <v>679</v>
      </c>
      <c r="D9013" s="285">
        <v>0</v>
      </c>
      <c r="E9013" s="286">
        <v>7.548</v>
      </c>
      <c r="F9013" s="286">
        <v>0</v>
      </c>
    </row>
    <row r="9014" spans="1:6">
      <c r="A9014" t="s">
        <v>11551</v>
      </c>
      <c r="B9014" t="s">
        <v>11552</v>
      </c>
      <c r="C9014" t="s">
        <v>679</v>
      </c>
      <c r="D9014" s="285">
        <v>0</v>
      </c>
      <c r="E9014" s="286">
        <v>2.1800000000000002</v>
      </c>
      <c r="F9014" s="286">
        <v>0</v>
      </c>
    </row>
    <row r="9015" spans="1:6">
      <c r="A9015" t="s">
        <v>11553</v>
      </c>
      <c r="B9015" t="s">
        <v>11554</v>
      </c>
      <c r="C9015" t="s">
        <v>679</v>
      </c>
      <c r="D9015" s="285">
        <v>0</v>
      </c>
      <c r="E9015" s="286">
        <v>1.38</v>
      </c>
      <c r="F9015" s="286">
        <v>0</v>
      </c>
    </row>
    <row r="9016" spans="1:6">
      <c r="A9016" t="s">
        <v>11555</v>
      </c>
      <c r="B9016" t="s">
        <v>11556</v>
      </c>
      <c r="C9016" t="s">
        <v>7733</v>
      </c>
      <c r="D9016" s="285">
        <v>0</v>
      </c>
      <c r="E9016" s="286">
        <v>26</v>
      </c>
      <c r="F9016" s="286">
        <v>0</v>
      </c>
    </row>
    <row r="9017" spans="1:6">
      <c r="A9017" t="s">
        <v>11557</v>
      </c>
      <c r="B9017" t="s">
        <v>11558</v>
      </c>
      <c r="C9017" t="s">
        <v>679</v>
      </c>
      <c r="D9017" s="285">
        <v>0</v>
      </c>
      <c r="E9017" s="286">
        <v>6.93</v>
      </c>
      <c r="F9017" s="286">
        <v>0</v>
      </c>
    </row>
    <row r="9018" spans="1:6">
      <c r="A9018" t="s">
        <v>11559</v>
      </c>
      <c r="B9018" t="s">
        <v>11560</v>
      </c>
      <c r="C9018" t="s">
        <v>679</v>
      </c>
      <c r="D9018" s="285">
        <v>0</v>
      </c>
      <c r="E9018" s="286">
        <v>5.76</v>
      </c>
      <c r="F9018" s="286">
        <v>0</v>
      </c>
    </row>
    <row r="9019" spans="1:6">
      <c r="A9019" t="s">
        <v>11561</v>
      </c>
      <c r="B9019" t="s">
        <v>11562</v>
      </c>
      <c r="C9019" t="s">
        <v>679</v>
      </c>
      <c r="D9019" s="285">
        <v>0</v>
      </c>
      <c r="E9019" s="286">
        <v>3.33</v>
      </c>
      <c r="F9019" s="286">
        <v>0</v>
      </c>
    </row>
    <row r="9020" spans="1:6">
      <c r="A9020" t="s">
        <v>11563</v>
      </c>
      <c r="B9020" t="s">
        <v>11564</v>
      </c>
      <c r="C9020" t="s">
        <v>679</v>
      </c>
      <c r="D9020" s="285">
        <v>0</v>
      </c>
      <c r="E9020" s="286">
        <v>1.125</v>
      </c>
      <c r="F9020" s="286">
        <v>0</v>
      </c>
    </row>
    <row r="9021" spans="1:6">
      <c r="A9021" t="s">
        <v>11565</v>
      </c>
      <c r="B9021" t="s">
        <v>11566</v>
      </c>
      <c r="C9021" t="s">
        <v>679</v>
      </c>
      <c r="D9021" s="285">
        <v>0</v>
      </c>
      <c r="E9021" s="286">
        <v>6.09</v>
      </c>
      <c r="F9021" s="286">
        <v>0</v>
      </c>
    </row>
    <row r="9022" spans="1:6">
      <c r="A9022" t="s">
        <v>11567</v>
      </c>
      <c r="B9022" t="s">
        <v>11568</v>
      </c>
      <c r="C9022" t="s">
        <v>679</v>
      </c>
      <c r="D9022" s="285">
        <v>0</v>
      </c>
      <c r="E9022" s="286">
        <v>8.4649999999999999</v>
      </c>
      <c r="F9022" s="286">
        <v>0</v>
      </c>
    </row>
    <row r="9023" spans="1:6">
      <c r="A9023" t="s">
        <v>11569</v>
      </c>
      <c r="B9023" t="s">
        <v>11570</v>
      </c>
      <c r="C9023" t="s">
        <v>679</v>
      </c>
      <c r="D9023" s="285">
        <v>0</v>
      </c>
      <c r="E9023" s="286">
        <v>8.4649999999999999</v>
      </c>
      <c r="F9023" s="286">
        <v>0</v>
      </c>
    </row>
    <row r="9024" spans="1:6">
      <c r="A9024" t="s">
        <v>11571</v>
      </c>
      <c r="B9024" t="s">
        <v>11572</v>
      </c>
      <c r="C9024" t="s">
        <v>679</v>
      </c>
      <c r="D9024" s="285">
        <v>0</v>
      </c>
      <c r="E9024" s="286">
        <v>4.9249999999999998</v>
      </c>
      <c r="F9024" s="286">
        <v>0</v>
      </c>
    </row>
    <row r="9025" spans="1:6">
      <c r="A9025" t="s">
        <v>11573</v>
      </c>
      <c r="B9025" t="s">
        <v>11574</v>
      </c>
      <c r="C9025" t="s">
        <v>679</v>
      </c>
      <c r="D9025" s="285">
        <v>0</v>
      </c>
      <c r="E9025" s="286">
        <v>1.87</v>
      </c>
      <c r="F9025" s="286">
        <v>0</v>
      </c>
    </row>
    <row r="9026" spans="1:6">
      <c r="A9026" t="s">
        <v>11575</v>
      </c>
      <c r="B9026" t="s">
        <v>11576</v>
      </c>
      <c r="C9026" t="s">
        <v>679</v>
      </c>
      <c r="D9026" s="285">
        <v>0</v>
      </c>
      <c r="E9026" s="286">
        <v>10.44</v>
      </c>
      <c r="F9026" s="286">
        <v>0</v>
      </c>
    </row>
    <row r="9027" spans="1:6">
      <c r="A9027" t="s">
        <v>11577</v>
      </c>
      <c r="B9027" t="s">
        <v>11578</v>
      </c>
      <c r="C9027" t="s">
        <v>7733</v>
      </c>
      <c r="D9027" s="285">
        <v>0</v>
      </c>
      <c r="E9027" s="286">
        <v>25.369</v>
      </c>
      <c r="F9027" s="286">
        <v>0</v>
      </c>
    </row>
    <row r="9028" spans="1:6">
      <c r="A9028" t="s">
        <v>11579</v>
      </c>
      <c r="B9028" t="s">
        <v>11580</v>
      </c>
      <c r="C9028" t="s">
        <v>679</v>
      </c>
      <c r="D9028" s="285">
        <v>0</v>
      </c>
      <c r="E9028" s="286">
        <v>5.69</v>
      </c>
      <c r="F9028" s="286">
        <v>0</v>
      </c>
    </row>
    <row r="9029" spans="1:6">
      <c r="A9029" t="s">
        <v>11581</v>
      </c>
      <c r="B9029" t="s">
        <v>11582</v>
      </c>
      <c r="C9029" t="s">
        <v>679</v>
      </c>
      <c r="D9029" s="285">
        <v>0</v>
      </c>
      <c r="E9029" s="286">
        <v>1.65</v>
      </c>
      <c r="F9029" s="286">
        <v>0</v>
      </c>
    </row>
    <row r="9030" spans="1:6">
      <c r="A9030" t="s">
        <v>11583</v>
      </c>
      <c r="B9030" t="s">
        <v>11584</v>
      </c>
      <c r="C9030" t="s">
        <v>679</v>
      </c>
      <c r="D9030" s="285">
        <v>0</v>
      </c>
      <c r="E9030" s="286">
        <v>4.32</v>
      </c>
      <c r="F9030" s="286">
        <v>0</v>
      </c>
    </row>
    <row r="9031" spans="1:6">
      <c r="A9031" t="s">
        <v>11585</v>
      </c>
      <c r="B9031" t="s">
        <v>11586</v>
      </c>
      <c r="C9031" t="s">
        <v>679</v>
      </c>
      <c r="D9031" s="285">
        <v>0</v>
      </c>
      <c r="E9031" s="286">
        <v>4.5449999999999999</v>
      </c>
      <c r="F9031" s="286">
        <v>0</v>
      </c>
    </row>
    <row r="9032" spans="1:6">
      <c r="A9032" t="s">
        <v>11587</v>
      </c>
      <c r="B9032" t="s">
        <v>11588</v>
      </c>
      <c r="C9032" t="s">
        <v>679</v>
      </c>
      <c r="D9032" s="285">
        <v>0</v>
      </c>
      <c r="E9032" s="286">
        <v>7.92</v>
      </c>
      <c r="F9032" s="286">
        <v>0</v>
      </c>
    </row>
    <row r="9033" spans="1:6">
      <c r="A9033" t="s">
        <v>11589</v>
      </c>
      <c r="B9033" t="s">
        <v>11590</v>
      </c>
      <c r="C9033" t="s">
        <v>679</v>
      </c>
      <c r="D9033" s="285">
        <v>0</v>
      </c>
      <c r="E9033" s="286">
        <v>13.32</v>
      </c>
      <c r="F9033" s="286">
        <v>0</v>
      </c>
    </row>
    <row r="9034" spans="1:6">
      <c r="A9034" t="s">
        <v>11591</v>
      </c>
      <c r="B9034" t="s">
        <v>11592</v>
      </c>
      <c r="C9034" t="s">
        <v>7733</v>
      </c>
      <c r="D9034" s="285">
        <v>0</v>
      </c>
      <c r="E9034" s="286">
        <v>16.010000000000002</v>
      </c>
      <c r="F9034" s="286">
        <v>0</v>
      </c>
    </row>
    <row r="9035" spans="1:6">
      <c r="A9035" t="s">
        <v>11593</v>
      </c>
      <c r="B9035" t="s">
        <v>11594</v>
      </c>
      <c r="C9035" t="s">
        <v>679</v>
      </c>
      <c r="D9035" s="285">
        <v>0</v>
      </c>
      <c r="E9035" s="286">
        <v>2.06</v>
      </c>
      <c r="F9035" s="286">
        <v>0</v>
      </c>
    </row>
    <row r="9036" spans="1:6">
      <c r="A9036" t="s">
        <v>11595</v>
      </c>
      <c r="B9036" t="s">
        <v>11596</v>
      </c>
      <c r="C9036" t="s">
        <v>679</v>
      </c>
      <c r="D9036" s="285">
        <v>0</v>
      </c>
      <c r="E9036" s="286">
        <v>18.45</v>
      </c>
      <c r="F9036" s="286">
        <v>0</v>
      </c>
    </row>
    <row r="9037" spans="1:6">
      <c r="A9037" t="s">
        <v>11597</v>
      </c>
      <c r="B9037" t="s">
        <v>11598</v>
      </c>
      <c r="C9037" t="s">
        <v>679</v>
      </c>
      <c r="D9037" s="285">
        <v>0</v>
      </c>
      <c r="E9037" s="286">
        <v>0.88</v>
      </c>
      <c r="F9037" s="286">
        <v>0</v>
      </c>
    </row>
    <row r="9038" spans="1:6">
      <c r="A9038" t="s">
        <v>11599</v>
      </c>
      <c r="B9038" t="s">
        <v>11600</v>
      </c>
      <c r="C9038" t="s">
        <v>679</v>
      </c>
      <c r="D9038" s="285">
        <v>0</v>
      </c>
      <c r="E9038" s="286">
        <v>14.57</v>
      </c>
      <c r="F9038" s="286">
        <v>0</v>
      </c>
    </row>
    <row r="9039" spans="1:6">
      <c r="A9039" t="s">
        <v>11601</v>
      </c>
      <c r="B9039" t="s">
        <v>11602</v>
      </c>
      <c r="C9039" t="s">
        <v>7733</v>
      </c>
      <c r="D9039" s="285">
        <v>0</v>
      </c>
      <c r="E9039" s="286">
        <v>0</v>
      </c>
      <c r="F9039" s="286">
        <v>0</v>
      </c>
    </row>
    <row r="9040" spans="1:6">
      <c r="A9040" t="s">
        <v>11603</v>
      </c>
      <c r="B9040" t="s">
        <v>11604</v>
      </c>
      <c r="C9040" t="s">
        <v>679</v>
      </c>
      <c r="D9040" s="285">
        <v>0</v>
      </c>
      <c r="E9040" s="286">
        <v>6.18</v>
      </c>
      <c r="F9040" s="286">
        <v>0</v>
      </c>
    </row>
    <row r="9041" spans="1:6">
      <c r="A9041" t="s">
        <v>11605</v>
      </c>
      <c r="B9041" t="s">
        <v>11606</v>
      </c>
      <c r="C9041" t="s">
        <v>679</v>
      </c>
      <c r="D9041" s="285">
        <v>0</v>
      </c>
      <c r="E9041" s="286">
        <v>8.51</v>
      </c>
      <c r="F9041" s="286">
        <v>0</v>
      </c>
    </row>
    <row r="9042" spans="1:6">
      <c r="A9042" t="s">
        <v>11607</v>
      </c>
      <c r="B9042" t="s">
        <v>11608</v>
      </c>
      <c r="C9042" t="s">
        <v>679</v>
      </c>
      <c r="D9042" s="285">
        <v>0</v>
      </c>
      <c r="E9042" s="286">
        <v>9.9</v>
      </c>
      <c r="F9042" s="286">
        <v>0</v>
      </c>
    </row>
    <row r="9043" spans="1:6">
      <c r="A9043" t="s">
        <v>11609</v>
      </c>
      <c r="B9043" t="s">
        <v>11610</v>
      </c>
      <c r="C9043" t="s">
        <v>679</v>
      </c>
      <c r="D9043" s="285">
        <v>0</v>
      </c>
      <c r="E9043" s="286">
        <v>6.75</v>
      </c>
      <c r="F9043" s="286">
        <v>0</v>
      </c>
    </row>
    <row r="9044" spans="1:6">
      <c r="A9044" t="s">
        <v>11611</v>
      </c>
      <c r="B9044" t="s">
        <v>11612</v>
      </c>
      <c r="C9044" t="s">
        <v>679</v>
      </c>
      <c r="D9044" s="285">
        <v>0</v>
      </c>
      <c r="E9044" s="286">
        <v>23.6</v>
      </c>
      <c r="F9044" s="286">
        <v>0</v>
      </c>
    </row>
    <row r="9045" spans="1:6">
      <c r="A9045" t="s">
        <v>11613</v>
      </c>
      <c r="B9045" t="s">
        <v>11614</v>
      </c>
      <c r="C9045" t="s">
        <v>679</v>
      </c>
      <c r="D9045" s="285">
        <v>0</v>
      </c>
      <c r="E9045" s="286">
        <v>2.9620000000000002</v>
      </c>
      <c r="F9045" s="286">
        <v>0</v>
      </c>
    </row>
    <row r="9046" spans="1:6">
      <c r="A9046" t="s">
        <v>11615</v>
      </c>
      <c r="B9046" t="s">
        <v>11616</v>
      </c>
      <c r="C9046" t="s">
        <v>679</v>
      </c>
      <c r="D9046" s="285">
        <v>0</v>
      </c>
      <c r="E9046" s="286">
        <v>0.89</v>
      </c>
      <c r="F9046" s="286">
        <v>0</v>
      </c>
    </row>
    <row r="9047" spans="1:6">
      <c r="A9047" t="s">
        <v>11617</v>
      </c>
      <c r="B9047" t="s">
        <v>11618</v>
      </c>
      <c r="C9047" t="s">
        <v>679</v>
      </c>
      <c r="D9047" s="285">
        <v>0</v>
      </c>
      <c r="E9047" s="286">
        <v>6.7969999999999997</v>
      </c>
      <c r="F9047" s="286">
        <v>0</v>
      </c>
    </row>
    <row r="9048" spans="1:6">
      <c r="A9048" t="s">
        <v>11619</v>
      </c>
      <c r="B9048" t="s">
        <v>11620</v>
      </c>
      <c r="C9048" t="s">
        <v>565</v>
      </c>
      <c r="D9048" s="285">
        <v>0</v>
      </c>
      <c r="E9048" s="286">
        <v>3.87</v>
      </c>
      <c r="F9048" s="286">
        <v>0</v>
      </c>
    </row>
    <row r="9049" spans="1:6">
      <c r="A9049" t="s">
        <v>11621</v>
      </c>
      <c r="B9049" t="s">
        <v>11622</v>
      </c>
      <c r="C9049" t="s">
        <v>679</v>
      </c>
      <c r="D9049" s="285">
        <v>300</v>
      </c>
      <c r="E9049" s="286">
        <v>6.87</v>
      </c>
      <c r="F9049" s="286">
        <v>2061</v>
      </c>
    </row>
    <row r="9050" spans="1:6">
      <c r="A9050" t="s">
        <v>11623</v>
      </c>
      <c r="B9050" t="s">
        <v>11624</v>
      </c>
      <c r="C9050" t="s">
        <v>679</v>
      </c>
      <c r="D9050" s="285">
        <v>0</v>
      </c>
      <c r="E9050" s="286">
        <v>18.78</v>
      </c>
      <c r="F9050" s="286">
        <v>0</v>
      </c>
    </row>
    <row r="9051" spans="1:6">
      <c r="A9051" t="s">
        <v>11625</v>
      </c>
      <c r="B9051" t="s">
        <v>11626</v>
      </c>
      <c r="C9051" t="s">
        <v>679</v>
      </c>
      <c r="D9051" s="285">
        <v>0</v>
      </c>
      <c r="E9051" s="286">
        <v>1</v>
      </c>
      <c r="F9051" s="286">
        <v>0</v>
      </c>
    </row>
    <row r="9052" spans="1:6">
      <c r="A9052" t="s">
        <v>11627</v>
      </c>
      <c r="B9052" t="s">
        <v>11628</v>
      </c>
      <c r="C9052" t="s">
        <v>679</v>
      </c>
      <c r="D9052" s="285">
        <v>0</v>
      </c>
      <c r="E9052" s="286">
        <v>3</v>
      </c>
      <c r="F9052" s="286">
        <v>0</v>
      </c>
    </row>
    <row r="9053" spans="1:6">
      <c r="A9053" t="s">
        <v>11629</v>
      </c>
      <c r="B9053" t="s">
        <v>11630</v>
      </c>
      <c r="C9053" t="s">
        <v>679</v>
      </c>
      <c r="D9053" s="285">
        <v>342</v>
      </c>
      <c r="E9053" s="286">
        <v>1.64</v>
      </c>
      <c r="F9053" s="286">
        <v>560.88</v>
      </c>
    </row>
    <row r="9054" spans="1:6">
      <c r="A9054" t="s">
        <v>11631</v>
      </c>
      <c r="B9054" t="s">
        <v>11632</v>
      </c>
      <c r="C9054" t="s">
        <v>679</v>
      </c>
      <c r="D9054" s="285">
        <v>-42</v>
      </c>
      <c r="E9054" s="286">
        <v>1.28</v>
      </c>
      <c r="F9054" s="286">
        <v>-53.76</v>
      </c>
    </row>
    <row r="9055" spans="1:6">
      <c r="A9055" t="s">
        <v>11633</v>
      </c>
      <c r="B9055" t="s">
        <v>11634</v>
      </c>
      <c r="C9055" t="s">
        <v>565</v>
      </c>
      <c r="D9055" s="285">
        <v>0</v>
      </c>
      <c r="E9055" s="286">
        <v>3.69</v>
      </c>
      <c r="F9055" s="286">
        <v>0</v>
      </c>
    </row>
    <row r="9056" spans="1:6">
      <c r="A9056" t="s">
        <v>11635</v>
      </c>
      <c r="B9056" t="s">
        <v>11636</v>
      </c>
      <c r="C9056" t="s">
        <v>565</v>
      </c>
      <c r="D9056" s="285">
        <v>0</v>
      </c>
      <c r="E9056" s="286">
        <v>4.95</v>
      </c>
      <c r="F9056" s="286">
        <v>0</v>
      </c>
    </row>
    <row r="9057" spans="1:6">
      <c r="A9057" t="s">
        <v>11637</v>
      </c>
      <c r="B9057" t="s">
        <v>11638</v>
      </c>
      <c r="C9057" t="s">
        <v>565</v>
      </c>
      <c r="D9057" s="285">
        <v>0</v>
      </c>
      <c r="E9057" s="286">
        <v>11.2</v>
      </c>
      <c r="F9057" s="286">
        <v>0</v>
      </c>
    </row>
    <row r="9058" spans="1:6">
      <c r="A9058" t="s">
        <v>11639</v>
      </c>
      <c r="B9058" t="s">
        <v>11640</v>
      </c>
      <c r="C9058" t="s">
        <v>7610</v>
      </c>
      <c r="D9058" s="285">
        <v>0</v>
      </c>
      <c r="E9058" s="286">
        <v>6.72</v>
      </c>
      <c r="F9058" s="286">
        <v>0</v>
      </c>
    </row>
    <row r="9059" spans="1:6">
      <c r="A9059" t="s">
        <v>11641</v>
      </c>
      <c r="B9059" t="s">
        <v>11642</v>
      </c>
      <c r="C9059" t="s">
        <v>679</v>
      </c>
      <c r="D9059" s="285">
        <v>0</v>
      </c>
      <c r="E9059" s="286">
        <v>2.028</v>
      </c>
      <c r="F9059" s="286">
        <v>0</v>
      </c>
    </row>
    <row r="9060" spans="1:6">
      <c r="A9060" t="s">
        <v>11643</v>
      </c>
      <c r="B9060" t="s">
        <v>11644</v>
      </c>
      <c r="C9060" t="s">
        <v>679</v>
      </c>
      <c r="D9060" s="285">
        <v>0</v>
      </c>
      <c r="E9060" s="286">
        <v>2.028</v>
      </c>
      <c r="F9060" s="286">
        <v>0</v>
      </c>
    </row>
    <row r="9061" spans="1:6">
      <c r="A9061" t="s">
        <v>11645</v>
      </c>
      <c r="B9061" t="s">
        <v>11646</v>
      </c>
      <c r="C9061" t="s">
        <v>565</v>
      </c>
      <c r="D9061" s="285">
        <v>0</v>
      </c>
      <c r="E9061" s="286">
        <v>1.8460000000000001</v>
      </c>
      <c r="F9061" s="286">
        <v>0</v>
      </c>
    </row>
    <row r="9062" spans="1:6">
      <c r="A9062" t="s">
        <v>11647</v>
      </c>
      <c r="B9062" t="s">
        <v>11648</v>
      </c>
      <c r="C9062" t="s">
        <v>679</v>
      </c>
      <c r="D9062" s="285">
        <v>0</v>
      </c>
      <c r="E9062" s="286">
        <v>2.65</v>
      </c>
      <c r="F9062" s="286">
        <v>0</v>
      </c>
    </row>
    <row r="9063" spans="1:6">
      <c r="A9063" t="s">
        <v>11649</v>
      </c>
      <c r="B9063" t="s">
        <v>11650</v>
      </c>
      <c r="C9063" t="s">
        <v>679</v>
      </c>
      <c r="D9063" s="285">
        <v>0</v>
      </c>
      <c r="E9063" s="286">
        <v>0.88100000000000001</v>
      </c>
      <c r="F9063" s="286">
        <v>0</v>
      </c>
    </row>
    <row r="9064" spans="1:6">
      <c r="A9064" t="s">
        <v>11651</v>
      </c>
      <c r="B9064" t="s">
        <v>11652</v>
      </c>
      <c r="C9064" t="s">
        <v>7733</v>
      </c>
      <c r="D9064" s="285">
        <v>0</v>
      </c>
      <c r="E9064" s="286">
        <v>0.59499999999999997</v>
      </c>
      <c r="F9064" s="286">
        <v>0</v>
      </c>
    </row>
    <row r="9065" spans="1:6">
      <c r="A9065" t="s">
        <v>11653</v>
      </c>
      <c r="B9065" t="s">
        <v>11654</v>
      </c>
      <c r="C9065" t="s">
        <v>7733</v>
      </c>
      <c r="D9065" s="285">
        <v>0</v>
      </c>
      <c r="E9065" s="286">
        <v>0.55000000000000004</v>
      </c>
      <c r="F9065" s="286">
        <v>0</v>
      </c>
    </row>
    <row r="9066" spans="1:6">
      <c r="A9066" t="s">
        <v>11655</v>
      </c>
      <c r="B9066" t="s">
        <v>11656</v>
      </c>
      <c r="C9066" t="s">
        <v>7733</v>
      </c>
      <c r="D9066" s="285">
        <v>0</v>
      </c>
      <c r="E9066" s="286">
        <v>31.5</v>
      </c>
      <c r="F9066" s="286">
        <v>0</v>
      </c>
    </row>
    <row r="9067" spans="1:6">
      <c r="A9067" t="s">
        <v>11657</v>
      </c>
      <c r="B9067" t="s">
        <v>11658</v>
      </c>
      <c r="C9067" t="s">
        <v>679</v>
      </c>
      <c r="D9067" s="285">
        <v>0</v>
      </c>
      <c r="E9067" s="286">
        <v>2.11</v>
      </c>
      <c r="F9067" s="286">
        <v>0</v>
      </c>
    </row>
    <row r="9068" spans="1:6">
      <c r="A9068" t="s">
        <v>11659</v>
      </c>
      <c r="B9068" t="s">
        <v>11660</v>
      </c>
      <c r="C9068" t="s">
        <v>679</v>
      </c>
      <c r="D9068" s="285">
        <v>0</v>
      </c>
      <c r="E9068" s="286">
        <v>1.9410000000000001</v>
      </c>
      <c r="F9068" s="286">
        <v>0</v>
      </c>
    </row>
    <row r="9069" spans="1:6">
      <c r="A9069" t="s">
        <v>11661</v>
      </c>
      <c r="B9069" t="s">
        <v>11662</v>
      </c>
      <c r="C9069" t="s">
        <v>679</v>
      </c>
      <c r="D9069" s="285">
        <v>0</v>
      </c>
      <c r="E9069" s="286">
        <v>4.28</v>
      </c>
      <c r="F9069" s="286">
        <v>0</v>
      </c>
    </row>
    <row r="9070" spans="1:6">
      <c r="A9070" t="s">
        <v>11663</v>
      </c>
      <c r="B9070" t="s">
        <v>11664</v>
      </c>
      <c r="C9070" t="s">
        <v>679</v>
      </c>
      <c r="D9070" s="285">
        <v>0</v>
      </c>
      <c r="E9070" s="286">
        <v>2.8090000000000002</v>
      </c>
      <c r="F9070" s="286">
        <v>0</v>
      </c>
    </row>
    <row r="9071" spans="1:6">
      <c r="A9071" t="s">
        <v>11665</v>
      </c>
      <c r="B9071" t="s">
        <v>11666</v>
      </c>
      <c r="C9071" t="s">
        <v>679</v>
      </c>
      <c r="D9071" s="285">
        <v>0</v>
      </c>
      <c r="E9071" s="286">
        <v>1.0609999999999999</v>
      </c>
      <c r="F9071" s="286">
        <v>0</v>
      </c>
    </row>
    <row r="9072" spans="1:6">
      <c r="A9072" t="s">
        <v>11667</v>
      </c>
      <c r="B9072" t="s">
        <v>11668</v>
      </c>
      <c r="C9072" t="s">
        <v>679</v>
      </c>
      <c r="D9072" s="285">
        <v>0</v>
      </c>
      <c r="E9072" s="286">
        <v>2.8</v>
      </c>
      <c r="F9072" s="286">
        <v>0</v>
      </c>
    </row>
    <row r="9073" spans="1:6">
      <c r="A9073" t="s">
        <v>11669</v>
      </c>
      <c r="B9073" t="s">
        <v>11670</v>
      </c>
      <c r="C9073" t="s">
        <v>679</v>
      </c>
      <c r="D9073" s="285">
        <v>0</v>
      </c>
      <c r="E9073" s="286">
        <v>3.2890000000000001</v>
      </c>
      <c r="F9073" s="286">
        <v>0</v>
      </c>
    </row>
    <row r="9074" spans="1:6">
      <c r="A9074" t="s">
        <v>11671</v>
      </c>
      <c r="B9074" t="s">
        <v>11672</v>
      </c>
      <c r="C9074" t="s">
        <v>679</v>
      </c>
      <c r="D9074" s="285">
        <v>0</v>
      </c>
      <c r="E9074" s="286">
        <v>1.31</v>
      </c>
      <c r="F9074" s="286">
        <v>0</v>
      </c>
    </row>
    <row r="9075" spans="1:6">
      <c r="A9075" t="s">
        <v>11673</v>
      </c>
      <c r="B9075" t="s">
        <v>11674</v>
      </c>
      <c r="C9075" t="s">
        <v>679</v>
      </c>
      <c r="D9075" s="285">
        <v>0</v>
      </c>
      <c r="E9075" s="286">
        <v>5.05</v>
      </c>
      <c r="F9075" s="286">
        <v>0</v>
      </c>
    </row>
    <row r="9076" spans="1:6">
      <c r="A9076" t="s">
        <v>11675</v>
      </c>
      <c r="B9076" t="s">
        <v>11676</v>
      </c>
      <c r="C9076" t="s">
        <v>679</v>
      </c>
      <c r="D9076" s="285">
        <v>0</v>
      </c>
      <c r="E9076" s="286">
        <v>4.9400000000000004</v>
      </c>
      <c r="F9076" s="286">
        <v>0</v>
      </c>
    </row>
    <row r="9077" spans="1:6">
      <c r="A9077" t="s">
        <v>11677</v>
      </c>
      <c r="B9077" t="s">
        <v>11678</v>
      </c>
      <c r="C9077" t="s">
        <v>679</v>
      </c>
      <c r="D9077" s="285">
        <v>0</v>
      </c>
      <c r="E9077" s="286">
        <v>0.5</v>
      </c>
      <c r="F9077" s="286">
        <v>0</v>
      </c>
    </row>
    <row r="9078" spans="1:6">
      <c r="A9078" t="s">
        <v>11679</v>
      </c>
      <c r="B9078" t="s">
        <v>11680</v>
      </c>
      <c r="C9078" t="s">
        <v>679</v>
      </c>
      <c r="D9078" s="285">
        <v>0</v>
      </c>
      <c r="E9078" s="286">
        <v>2.57</v>
      </c>
      <c r="F9078" s="286">
        <v>0</v>
      </c>
    </row>
    <row r="9079" spans="1:6">
      <c r="A9079" t="s">
        <v>11681</v>
      </c>
      <c r="B9079" t="s">
        <v>11682</v>
      </c>
      <c r="C9079" t="s">
        <v>679</v>
      </c>
      <c r="D9079" s="285">
        <v>0</v>
      </c>
      <c r="E9079" s="286">
        <v>2.5</v>
      </c>
      <c r="F9079" s="286">
        <v>0</v>
      </c>
    </row>
    <row r="9080" spans="1:6">
      <c r="A9080" t="s">
        <v>11683</v>
      </c>
      <c r="B9080" t="s">
        <v>11684</v>
      </c>
      <c r="C9080" t="s">
        <v>679</v>
      </c>
      <c r="D9080" s="285">
        <v>0</v>
      </c>
      <c r="E9080" s="286">
        <v>6.5129999999999999</v>
      </c>
      <c r="F9080" s="286">
        <v>0</v>
      </c>
    </row>
    <row r="9081" spans="1:6">
      <c r="A9081" t="s">
        <v>11685</v>
      </c>
      <c r="B9081" t="s">
        <v>11686</v>
      </c>
      <c r="C9081" t="s">
        <v>679</v>
      </c>
      <c r="D9081" s="285">
        <v>0</v>
      </c>
      <c r="E9081" s="286">
        <v>5.6840000000000002</v>
      </c>
      <c r="F9081" s="286">
        <v>0</v>
      </c>
    </row>
    <row r="9082" spans="1:6">
      <c r="A9082" t="s">
        <v>11687</v>
      </c>
      <c r="B9082" t="s">
        <v>11688</v>
      </c>
      <c r="C9082" t="s">
        <v>679</v>
      </c>
      <c r="D9082" s="285">
        <v>0</v>
      </c>
      <c r="E9082" s="286">
        <v>4.8479999999999999</v>
      </c>
      <c r="F9082" s="286">
        <v>0</v>
      </c>
    </row>
    <row r="9083" spans="1:6">
      <c r="A9083" t="s">
        <v>11689</v>
      </c>
      <c r="B9083" t="s">
        <v>11690</v>
      </c>
      <c r="C9083" t="s">
        <v>679</v>
      </c>
      <c r="D9083" s="285">
        <v>0</v>
      </c>
      <c r="E9083" s="286">
        <v>6.4530000000000003</v>
      </c>
      <c r="F9083" s="286">
        <v>0</v>
      </c>
    </row>
    <row r="9084" spans="1:6">
      <c r="A9084" t="s">
        <v>11691</v>
      </c>
      <c r="B9084" t="s">
        <v>11692</v>
      </c>
      <c r="C9084" t="s">
        <v>679</v>
      </c>
      <c r="D9084" s="285">
        <v>0</v>
      </c>
      <c r="E9084" s="286">
        <v>4.5599999999999996</v>
      </c>
      <c r="F9084" s="286">
        <v>0</v>
      </c>
    </row>
    <row r="9085" spans="1:6">
      <c r="A9085" t="s">
        <v>11693</v>
      </c>
      <c r="B9085" t="s">
        <v>11694</v>
      </c>
      <c r="C9085" t="s">
        <v>679</v>
      </c>
      <c r="D9085" s="285">
        <v>0</v>
      </c>
      <c r="E9085" s="286">
        <v>2.2679999999999998</v>
      </c>
      <c r="F9085" s="286">
        <v>0</v>
      </c>
    </row>
    <row r="9086" spans="1:6">
      <c r="A9086" t="s">
        <v>11695</v>
      </c>
      <c r="B9086" t="s">
        <v>11696</v>
      </c>
      <c r="C9086" t="s">
        <v>679</v>
      </c>
      <c r="D9086" s="285">
        <v>0</v>
      </c>
      <c r="E9086" s="286">
        <v>2.06</v>
      </c>
      <c r="F9086" s="286">
        <v>0</v>
      </c>
    </row>
    <row r="9087" spans="1:6">
      <c r="A9087" t="s">
        <v>11697</v>
      </c>
      <c r="B9087" t="s">
        <v>11698</v>
      </c>
      <c r="C9087" t="s">
        <v>679</v>
      </c>
      <c r="D9087" s="285">
        <v>0</v>
      </c>
      <c r="E9087" s="286">
        <v>6.67</v>
      </c>
      <c r="F9087" s="286">
        <v>0</v>
      </c>
    </row>
    <row r="9088" spans="1:6">
      <c r="A9088" t="s">
        <v>11699</v>
      </c>
      <c r="B9088" t="s">
        <v>11700</v>
      </c>
      <c r="C9088" t="s">
        <v>679</v>
      </c>
      <c r="D9088" s="285">
        <v>0</v>
      </c>
      <c r="E9088" s="286">
        <v>2.1829999999999998</v>
      </c>
      <c r="F9088" s="286">
        <v>0</v>
      </c>
    </row>
    <row r="9089" spans="1:6">
      <c r="A9089" t="s">
        <v>11701</v>
      </c>
      <c r="B9089" t="s">
        <v>11702</v>
      </c>
      <c r="C9089" t="s">
        <v>679</v>
      </c>
      <c r="D9089" s="285">
        <v>0</v>
      </c>
      <c r="E9089" s="286">
        <v>1.96</v>
      </c>
      <c r="F9089" s="286">
        <v>0</v>
      </c>
    </row>
    <row r="9090" spans="1:6">
      <c r="A9090" t="s">
        <v>11703</v>
      </c>
      <c r="B9090" t="s">
        <v>11704</v>
      </c>
      <c r="C9090" t="s">
        <v>679</v>
      </c>
      <c r="D9090" s="285">
        <v>0</v>
      </c>
      <c r="E9090" s="286">
        <v>1.76</v>
      </c>
      <c r="F9090" s="286">
        <v>0</v>
      </c>
    </row>
    <row r="9091" spans="1:6">
      <c r="A9091" t="s">
        <v>11705</v>
      </c>
      <c r="B9091" t="s">
        <v>11706</v>
      </c>
      <c r="C9091" t="s">
        <v>679</v>
      </c>
      <c r="D9091" s="285">
        <v>0</v>
      </c>
      <c r="E9091" s="286">
        <v>1.111</v>
      </c>
      <c r="F9091" s="286">
        <v>0</v>
      </c>
    </row>
    <row r="9092" spans="1:6">
      <c r="A9092" t="s">
        <v>11707</v>
      </c>
      <c r="B9092" t="s">
        <v>11708</v>
      </c>
      <c r="C9092" t="s">
        <v>679</v>
      </c>
      <c r="D9092" s="285">
        <v>0</v>
      </c>
      <c r="E9092" s="286">
        <v>2.415</v>
      </c>
      <c r="F9092" s="286">
        <v>0</v>
      </c>
    </row>
    <row r="9093" spans="1:6">
      <c r="A9093" t="s">
        <v>11709</v>
      </c>
      <c r="B9093" t="s">
        <v>11710</v>
      </c>
      <c r="C9093" t="s">
        <v>679</v>
      </c>
      <c r="D9093" s="285">
        <v>0</v>
      </c>
      <c r="E9093" s="286">
        <v>1.373</v>
      </c>
      <c r="F9093" s="286">
        <v>0</v>
      </c>
    </row>
    <row r="9094" spans="1:6">
      <c r="A9094" t="s">
        <v>11711</v>
      </c>
      <c r="B9094" t="s">
        <v>11712</v>
      </c>
      <c r="C9094" t="s">
        <v>679</v>
      </c>
      <c r="D9094" s="285">
        <v>0</v>
      </c>
      <c r="E9094" s="286">
        <v>0.64</v>
      </c>
      <c r="F9094" s="286">
        <v>0</v>
      </c>
    </row>
    <row r="9095" spans="1:6">
      <c r="A9095" t="s">
        <v>11713</v>
      </c>
      <c r="B9095" t="s">
        <v>11714</v>
      </c>
      <c r="C9095" t="s">
        <v>679</v>
      </c>
      <c r="D9095" s="285">
        <v>0</v>
      </c>
      <c r="E9095" s="286">
        <v>0.83599999999999997</v>
      </c>
      <c r="F9095" s="286">
        <v>0</v>
      </c>
    </row>
    <row r="9096" spans="1:6">
      <c r="A9096" t="s">
        <v>11715</v>
      </c>
      <c r="B9096" t="s">
        <v>11716</v>
      </c>
      <c r="C9096" t="s">
        <v>679</v>
      </c>
      <c r="D9096" s="285">
        <v>0</v>
      </c>
      <c r="E9096" s="286">
        <v>1.46</v>
      </c>
      <c r="F9096" s="286">
        <v>0</v>
      </c>
    </row>
    <row r="9097" spans="1:6">
      <c r="A9097" t="s">
        <v>11717</v>
      </c>
      <c r="B9097" t="s">
        <v>11718</v>
      </c>
      <c r="C9097" t="s">
        <v>679</v>
      </c>
      <c r="D9097" s="285">
        <v>0</v>
      </c>
      <c r="E9097" s="286">
        <v>1.83</v>
      </c>
      <c r="F9097" s="286">
        <v>0</v>
      </c>
    </row>
    <row r="9098" spans="1:6">
      <c r="A9098" t="s">
        <v>11719</v>
      </c>
      <c r="B9098" t="s">
        <v>11720</v>
      </c>
      <c r="C9098" t="s">
        <v>679</v>
      </c>
      <c r="D9098" s="285">
        <v>0</v>
      </c>
      <c r="E9098" s="286">
        <v>1.1499999999999999</v>
      </c>
      <c r="F9098" s="286">
        <v>0</v>
      </c>
    </row>
    <row r="9099" spans="1:6">
      <c r="A9099" t="s">
        <v>11721</v>
      </c>
      <c r="B9099" t="s">
        <v>11722</v>
      </c>
      <c r="C9099" t="s">
        <v>679</v>
      </c>
      <c r="D9099" s="285">
        <v>0</v>
      </c>
      <c r="E9099" s="286">
        <v>4.5090000000000003</v>
      </c>
      <c r="F9099" s="286">
        <v>0</v>
      </c>
    </row>
    <row r="9100" spans="1:6">
      <c r="A9100" t="s">
        <v>11723</v>
      </c>
      <c r="B9100" t="s">
        <v>11724</v>
      </c>
      <c r="C9100" t="s">
        <v>679</v>
      </c>
      <c r="D9100" s="285">
        <v>0</v>
      </c>
      <c r="E9100" s="286">
        <v>1.5960000000000001</v>
      </c>
      <c r="F9100" s="286">
        <v>0</v>
      </c>
    </row>
    <row r="9101" spans="1:6">
      <c r="A9101" t="s">
        <v>11725</v>
      </c>
      <c r="B9101" t="s">
        <v>11726</v>
      </c>
      <c r="C9101" t="s">
        <v>679</v>
      </c>
      <c r="D9101" s="285">
        <v>0</v>
      </c>
      <c r="E9101" s="286">
        <v>1.595</v>
      </c>
      <c r="F9101" s="286">
        <v>0</v>
      </c>
    </row>
    <row r="9102" spans="1:6">
      <c r="A9102" t="s">
        <v>11727</v>
      </c>
      <c r="B9102" t="s">
        <v>11728</v>
      </c>
      <c r="C9102" t="s">
        <v>679</v>
      </c>
      <c r="D9102" s="285">
        <v>0</v>
      </c>
      <c r="E9102" s="286">
        <v>3.1659999999999999</v>
      </c>
      <c r="F9102" s="286">
        <v>0</v>
      </c>
    </row>
    <row r="9103" spans="1:6">
      <c r="A9103" t="s">
        <v>11729</v>
      </c>
      <c r="B9103" t="s">
        <v>11730</v>
      </c>
      <c r="C9103" t="s">
        <v>679</v>
      </c>
      <c r="D9103" s="285">
        <v>0</v>
      </c>
      <c r="E9103" s="286">
        <v>1.988</v>
      </c>
      <c r="F9103" s="286">
        <v>0</v>
      </c>
    </row>
    <row r="9104" spans="1:6">
      <c r="A9104" t="s">
        <v>11731</v>
      </c>
      <c r="B9104" t="s">
        <v>11732</v>
      </c>
      <c r="C9104" t="s">
        <v>679</v>
      </c>
      <c r="D9104" s="285">
        <v>0</v>
      </c>
      <c r="E9104" s="286">
        <v>1.3979999999999999</v>
      </c>
      <c r="F9104" s="286">
        <v>0</v>
      </c>
    </row>
    <row r="9105" spans="1:6">
      <c r="A9105" t="s">
        <v>11733</v>
      </c>
      <c r="B9105" t="s">
        <v>11734</v>
      </c>
      <c r="C9105" t="s">
        <v>679</v>
      </c>
      <c r="D9105" s="285">
        <v>0</v>
      </c>
      <c r="E9105" s="286">
        <v>1.161</v>
      </c>
      <c r="F9105" s="286">
        <v>0</v>
      </c>
    </row>
    <row r="9106" spans="1:6">
      <c r="A9106" t="s">
        <v>11735</v>
      </c>
      <c r="B9106" t="s">
        <v>11736</v>
      </c>
      <c r="C9106" t="s">
        <v>679</v>
      </c>
      <c r="D9106" s="285">
        <v>0</v>
      </c>
      <c r="E9106" s="286">
        <v>1.08</v>
      </c>
      <c r="F9106" s="286">
        <v>0</v>
      </c>
    </row>
    <row r="9107" spans="1:6">
      <c r="A9107" t="s">
        <v>11737</v>
      </c>
      <c r="B9107" t="s">
        <v>11738</v>
      </c>
      <c r="C9107" t="s">
        <v>679</v>
      </c>
      <c r="D9107" s="285">
        <v>0</v>
      </c>
      <c r="E9107" s="286">
        <v>1.9359999999999999</v>
      </c>
      <c r="F9107" s="286">
        <v>0</v>
      </c>
    </row>
    <row r="9108" spans="1:6">
      <c r="A9108" t="s">
        <v>11739</v>
      </c>
      <c r="B9108" t="s">
        <v>11740</v>
      </c>
      <c r="C9108" t="s">
        <v>679</v>
      </c>
      <c r="D9108" s="285">
        <v>0</v>
      </c>
      <c r="E9108" s="286">
        <v>1.2390000000000001</v>
      </c>
      <c r="F9108" s="286">
        <v>0</v>
      </c>
    </row>
    <row r="9109" spans="1:6">
      <c r="A9109" t="s">
        <v>11741</v>
      </c>
      <c r="B9109" t="s">
        <v>11742</v>
      </c>
      <c r="C9109" t="s">
        <v>679</v>
      </c>
      <c r="D9109" s="285">
        <v>0</v>
      </c>
      <c r="E9109" s="286">
        <v>3.03</v>
      </c>
      <c r="F9109" s="286">
        <v>0</v>
      </c>
    </row>
    <row r="9110" spans="1:6">
      <c r="A9110" t="s">
        <v>11743</v>
      </c>
      <c r="B9110" t="s">
        <v>11744</v>
      </c>
      <c r="C9110" t="s">
        <v>679</v>
      </c>
      <c r="D9110" s="285">
        <v>0</v>
      </c>
      <c r="E9110" s="286">
        <v>0</v>
      </c>
      <c r="F9110" s="286">
        <v>0</v>
      </c>
    </row>
    <row r="9111" spans="1:6">
      <c r="A9111" t="s">
        <v>11745</v>
      </c>
      <c r="B9111" t="s">
        <v>11746</v>
      </c>
      <c r="C9111" t="s">
        <v>679</v>
      </c>
      <c r="D9111" s="285">
        <v>0</v>
      </c>
      <c r="E9111" s="286">
        <v>5.28</v>
      </c>
      <c r="F9111" s="286">
        <v>0</v>
      </c>
    </row>
    <row r="9112" spans="1:6">
      <c r="A9112" t="s">
        <v>11747</v>
      </c>
      <c r="B9112" t="s">
        <v>11748</v>
      </c>
      <c r="C9112" t="s">
        <v>679</v>
      </c>
      <c r="D9112" s="285">
        <v>0</v>
      </c>
      <c r="E9112" s="286">
        <v>1.2969999999999999</v>
      </c>
      <c r="F9112" s="286">
        <v>0</v>
      </c>
    </row>
    <row r="9113" spans="1:6">
      <c r="A9113" t="s">
        <v>11749</v>
      </c>
      <c r="B9113" t="s">
        <v>11750</v>
      </c>
      <c r="C9113" t="s">
        <v>679</v>
      </c>
      <c r="D9113" s="285">
        <v>0</v>
      </c>
      <c r="E9113" s="286">
        <v>0.83</v>
      </c>
      <c r="F9113" s="286">
        <v>0</v>
      </c>
    </row>
    <row r="9114" spans="1:6">
      <c r="A9114" t="s">
        <v>11751</v>
      </c>
      <c r="B9114" t="s">
        <v>11752</v>
      </c>
      <c r="C9114" t="s">
        <v>7733</v>
      </c>
      <c r="D9114" s="285">
        <v>0</v>
      </c>
      <c r="E9114" s="286">
        <v>0</v>
      </c>
      <c r="F9114" s="286">
        <v>0</v>
      </c>
    </row>
    <row r="9115" spans="1:6">
      <c r="A9115" t="s">
        <v>11753</v>
      </c>
      <c r="B9115" t="s">
        <v>11754</v>
      </c>
      <c r="C9115" t="s">
        <v>679</v>
      </c>
      <c r="D9115" s="285">
        <v>0</v>
      </c>
      <c r="E9115" s="286">
        <v>2.4039999999999999</v>
      </c>
      <c r="F9115" s="286">
        <v>0</v>
      </c>
    </row>
    <row r="9116" spans="1:6">
      <c r="A9116" t="s">
        <v>11755</v>
      </c>
      <c r="B9116" t="s">
        <v>11756</v>
      </c>
      <c r="C9116" t="s">
        <v>679</v>
      </c>
      <c r="D9116" s="285">
        <v>0</v>
      </c>
      <c r="E9116" s="286">
        <v>45.832000000000001</v>
      </c>
      <c r="F9116" s="286">
        <v>0</v>
      </c>
    </row>
    <row r="9117" spans="1:6">
      <c r="A9117" t="s">
        <v>11757</v>
      </c>
      <c r="B9117" t="s">
        <v>11758</v>
      </c>
      <c r="C9117" t="s">
        <v>679</v>
      </c>
      <c r="D9117" s="285">
        <v>0</v>
      </c>
      <c r="E9117" s="286">
        <v>3.1</v>
      </c>
      <c r="F9117" s="286">
        <v>0</v>
      </c>
    </row>
    <row r="9118" spans="1:6">
      <c r="A9118" t="s">
        <v>11759</v>
      </c>
      <c r="B9118" t="s">
        <v>11760</v>
      </c>
      <c r="C9118" t="s">
        <v>679</v>
      </c>
      <c r="D9118" s="285">
        <v>0</v>
      </c>
      <c r="E9118" s="286">
        <v>3</v>
      </c>
      <c r="F9118" s="286">
        <v>0</v>
      </c>
    </row>
    <row r="9119" spans="1:6">
      <c r="A9119" t="s">
        <v>11761</v>
      </c>
      <c r="B9119" t="s">
        <v>11762</v>
      </c>
      <c r="C9119" t="s">
        <v>679</v>
      </c>
      <c r="D9119" s="285">
        <v>0</v>
      </c>
      <c r="E9119" s="286">
        <v>2.1</v>
      </c>
      <c r="F9119" s="286">
        <v>0</v>
      </c>
    </row>
    <row r="9120" spans="1:6">
      <c r="A9120" t="s">
        <v>11763</v>
      </c>
      <c r="B9120" t="s">
        <v>11764</v>
      </c>
      <c r="C9120" t="s">
        <v>679</v>
      </c>
      <c r="D9120" s="285">
        <v>0</v>
      </c>
      <c r="E9120" s="286">
        <v>9.9</v>
      </c>
      <c r="F9120" s="286">
        <v>0</v>
      </c>
    </row>
    <row r="9121" spans="1:6">
      <c r="A9121" t="s">
        <v>11765</v>
      </c>
      <c r="B9121" t="s">
        <v>11766</v>
      </c>
      <c r="C9121" t="s">
        <v>679</v>
      </c>
      <c r="D9121" s="285">
        <v>0</v>
      </c>
      <c r="E9121" s="286">
        <v>6.09</v>
      </c>
      <c r="F9121" s="286">
        <v>0</v>
      </c>
    </row>
    <row r="9122" spans="1:6">
      <c r="A9122" t="s">
        <v>11767</v>
      </c>
      <c r="B9122" t="s">
        <v>11768</v>
      </c>
      <c r="C9122" t="s">
        <v>679</v>
      </c>
      <c r="D9122" s="285">
        <v>42</v>
      </c>
      <c r="E9122" s="286">
        <v>11</v>
      </c>
      <c r="F9122" s="286">
        <v>462</v>
      </c>
    </row>
    <row r="9123" spans="1:6">
      <c r="A9123" t="s">
        <v>11769</v>
      </c>
      <c r="B9123" t="s">
        <v>11770</v>
      </c>
      <c r="C9123" t="s">
        <v>679</v>
      </c>
      <c r="D9123" s="285">
        <v>0</v>
      </c>
      <c r="E9123" s="286">
        <v>5.2590000000000003</v>
      </c>
      <c r="F9123" s="286">
        <v>0</v>
      </c>
    </row>
    <row r="9124" spans="1:6">
      <c r="A9124" t="s">
        <v>11771</v>
      </c>
      <c r="B9124" t="s">
        <v>11772</v>
      </c>
      <c r="C9124" t="s">
        <v>679</v>
      </c>
      <c r="D9124" s="285">
        <v>0</v>
      </c>
      <c r="E9124" s="286">
        <v>12.64</v>
      </c>
      <c r="F9124" s="286">
        <v>0</v>
      </c>
    </row>
    <row r="9125" spans="1:6">
      <c r="A9125" t="s">
        <v>11773</v>
      </c>
      <c r="B9125" t="s">
        <v>11774</v>
      </c>
      <c r="C9125" t="s">
        <v>679</v>
      </c>
      <c r="D9125" s="285">
        <v>0</v>
      </c>
      <c r="E9125" s="286">
        <v>15.356999999999999</v>
      </c>
      <c r="F9125" s="286">
        <v>0</v>
      </c>
    </row>
    <row r="9126" spans="1:6">
      <c r="A9126" t="s">
        <v>11775</v>
      </c>
      <c r="B9126" t="s">
        <v>11776</v>
      </c>
      <c r="C9126" t="s">
        <v>679</v>
      </c>
      <c r="D9126" s="285">
        <v>88</v>
      </c>
      <c r="E9126" s="286">
        <v>7.7279999999999998</v>
      </c>
      <c r="F9126" s="286">
        <v>680.06</v>
      </c>
    </row>
    <row r="9127" spans="1:6">
      <c r="A9127" t="s">
        <v>11777</v>
      </c>
      <c r="B9127" t="s">
        <v>11778</v>
      </c>
      <c r="C9127" t="s">
        <v>679</v>
      </c>
      <c r="D9127" s="285">
        <v>0</v>
      </c>
      <c r="E9127" s="286">
        <v>8.5169999999999995</v>
      </c>
      <c r="F9127" s="286">
        <v>0</v>
      </c>
    </row>
    <row r="9128" spans="1:6">
      <c r="A9128" t="s">
        <v>11779</v>
      </c>
      <c r="B9128" t="s">
        <v>11780</v>
      </c>
      <c r="C9128" t="s">
        <v>679</v>
      </c>
      <c r="D9128" s="285">
        <v>0</v>
      </c>
      <c r="E9128" s="286">
        <v>11.9</v>
      </c>
      <c r="F9128" s="286">
        <v>0</v>
      </c>
    </row>
    <row r="9129" spans="1:6">
      <c r="A9129" t="s">
        <v>11781</v>
      </c>
      <c r="B9129" t="s">
        <v>11782</v>
      </c>
      <c r="C9129" t="s">
        <v>679</v>
      </c>
      <c r="D9129" s="285">
        <v>0</v>
      </c>
      <c r="E9129" s="286">
        <v>1.6</v>
      </c>
      <c r="F9129" s="286">
        <v>0</v>
      </c>
    </row>
    <row r="9130" spans="1:6">
      <c r="A9130" t="s">
        <v>11783</v>
      </c>
      <c r="B9130" t="s">
        <v>11784</v>
      </c>
      <c r="C9130" t="s">
        <v>679</v>
      </c>
      <c r="D9130" s="285">
        <v>0</v>
      </c>
      <c r="E9130" s="286">
        <v>0</v>
      </c>
      <c r="F9130" s="286">
        <v>0</v>
      </c>
    </row>
    <row r="9131" spans="1:6">
      <c r="A9131" t="s">
        <v>11785</v>
      </c>
      <c r="B9131" t="s">
        <v>11786</v>
      </c>
      <c r="C9131" t="s">
        <v>7733</v>
      </c>
      <c r="D9131" s="285">
        <v>40.799999999999997</v>
      </c>
      <c r="E9131" s="286">
        <v>10.587999999999999</v>
      </c>
      <c r="F9131" s="286">
        <v>431.99</v>
      </c>
    </row>
    <row r="9132" spans="1:6">
      <c r="A9132" t="s">
        <v>11787</v>
      </c>
      <c r="B9132" t="s">
        <v>11788</v>
      </c>
      <c r="C9132" t="s">
        <v>679</v>
      </c>
      <c r="D9132" s="285">
        <v>0</v>
      </c>
      <c r="E9132" s="286">
        <v>4.25</v>
      </c>
      <c r="F9132" s="286">
        <v>0</v>
      </c>
    </row>
    <row r="9133" spans="1:6">
      <c r="A9133" t="s">
        <v>11789</v>
      </c>
      <c r="B9133" t="s">
        <v>11790</v>
      </c>
      <c r="C9133" t="s">
        <v>679</v>
      </c>
      <c r="D9133" s="285">
        <v>0</v>
      </c>
      <c r="E9133" s="286">
        <v>1.472</v>
      </c>
      <c r="F9133" s="286">
        <v>0</v>
      </c>
    </row>
    <row r="9134" spans="1:6">
      <c r="A9134" t="s">
        <v>11791</v>
      </c>
      <c r="B9134" t="s">
        <v>11792</v>
      </c>
      <c r="C9134" t="s">
        <v>679</v>
      </c>
      <c r="D9134" s="285">
        <v>0</v>
      </c>
      <c r="E9134" s="286">
        <v>2.5</v>
      </c>
      <c r="F9134" s="286">
        <v>0</v>
      </c>
    </row>
    <row r="9135" spans="1:6">
      <c r="A9135" t="s">
        <v>11793</v>
      </c>
      <c r="B9135" t="s">
        <v>11794</v>
      </c>
      <c r="C9135" t="s">
        <v>679</v>
      </c>
      <c r="D9135" s="285">
        <v>0</v>
      </c>
      <c r="E9135" s="286">
        <v>0</v>
      </c>
      <c r="F9135" s="286">
        <v>0</v>
      </c>
    </row>
    <row r="9136" spans="1:6">
      <c r="A9136" t="s">
        <v>11795</v>
      </c>
      <c r="B9136" t="s">
        <v>11796</v>
      </c>
      <c r="C9136" t="s">
        <v>679</v>
      </c>
      <c r="D9136" s="285">
        <v>0</v>
      </c>
      <c r="E9136" s="286">
        <v>1.49</v>
      </c>
      <c r="F9136" s="286">
        <v>0</v>
      </c>
    </row>
    <row r="9137" spans="1:6">
      <c r="A9137" t="s">
        <v>11797</v>
      </c>
      <c r="B9137" t="s">
        <v>11798</v>
      </c>
      <c r="C9137" t="s">
        <v>679</v>
      </c>
      <c r="D9137" s="285">
        <v>0</v>
      </c>
      <c r="E9137" s="286">
        <v>2.0139999999999998</v>
      </c>
      <c r="F9137" s="286">
        <v>0</v>
      </c>
    </row>
    <row r="9138" spans="1:6">
      <c r="A9138" t="s">
        <v>11799</v>
      </c>
      <c r="B9138" t="s">
        <v>11800</v>
      </c>
      <c r="C9138" t="s">
        <v>679</v>
      </c>
      <c r="D9138" s="285">
        <v>0</v>
      </c>
      <c r="E9138" s="286">
        <v>0.83</v>
      </c>
      <c r="F9138" s="286">
        <v>0</v>
      </c>
    </row>
    <row r="9139" spans="1:6">
      <c r="A9139" t="s">
        <v>11801</v>
      </c>
      <c r="B9139" t="s">
        <v>11802</v>
      </c>
      <c r="C9139" t="s">
        <v>679</v>
      </c>
      <c r="D9139" s="285">
        <v>0</v>
      </c>
      <c r="E9139" s="286">
        <v>14.04</v>
      </c>
      <c r="F9139" s="286">
        <v>0</v>
      </c>
    </row>
    <row r="9140" spans="1:6">
      <c r="A9140" t="s">
        <v>11803</v>
      </c>
      <c r="B9140" t="s">
        <v>11804</v>
      </c>
      <c r="C9140" t="s">
        <v>679</v>
      </c>
      <c r="D9140" s="285">
        <v>0</v>
      </c>
      <c r="E9140" s="286">
        <v>4.68</v>
      </c>
      <c r="F9140" s="286">
        <v>0</v>
      </c>
    </row>
    <row r="9141" spans="1:6">
      <c r="A9141" t="s">
        <v>11805</v>
      </c>
      <c r="B9141" t="s">
        <v>11806</v>
      </c>
      <c r="C9141" t="s">
        <v>7733</v>
      </c>
      <c r="D9141" s="285">
        <v>60.6</v>
      </c>
      <c r="E9141" s="286">
        <v>10.416</v>
      </c>
      <c r="F9141" s="286">
        <v>631.20000000000005</v>
      </c>
    </row>
    <row r="9142" spans="1:6">
      <c r="A9142" t="s">
        <v>11807</v>
      </c>
      <c r="B9142" t="s">
        <v>11808</v>
      </c>
      <c r="C9142" t="s">
        <v>7733</v>
      </c>
      <c r="D9142" s="285">
        <v>0</v>
      </c>
      <c r="E9142" s="286">
        <v>7.5830000000000002</v>
      </c>
      <c r="F9142" s="286">
        <v>0</v>
      </c>
    </row>
    <row r="9143" spans="1:6">
      <c r="A9143" t="s">
        <v>11809</v>
      </c>
      <c r="B9143" t="s">
        <v>11810</v>
      </c>
      <c r="C9143" t="s">
        <v>7733</v>
      </c>
      <c r="D9143" s="285">
        <v>0</v>
      </c>
      <c r="E9143" s="286">
        <v>0</v>
      </c>
      <c r="F9143" s="286">
        <v>0</v>
      </c>
    </row>
    <row r="9144" spans="1:6">
      <c r="A9144" t="s">
        <v>11811</v>
      </c>
      <c r="B9144" t="s">
        <v>11812</v>
      </c>
      <c r="C9144" t="s">
        <v>679</v>
      </c>
      <c r="D9144" s="285">
        <v>0</v>
      </c>
      <c r="E9144" s="286">
        <v>1.23</v>
      </c>
      <c r="F9144" s="286">
        <v>0</v>
      </c>
    </row>
    <row r="9145" spans="1:6">
      <c r="A9145" t="s">
        <v>11813</v>
      </c>
      <c r="B9145" t="s">
        <v>11814</v>
      </c>
      <c r="C9145" t="s">
        <v>679</v>
      </c>
      <c r="D9145" s="285">
        <v>0</v>
      </c>
      <c r="E9145" s="286">
        <v>1.25</v>
      </c>
      <c r="F9145" s="286">
        <v>0</v>
      </c>
    </row>
    <row r="9146" spans="1:6">
      <c r="A9146" t="s">
        <v>11815</v>
      </c>
      <c r="B9146" t="s">
        <v>11816</v>
      </c>
      <c r="C9146" t="s">
        <v>679</v>
      </c>
      <c r="D9146" s="285">
        <v>0</v>
      </c>
      <c r="E9146" s="286">
        <v>1.57</v>
      </c>
      <c r="F9146" s="286">
        <v>0</v>
      </c>
    </row>
    <row r="9147" spans="1:6">
      <c r="A9147" t="s">
        <v>11817</v>
      </c>
      <c r="B9147" t="s">
        <v>11818</v>
      </c>
      <c r="C9147" t="s">
        <v>679</v>
      </c>
      <c r="D9147" s="285">
        <v>0</v>
      </c>
      <c r="E9147" s="286">
        <v>0</v>
      </c>
      <c r="F9147" s="286">
        <v>0</v>
      </c>
    </row>
    <row r="9148" spans="1:6">
      <c r="A9148" t="s">
        <v>11819</v>
      </c>
      <c r="B9148" t="s">
        <v>11820</v>
      </c>
      <c r="C9148" t="s">
        <v>679</v>
      </c>
      <c r="D9148" s="285">
        <v>0</v>
      </c>
      <c r="E9148" s="286">
        <v>0.995</v>
      </c>
      <c r="F9148" s="286">
        <v>0</v>
      </c>
    </row>
    <row r="9149" spans="1:6">
      <c r="A9149" t="s">
        <v>11821</v>
      </c>
      <c r="B9149" t="s">
        <v>11822</v>
      </c>
      <c r="C9149" t="s">
        <v>679</v>
      </c>
      <c r="D9149" s="285">
        <v>0</v>
      </c>
      <c r="E9149" s="286">
        <v>3.92</v>
      </c>
      <c r="F9149" s="286">
        <v>0</v>
      </c>
    </row>
    <row r="9150" spans="1:6">
      <c r="A9150" t="s">
        <v>11823</v>
      </c>
      <c r="B9150" t="s">
        <v>11824</v>
      </c>
      <c r="C9150" t="s">
        <v>679</v>
      </c>
      <c r="D9150" s="285">
        <v>0</v>
      </c>
      <c r="E9150" s="286">
        <v>0.85</v>
      </c>
      <c r="F9150" s="286">
        <v>0</v>
      </c>
    </row>
    <row r="9151" spans="1:6">
      <c r="A9151" t="s">
        <v>11825</v>
      </c>
      <c r="B9151" t="s">
        <v>11826</v>
      </c>
      <c r="C9151" t="s">
        <v>679</v>
      </c>
      <c r="D9151" s="285">
        <v>0</v>
      </c>
      <c r="E9151" s="286">
        <v>2.87</v>
      </c>
      <c r="F9151" s="286">
        <v>0</v>
      </c>
    </row>
    <row r="9152" spans="1:6">
      <c r="A9152" t="s">
        <v>11827</v>
      </c>
      <c r="B9152" t="s">
        <v>11828</v>
      </c>
      <c r="C9152" t="s">
        <v>679</v>
      </c>
      <c r="D9152" s="285">
        <v>0</v>
      </c>
      <c r="E9152" s="286">
        <v>1.389</v>
      </c>
      <c r="F9152" s="286">
        <v>0</v>
      </c>
    </row>
    <row r="9153" spans="1:6">
      <c r="A9153" t="s">
        <v>11829</v>
      </c>
      <c r="B9153" t="s">
        <v>11830</v>
      </c>
      <c r="C9153" t="s">
        <v>679</v>
      </c>
      <c r="D9153" s="285">
        <v>0</v>
      </c>
      <c r="E9153" s="286">
        <v>0</v>
      </c>
      <c r="F9153" s="286">
        <v>0</v>
      </c>
    </row>
    <row r="9154" spans="1:6">
      <c r="A9154" t="s">
        <v>11831</v>
      </c>
      <c r="B9154" t="s">
        <v>11832</v>
      </c>
      <c r="C9154" t="s">
        <v>679</v>
      </c>
      <c r="D9154" s="285">
        <v>0</v>
      </c>
      <c r="E9154" s="286">
        <v>3.2050000000000001</v>
      </c>
      <c r="F9154" s="286">
        <v>0</v>
      </c>
    </row>
    <row r="9155" spans="1:6">
      <c r="A9155" t="s">
        <v>11833</v>
      </c>
      <c r="B9155" t="s">
        <v>11834</v>
      </c>
      <c r="C9155" t="s">
        <v>679</v>
      </c>
      <c r="D9155" s="285">
        <v>0</v>
      </c>
      <c r="E9155" s="286">
        <v>7.61</v>
      </c>
      <c r="F9155" s="286">
        <v>0</v>
      </c>
    </row>
    <row r="9156" spans="1:6">
      <c r="A9156" t="s">
        <v>11835</v>
      </c>
      <c r="B9156" t="s">
        <v>11836</v>
      </c>
      <c r="C9156" t="s">
        <v>679</v>
      </c>
      <c r="D9156" s="285">
        <v>0</v>
      </c>
      <c r="E9156" s="286">
        <v>6.86</v>
      </c>
      <c r="F9156" s="286">
        <v>0</v>
      </c>
    </row>
    <row r="9157" spans="1:6">
      <c r="A9157" t="s">
        <v>11837</v>
      </c>
      <c r="B9157" t="s">
        <v>11838</v>
      </c>
      <c r="C9157" t="s">
        <v>679</v>
      </c>
      <c r="D9157" s="285">
        <v>0</v>
      </c>
      <c r="E9157" s="286">
        <v>4.5469999999999997</v>
      </c>
      <c r="F9157" s="286">
        <v>0</v>
      </c>
    </row>
    <row r="9158" spans="1:6">
      <c r="A9158" t="s">
        <v>11839</v>
      </c>
      <c r="B9158" t="s">
        <v>11840</v>
      </c>
      <c r="C9158" t="s">
        <v>679</v>
      </c>
      <c r="D9158" s="285">
        <v>0</v>
      </c>
      <c r="E9158" s="286">
        <v>3.665</v>
      </c>
      <c r="F9158" s="286">
        <v>0</v>
      </c>
    </row>
    <row r="9159" spans="1:6">
      <c r="A9159" t="s">
        <v>11841</v>
      </c>
      <c r="B9159" t="s">
        <v>11842</v>
      </c>
      <c r="C9159" t="s">
        <v>679</v>
      </c>
      <c r="D9159" s="285">
        <v>0</v>
      </c>
      <c r="E9159" s="286">
        <v>4</v>
      </c>
      <c r="F9159" s="286">
        <v>0</v>
      </c>
    </row>
    <row r="9160" spans="1:6">
      <c r="A9160" t="s">
        <v>11843</v>
      </c>
      <c r="B9160" t="s">
        <v>11844</v>
      </c>
      <c r="C9160" t="s">
        <v>679</v>
      </c>
      <c r="D9160" s="285">
        <v>0</v>
      </c>
      <c r="E9160" s="286">
        <v>8</v>
      </c>
      <c r="F9160" s="286">
        <v>0</v>
      </c>
    </row>
    <row r="9161" spans="1:6">
      <c r="A9161" t="s">
        <v>11845</v>
      </c>
      <c r="B9161" t="s">
        <v>11846</v>
      </c>
      <c r="C9161" t="s">
        <v>679</v>
      </c>
      <c r="D9161" s="285">
        <v>0</v>
      </c>
      <c r="E9161" s="286">
        <v>15.733000000000001</v>
      </c>
      <c r="F9161" s="286">
        <v>0</v>
      </c>
    </row>
    <row r="9162" spans="1:6">
      <c r="A9162" t="s">
        <v>11847</v>
      </c>
      <c r="B9162" t="s">
        <v>11848</v>
      </c>
      <c r="C9162" t="s">
        <v>679</v>
      </c>
      <c r="D9162" s="285">
        <v>0</v>
      </c>
      <c r="E9162" s="286">
        <v>0.85</v>
      </c>
      <c r="F9162" s="286">
        <v>0</v>
      </c>
    </row>
    <row r="9163" spans="1:6">
      <c r="A9163" t="s">
        <v>11849</v>
      </c>
      <c r="B9163" t="s">
        <v>11850</v>
      </c>
      <c r="C9163" t="s">
        <v>679</v>
      </c>
      <c r="D9163" s="285">
        <v>0</v>
      </c>
      <c r="E9163" s="286">
        <v>0.878</v>
      </c>
      <c r="F9163" s="286">
        <v>0</v>
      </c>
    </row>
    <row r="9164" spans="1:6">
      <c r="A9164" t="s">
        <v>11851</v>
      </c>
      <c r="B9164" t="s">
        <v>11852</v>
      </c>
      <c r="C9164" t="s">
        <v>679</v>
      </c>
      <c r="D9164" s="285">
        <v>0</v>
      </c>
      <c r="E9164" s="286">
        <v>0.88200000000000001</v>
      </c>
      <c r="F9164" s="286">
        <v>0</v>
      </c>
    </row>
    <row r="9165" spans="1:6">
      <c r="A9165" t="s">
        <v>11853</v>
      </c>
      <c r="B9165" t="s">
        <v>11854</v>
      </c>
      <c r="C9165" t="s">
        <v>679</v>
      </c>
      <c r="D9165" s="285">
        <v>0</v>
      </c>
      <c r="E9165" s="286">
        <v>2.77</v>
      </c>
      <c r="F9165" s="286">
        <v>0</v>
      </c>
    </row>
    <row r="9166" spans="1:6">
      <c r="A9166" t="s">
        <v>11855</v>
      </c>
      <c r="B9166" t="s">
        <v>11856</v>
      </c>
      <c r="C9166" t="s">
        <v>679</v>
      </c>
      <c r="D9166" s="285">
        <v>0</v>
      </c>
      <c r="E9166" s="286">
        <v>2.2000000000000002</v>
      </c>
      <c r="F9166" s="286">
        <v>0</v>
      </c>
    </row>
    <row r="9167" spans="1:6">
      <c r="A9167" t="s">
        <v>11857</v>
      </c>
      <c r="B9167" t="s">
        <v>11858</v>
      </c>
      <c r="C9167" t="s">
        <v>679</v>
      </c>
      <c r="D9167" s="285">
        <v>0</v>
      </c>
      <c r="E9167" s="286">
        <v>2.23</v>
      </c>
      <c r="F9167" s="286">
        <v>0</v>
      </c>
    </row>
    <row r="9168" spans="1:6">
      <c r="A9168" t="s">
        <v>11859</v>
      </c>
      <c r="B9168" t="s">
        <v>11860</v>
      </c>
      <c r="C9168" t="s">
        <v>679</v>
      </c>
      <c r="D9168" s="285">
        <v>0</v>
      </c>
      <c r="E9168" s="286">
        <v>2.0230000000000001</v>
      </c>
      <c r="F9168" s="286">
        <v>0</v>
      </c>
    </row>
    <row r="9169" spans="1:6">
      <c r="A9169" t="s">
        <v>11861</v>
      </c>
      <c r="B9169" t="s">
        <v>11862</v>
      </c>
      <c r="C9169" t="s">
        <v>679</v>
      </c>
      <c r="D9169" s="285">
        <v>0</v>
      </c>
      <c r="E9169" s="286">
        <v>7.86</v>
      </c>
      <c r="F9169" s="286">
        <v>0</v>
      </c>
    </row>
    <row r="9170" spans="1:6">
      <c r="A9170" t="s">
        <v>11863</v>
      </c>
      <c r="B9170" t="s">
        <v>11864</v>
      </c>
      <c r="C9170" t="s">
        <v>679</v>
      </c>
      <c r="D9170" s="285">
        <v>0</v>
      </c>
      <c r="E9170" s="286">
        <v>1.27</v>
      </c>
      <c r="F9170" s="286">
        <v>0</v>
      </c>
    </row>
    <row r="9171" spans="1:6">
      <c r="A9171" t="s">
        <v>11865</v>
      </c>
      <c r="B9171" t="s">
        <v>11866</v>
      </c>
      <c r="C9171" t="s">
        <v>679</v>
      </c>
      <c r="D9171" s="285">
        <v>0</v>
      </c>
      <c r="E9171" s="286">
        <v>1.35</v>
      </c>
      <c r="F9171" s="286">
        <v>0</v>
      </c>
    </row>
    <row r="9172" spans="1:6">
      <c r="A9172" t="s">
        <v>11867</v>
      </c>
      <c r="B9172" t="s">
        <v>11868</v>
      </c>
      <c r="C9172" t="s">
        <v>679</v>
      </c>
      <c r="D9172" s="285">
        <v>0</v>
      </c>
      <c r="E9172" s="286">
        <v>0.85</v>
      </c>
      <c r="F9172" s="286">
        <v>0</v>
      </c>
    </row>
    <row r="9173" spans="1:6">
      <c r="A9173" t="s">
        <v>11869</v>
      </c>
      <c r="B9173" t="s">
        <v>11870</v>
      </c>
      <c r="C9173" t="s">
        <v>679</v>
      </c>
      <c r="D9173" s="285">
        <v>0</v>
      </c>
      <c r="E9173" s="286">
        <v>0.82</v>
      </c>
      <c r="F9173" s="286">
        <v>0</v>
      </c>
    </row>
    <row r="9174" spans="1:6">
      <c r="A9174" t="s">
        <v>11871</v>
      </c>
      <c r="B9174" t="s">
        <v>11872</v>
      </c>
      <c r="C9174" t="s">
        <v>679</v>
      </c>
      <c r="D9174" s="285">
        <v>0</v>
      </c>
      <c r="E9174" s="286">
        <v>3.6579999999999999</v>
      </c>
      <c r="F9174" s="286">
        <v>0</v>
      </c>
    </row>
    <row r="9175" spans="1:6">
      <c r="A9175" t="s">
        <v>11873</v>
      </c>
      <c r="B9175" t="s">
        <v>11874</v>
      </c>
      <c r="C9175" t="s">
        <v>679</v>
      </c>
      <c r="D9175" s="285">
        <v>0</v>
      </c>
      <c r="E9175" s="286">
        <v>24</v>
      </c>
      <c r="F9175" s="286">
        <v>0</v>
      </c>
    </row>
    <row r="9176" spans="1:6">
      <c r="A9176" t="s">
        <v>11875</v>
      </c>
      <c r="B9176" t="s">
        <v>11876</v>
      </c>
      <c r="C9176" t="s">
        <v>679</v>
      </c>
      <c r="D9176" s="285">
        <v>0</v>
      </c>
      <c r="E9176" s="286">
        <v>1.47</v>
      </c>
      <c r="F9176" s="286">
        <v>0</v>
      </c>
    </row>
    <row r="9177" spans="1:6">
      <c r="A9177" t="s">
        <v>11877</v>
      </c>
      <c r="B9177" t="s">
        <v>11878</v>
      </c>
      <c r="C9177" t="s">
        <v>565</v>
      </c>
      <c r="D9177" s="285">
        <v>0</v>
      </c>
      <c r="E9177" s="286">
        <v>3.84</v>
      </c>
      <c r="F9177" s="286">
        <v>0</v>
      </c>
    </row>
    <row r="9178" spans="1:6">
      <c r="A9178" t="s">
        <v>11879</v>
      </c>
      <c r="B9178" t="s">
        <v>11880</v>
      </c>
      <c r="C9178" t="s">
        <v>679</v>
      </c>
      <c r="D9178" s="285">
        <v>0</v>
      </c>
      <c r="E9178" s="286">
        <v>1.07</v>
      </c>
      <c r="F9178" s="286">
        <v>0</v>
      </c>
    </row>
    <row r="9179" spans="1:6">
      <c r="A9179" t="s">
        <v>11881</v>
      </c>
      <c r="B9179" t="s">
        <v>11882</v>
      </c>
      <c r="C9179" t="s">
        <v>679</v>
      </c>
      <c r="D9179" s="285">
        <v>0</v>
      </c>
      <c r="E9179" s="286">
        <v>2.0449999999999999</v>
      </c>
      <c r="F9179" s="286">
        <v>0</v>
      </c>
    </row>
    <row r="9180" spans="1:6">
      <c r="A9180" t="s">
        <v>11883</v>
      </c>
      <c r="B9180" t="s">
        <v>11884</v>
      </c>
      <c r="C9180" t="s">
        <v>679</v>
      </c>
      <c r="D9180" s="285">
        <v>0</v>
      </c>
      <c r="E9180" s="286">
        <v>2.88</v>
      </c>
      <c r="F9180" s="286">
        <v>0</v>
      </c>
    </row>
    <row r="9181" spans="1:6">
      <c r="A9181" t="s">
        <v>11885</v>
      </c>
      <c r="B9181" t="s">
        <v>11886</v>
      </c>
      <c r="C9181" t="s">
        <v>565</v>
      </c>
      <c r="D9181" s="285">
        <v>0</v>
      </c>
      <c r="E9181" s="286">
        <v>1.1499999999999999</v>
      </c>
      <c r="F9181" s="286">
        <v>0</v>
      </c>
    </row>
    <row r="9182" spans="1:6">
      <c r="A9182" t="s">
        <v>11887</v>
      </c>
      <c r="B9182" t="s">
        <v>11888</v>
      </c>
      <c r="C9182" t="s">
        <v>565</v>
      </c>
      <c r="D9182" s="285">
        <v>0</v>
      </c>
      <c r="E9182" s="286">
        <v>1.55</v>
      </c>
      <c r="F9182" s="286">
        <v>0</v>
      </c>
    </row>
    <row r="9183" spans="1:6">
      <c r="A9183" t="s">
        <v>11889</v>
      </c>
      <c r="B9183" t="s">
        <v>11890</v>
      </c>
      <c r="C9183" t="s">
        <v>679</v>
      </c>
      <c r="D9183" s="285">
        <v>0</v>
      </c>
      <c r="E9183" s="286">
        <v>3.64</v>
      </c>
      <c r="F9183" s="286">
        <v>0</v>
      </c>
    </row>
    <row r="9184" spans="1:6">
      <c r="A9184" t="s">
        <v>11891</v>
      </c>
      <c r="B9184" t="s">
        <v>11892</v>
      </c>
      <c r="C9184" t="s">
        <v>679</v>
      </c>
      <c r="D9184" s="285">
        <v>0</v>
      </c>
      <c r="E9184" s="286">
        <v>5.25</v>
      </c>
      <c r="F9184" s="286">
        <v>0</v>
      </c>
    </row>
    <row r="9185" spans="1:6">
      <c r="A9185" t="s">
        <v>11893</v>
      </c>
      <c r="B9185" t="s">
        <v>11894</v>
      </c>
      <c r="C9185" t="s">
        <v>679</v>
      </c>
      <c r="D9185" s="285">
        <v>0</v>
      </c>
      <c r="E9185" s="286">
        <v>1.9430000000000001</v>
      </c>
      <c r="F9185" s="286">
        <v>0</v>
      </c>
    </row>
    <row r="9186" spans="1:6">
      <c r="A9186" t="s">
        <v>11895</v>
      </c>
      <c r="B9186" t="s">
        <v>11896</v>
      </c>
      <c r="C9186" t="s">
        <v>679</v>
      </c>
      <c r="D9186" s="285">
        <v>0</v>
      </c>
      <c r="E9186" s="286">
        <v>1.39</v>
      </c>
      <c r="F9186" s="286">
        <v>0</v>
      </c>
    </row>
    <row r="9187" spans="1:6">
      <c r="A9187" t="s">
        <v>11897</v>
      </c>
      <c r="B9187" t="s">
        <v>11898</v>
      </c>
      <c r="C9187" t="s">
        <v>679</v>
      </c>
      <c r="D9187" s="285">
        <v>0</v>
      </c>
      <c r="E9187" s="286">
        <v>3.22</v>
      </c>
      <c r="F9187" s="286">
        <v>0</v>
      </c>
    </row>
    <row r="9188" spans="1:6">
      <c r="A9188" t="s">
        <v>11899</v>
      </c>
      <c r="B9188" t="s">
        <v>11900</v>
      </c>
      <c r="C9188" t="s">
        <v>679</v>
      </c>
      <c r="D9188" s="285">
        <v>0</v>
      </c>
      <c r="E9188" s="286">
        <v>1.55</v>
      </c>
      <c r="F9188" s="286">
        <v>0</v>
      </c>
    </row>
    <row r="9189" spans="1:6">
      <c r="A9189" t="s">
        <v>11901</v>
      </c>
      <c r="B9189" t="s">
        <v>11902</v>
      </c>
      <c r="C9189" t="s">
        <v>679</v>
      </c>
      <c r="D9189" s="285">
        <v>0</v>
      </c>
      <c r="E9189" s="286">
        <v>0.46</v>
      </c>
      <c r="F9189" s="286">
        <v>0</v>
      </c>
    </row>
    <row r="9190" spans="1:6">
      <c r="A9190" t="s">
        <v>11903</v>
      </c>
      <c r="B9190" t="s">
        <v>11904</v>
      </c>
      <c r="C9190" t="s">
        <v>679</v>
      </c>
      <c r="D9190" s="285">
        <v>0</v>
      </c>
      <c r="E9190" s="286">
        <v>1.5589999999999999</v>
      </c>
      <c r="F9190" s="286">
        <v>0</v>
      </c>
    </row>
    <row r="9191" spans="1:6">
      <c r="A9191" t="s">
        <v>11905</v>
      </c>
      <c r="B9191" t="s">
        <v>11906</v>
      </c>
      <c r="C9191" t="s">
        <v>679</v>
      </c>
      <c r="D9191" s="285">
        <v>0</v>
      </c>
      <c r="E9191" s="286">
        <v>1.47</v>
      </c>
      <c r="F9191" s="286">
        <v>0</v>
      </c>
    </row>
    <row r="9192" spans="1:6">
      <c r="A9192" t="s">
        <v>11907</v>
      </c>
      <c r="B9192" t="s">
        <v>11908</v>
      </c>
      <c r="C9192" t="s">
        <v>679</v>
      </c>
      <c r="D9192" s="285">
        <v>0</v>
      </c>
      <c r="E9192" s="286">
        <v>0</v>
      </c>
      <c r="F9192" s="286">
        <v>0</v>
      </c>
    </row>
    <row r="9193" spans="1:6">
      <c r="A9193" t="s">
        <v>11909</v>
      </c>
      <c r="B9193" t="s">
        <v>11910</v>
      </c>
      <c r="C9193" t="s">
        <v>679</v>
      </c>
      <c r="D9193" s="285">
        <v>0</v>
      </c>
      <c r="E9193" s="286">
        <v>3.371</v>
      </c>
      <c r="F9193" s="286">
        <v>0</v>
      </c>
    </row>
    <row r="9194" spans="1:6">
      <c r="A9194" t="s">
        <v>11911</v>
      </c>
      <c r="B9194" t="s">
        <v>11912</v>
      </c>
      <c r="C9194" t="s">
        <v>679</v>
      </c>
      <c r="D9194" s="285">
        <v>0</v>
      </c>
      <c r="E9194" s="286">
        <v>3.8759999999999999</v>
      </c>
      <c r="F9194" s="286">
        <v>0</v>
      </c>
    </row>
    <row r="9195" spans="1:6">
      <c r="A9195" t="s">
        <v>11913</v>
      </c>
      <c r="B9195" t="s">
        <v>11914</v>
      </c>
      <c r="C9195" t="s">
        <v>679</v>
      </c>
      <c r="D9195" s="285">
        <v>0</v>
      </c>
      <c r="E9195" s="286">
        <v>1.498</v>
      </c>
      <c r="F9195" s="286">
        <v>0</v>
      </c>
    </row>
    <row r="9196" spans="1:6">
      <c r="A9196" t="s">
        <v>11915</v>
      </c>
      <c r="B9196" t="s">
        <v>11916</v>
      </c>
      <c r="C9196" t="s">
        <v>679</v>
      </c>
      <c r="D9196" s="285">
        <v>0</v>
      </c>
      <c r="E9196" s="286">
        <v>1.29</v>
      </c>
      <c r="F9196" s="286">
        <v>0</v>
      </c>
    </row>
    <row r="9197" spans="1:6">
      <c r="A9197" t="s">
        <v>11917</v>
      </c>
      <c r="B9197" t="s">
        <v>11918</v>
      </c>
      <c r="C9197" t="s">
        <v>679</v>
      </c>
      <c r="D9197" s="285">
        <v>0</v>
      </c>
      <c r="E9197" s="286">
        <v>4</v>
      </c>
      <c r="F9197" s="286">
        <v>0</v>
      </c>
    </row>
    <row r="9198" spans="1:6">
      <c r="A9198" t="s">
        <v>11919</v>
      </c>
      <c r="B9198" t="s">
        <v>11920</v>
      </c>
      <c r="C9198" t="s">
        <v>679</v>
      </c>
      <c r="D9198" s="285">
        <v>0</v>
      </c>
      <c r="E9198" s="286">
        <v>2.9750000000000001</v>
      </c>
      <c r="F9198" s="286">
        <v>0</v>
      </c>
    </row>
    <row r="9199" spans="1:6">
      <c r="A9199" t="s">
        <v>11921</v>
      </c>
      <c r="B9199" t="s">
        <v>11922</v>
      </c>
      <c r="C9199" t="s">
        <v>679</v>
      </c>
      <c r="D9199" s="285">
        <v>0</v>
      </c>
      <c r="E9199" s="286">
        <v>1.62</v>
      </c>
      <c r="F9199" s="286">
        <v>0</v>
      </c>
    </row>
    <row r="9200" spans="1:6">
      <c r="A9200" t="s">
        <v>11923</v>
      </c>
      <c r="B9200" t="s">
        <v>11924</v>
      </c>
      <c r="C9200" t="s">
        <v>679</v>
      </c>
      <c r="D9200" s="285">
        <v>0</v>
      </c>
      <c r="E9200" s="286">
        <v>2.17</v>
      </c>
      <c r="F9200" s="286">
        <v>0</v>
      </c>
    </row>
    <row r="9201" spans="1:6">
      <c r="A9201" t="s">
        <v>11925</v>
      </c>
      <c r="B9201" t="s">
        <v>11926</v>
      </c>
      <c r="C9201" t="s">
        <v>679</v>
      </c>
      <c r="D9201" s="285">
        <v>0</v>
      </c>
      <c r="E9201" s="286">
        <v>1.847</v>
      </c>
      <c r="F9201" s="286">
        <v>0</v>
      </c>
    </row>
    <row r="9202" spans="1:6">
      <c r="A9202" t="s">
        <v>11927</v>
      </c>
      <c r="B9202" t="s">
        <v>11928</v>
      </c>
      <c r="C9202" t="s">
        <v>679</v>
      </c>
      <c r="D9202" s="285">
        <v>0</v>
      </c>
      <c r="E9202" s="286">
        <v>4.4950000000000001</v>
      </c>
      <c r="F9202" s="286">
        <v>0</v>
      </c>
    </row>
    <row r="9203" spans="1:6">
      <c r="A9203" t="s">
        <v>11929</v>
      </c>
      <c r="B9203" t="s">
        <v>11930</v>
      </c>
      <c r="C9203" t="s">
        <v>679</v>
      </c>
      <c r="D9203" s="285">
        <v>0</v>
      </c>
      <c r="E9203" s="286">
        <v>21.494</v>
      </c>
      <c r="F9203" s="286">
        <v>0</v>
      </c>
    </row>
    <row r="9204" spans="1:6">
      <c r="A9204" t="s">
        <v>11931</v>
      </c>
      <c r="B9204" t="s">
        <v>11932</v>
      </c>
      <c r="C9204" t="s">
        <v>679</v>
      </c>
      <c r="D9204" s="285">
        <v>0</v>
      </c>
      <c r="E9204" s="286">
        <v>1.167</v>
      </c>
      <c r="F9204" s="286">
        <v>0</v>
      </c>
    </row>
    <row r="9205" spans="1:6">
      <c r="A9205" t="s">
        <v>11933</v>
      </c>
      <c r="B9205" t="s">
        <v>11934</v>
      </c>
      <c r="C9205" t="s">
        <v>679</v>
      </c>
      <c r="D9205" s="285">
        <v>0</v>
      </c>
      <c r="E9205" s="286">
        <v>12.717000000000001</v>
      </c>
      <c r="F9205" s="286">
        <v>0</v>
      </c>
    </row>
    <row r="9206" spans="1:6">
      <c r="A9206" t="s">
        <v>11935</v>
      </c>
      <c r="B9206" t="s">
        <v>11936</v>
      </c>
      <c r="C9206" t="s">
        <v>679</v>
      </c>
      <c r="D9206" s="285">
        <v>0</v>
      </c>
      <c r="E9206" s="286">
        <v>2.65</v>
      </c>
      <c r="F9206" s="286">
        <v>0</v>
      </c>
    </row>
    <row r="9207" spans="1:6">
      <c r="A9207" t="s">
        <v>11937</v>
      </c>
      <c r="B9207" t="s">
        <v>11938</v>
      </c>
      <c r="C9207" t="s">
        <v>679</v>
      </c>
      <c r="D9207" s="285">
        <v>0</v>
      </c>
      <c r="E9207" s="286">
        <v>4.9000000000000004</v>
      </c>
      <c r="F9207" s="286">
        <v>0</v>
      </c>
    </row>
    <row r="9208" spans="1:6">
      <c r="A9208" t="s">
        <v>11939</v>
      </c>
      <c r="B9208" t="s">
        <v>11940</v>
      </c>
      <c r="C9208" t="s">
        <v>679</v>
      </c>
      <c r="D9208" s="285">
        <v>0</v>
      </c>
      <c r="E9208" s="286">
        <v>6.2</v>
      </c>
      <c r="F9208" s="286">
        <v>0</v>
      </c>
    </row>
    <row r="9209" spans="1:6">
      <c r="A9209" t="s">
        <v>11941</v>
      </c>
      <c r="B9209" t="s">
        <v>11942</v>
      </c>
      <c r="C9209" t="s">
        <v>679</v>
      </c>
      <c r="D9209" s="285">
        <v>0</v>
      </c>
      <c r="E9209" s="286">
        <v>8.1999999999999993</v>
      </c>
      <c r="F9209" s="286">
        <v>0</v>
      </c>
    </row>
    <row r="9210" spans="1:6">
      <c r="A9210" t="s">
        <v>11943</v>
      </c>
      <c r="B9210" t="s">
        <v>11944</v>
      </c>
      <c r="C9210" t="s">
        <v>679</v>
      </c>
      <c r="D9210" s="285">
        <v>0</v>
      </c>
      <c r="E9210" s="286">
        <v>3.87</v>
      </c>
      <c r="F9210" s="286">
        <v>0</v>
      </c>
    </row>
    <row r="9211" spans="1:6">
      <c r="A9211" t="s">
        <v>11945</v>
      </c>
      <c r="B9211" t="s">
        <v>11946</v>
      </c>
      <c r="C9211" t="s">
        <v>679</v>
      </c>
      <c r="D9211" s="285">
        <v>0</v>
      </c>
      <c r="E9211" s="286">
        <v>1.26</v>
      </c>
      <c r="F9211" s="286">
        <v>0</v>
      </c>
    </row>
    <row r="9212" spans="1:6">
      <c r="A9212" t="s">
        <v>11947</v>
      </c>
      <c r="B9212" t="s">
        <v>11948</v>
      </c>
      <c r="C9212" t="s">
        <v>679</v>
      </c>
      <c r="D9212" s="285">
        <v>0</v>
      </c>
      <c r="E9212" s="286">
        <v>0.9</v>
      </c>
      <c r="F9212" s="286">
        <v>0</v>
      </c>
    </row>
    <row r="9213" spans="1:6">
      <c r="A9213" t="s">
        <v>11949</v>
      </c>
      <c r="B9213" t="s">
        <v>11950</v>
      </c>
      <c r="C9213" t="s">
        <v>679</v>
      </c>
      <c r="D9213" s="285">
        <v>0</v>
      </c>
      <c r="E9213" s="286">
        <v>6</v>
      </c>
      <c r="F9213" s="286">
        <v>0</v>
      </c>
    </row>
    <row r="9214" spans="1:6">
      <c r="A9214" t="s">
        <v>11951</v>
      </c>
      <c r="B9214" t="s">
        <v>11952</v>
      </c>
      <c r="C9214" t="s">
        <v>679</v>
      </c>
      <c r="D9214" s="285">
        <v>0</v>
      </c>
      <c r="E9214" s="286">
        <v>7.99</v>
      </c>
      <c r="F9214" s="286">
        <v>0</v>
      </c>
    </row>
    <row r="9215" spans="1:6">
      <c r="A9215" t="s">
        <v>11953</v>
      </c>
      <c r="B9215" t="s">
        <v>11954</v>
      </c>
      <c r="C9215" t="s">
        <v>679</v>
      </c>
      <c r="D9215" s="285">
        <v>0</v>
      </c>
      <c r="E9215" s="286">
        <v>4.117</v>
      </c>
      <c r="F9215" s="286">
        <v>0</v>
      </c>
    </row>
    <row r="9216" spans="1:6">
      <c r="A9216" t="s">
        <v>11955</v>
      </c>
      <c r="B9216" t="s">
        <v>11956</v>
      </c>
      <c r="C9216" t="s">
        <v>679</v>
      </c>
      <c r="D9216" s="285">
        <v>0</v>
      </c>
      <c r="E9216" s="286">
        <v>0.31</v>
      </c>
      <c r="F9216" s="286">
        <v>0</v>
      </c>
    </row>
    <row r="9217" spans="1:6">
      <c r="A9217" t="s">
        <v>11957</v>
      </c>
      <c r="B9217" t="s">
        <v>11958</v>
      </c>
      <c r="C9217" t="s">
        <v>679</v>
      </c>
      <c r="D9217" s="285">
        <v>0</v>
      </c>
      <c r="E9217" s="286">
        <v>3.74</v>
      </c>
      <c r="F9217" s="286">
        <v>0</v>
      </c>
    </row>
    <row r="9218" spans="1:6">
      <c r="A9218" t="s">
        <v>11959</v>
      </c>
      <c r="B9218" t="s">
        <v>11960</v>
      </c>
      <c r="C9218" t="s">
        <v>679</v>
      </c>
      <c r="D9218" s="285">
        <v>0</v>
      </c>
      <c r="E9218" s="286">
        <v>6.8</v>
      </c>
      <c r="F9218" s="286">
        <v>0</v>
      </c>
    </row>
    <row r="9219" spans="1:6">
      <c r="A9219" t="s">
        <v>11961</v>
      </c>
      <c r="B9219" t="s">
        <v>11962</v>
      </c>
      <c r="C9219" t="s">
        <v>679</v>
      </c>
      <c r="D9219" s="285">
        <v>0</v>
      </c>
      <c r="E9219" s="286">
        <v>4.343</v>
      </c>
      <c r="F9219" s="286">
        <v>0</v>
      </c>
    </row>
    <row r="9220" spans="1:6">
      <c r="A9220" t="s">
        <v>11963</v>
      </c>
      <c r="B9220" t="s">
        <v>11964</v>
      </c>
      <c r="C9220" t="s">
        <v>679</v>
      </c>
      <c r="D9220" s="285">
        <v>0</v>
      </c>
      <c r="E9220" s="286">
        <v>6.1</v>
      </c>
      <c r="F9220" s="286">
        <v>0</v>
      </c>
    </row>
    <row r="9221" spans="1:6">
      <c r="A9221" t="s">
        <v>11965</v>
      </c>
      <c r="B9221" t="s">
        <v>11966</v>
      </c>
      <c r="C9221" t="s">
        <v>679</v>
      </c>
      <c r="D9221" s="285">
        <v>0</v>
      </c>
      <c r="E9221" s="286">
        <v>6.8</v>
      </c>
      <c r="F9221" s="286">
        <v>0</v>
      </c>
    </row>
    <row r="9222" spans="1:6">
      <c r="A9222" t="s">
        <v>11967</v>
      </c>
      <c r="B9222" t="s">
        <v>11968</v>
      </c>
      <c r="C9222" t="s">
        <v>679</v>
      </c>
      <c r="D9222" s="285">
        <v>0</v>
      </c>
      <c r="E9222" s="286">
        <v>3.0670000000000002</v>
      </c>
      <c r="F9222" s="286">
        <v>0</v>
      </c>
    </row>
    <row r="9223" spans="1:6">
      <c r="A9223" t="s">
        <v>11969</v>
      </c>
      <c r="B9223" t="s">
        <v>11970</v>
      </c>
      <c r="C9223" t="s">
        <v>679</v>
      </c>
      <c r="D9223" s="285">
        <v>0</v>
      </c>
      <c r="E9223" s="286">
        <v>1.69</v>
      </c>
      <c r="F9223" s="286">
        <v>0</v>
      </c>
    </row>
    <row r="9224" spans="1:6">
      <c r="A9224" t="s">
        <v>11971</v>
      </c>
      <c r="B9224" t="s">
        <v>11972</v>
      </c>
      <c r="C9224" t="s">
        <v>679</v>
      </c>
      <c r="D9224" s="285">
        <v>0</v>
      </c>
      <c r="E9224" s="286">
        <v>1.9</v>
      </c>
      <c r="F9224" s="286">
        <v>0</v>
      </c>
    </row>
    <row r="9225" spans="1:6">
      <c r="A9225" t="s">
        <v>11973</v>
      </c>
      <c r="B9225" t="s">
        <v>11974</v>
      </c>
      <c r="C9225" t="s">
        <v>679</v>
      </c>
      <c r="D9225" s="285">
        <v>0</v>
      </c>
      <c r="E9225" s="286">
        <v>19.2</v>
      </c>
      <c r="F9225" s="286">
        <v>0</v>
      </c>
    </row>
    <row r="9226" spans="1:6">
      <c r="A9226" t="s">
        <v>11975</v>
      </c>
      <c r="B9226" t="s">
        <v>11976</v>
      </c>
      <c r="C9226" t="s">
        <v>679</v>
      </c>
      <c r="D9226" s="285">
        <v>0</v>
      </c>
      <c r="E9226" s="286">
        <v>20.47</v>
      </c>
      <c r="F9226" s="286">
        <v>0</v>
      </c>
    </row>
    <row r="9227" spans="1:6">
      <c r="A9227" t="s">
        <v>11977</v>
      </c>
      <c r="B9227" t="s">
        <v>11978</v>
      </c>
      <c r="C9227" t="s">
        <v>7733</v>
      </c>
      <c r="D9227" s="285">
        <v>0</v>
      </c>
      <c r="E9227" s="286">
        <v>5.516</v>
      </c>
      <c r="F9227" s="286">
        <v>0</v>
      </c>
    </row>
    <row r="9228" spans="1:6">
      <c r="A9228" t="s">
        <v>11979</v>
      </c>
      <c r="B9228" t="s">
        <v>11980</v>
      </c>
      <c r="C9228" t="s">
        <v>679</v>
      </c>
      <c r="D9228" s="285">
        <v>0</v>
      </c>
      <c r="E9228" s="286">
        <v>0</v>
      </c>
      <c r="F9228" s="286">
        <v>0</v>
      </c>
    </row>
    <row r="9229" spans="1:6">
      <c r="A9229" t="s">
        <v>11981</v>
      </c>
      <c r="B9229" t="s">
        <v>11982</v>
      </c>
      <c r="C9229" t="s">
        <v>7733</v>
      </c>
      <c r="D9229" s="285">
        <v>0</v>
      </c>
      <c r="E9229" s="286">
        <v>6.9539999999999997</v>
      </c>
      <c r="F9229" s="286">
        <v>0</v>
      </c>
    </row>
    <row r="9230" spans="1:6">
      <c r="A9230" t="s">
        <v>11983</v>
      </c>
      <c r="B9230" t="s">
        <v>11984</v>
      </c>
      <c r="C9230" t="s">
        <v>679</v>
      </c>
      <c r="D9230" s="285">
        <v>0</v>
      </c>
      <c r="E9230" s="286">
        <v>0.63800000000000001</v>
      </c>
      <c r="F9230" s="286">
        <v>0</v>
      </c>
    </row>
    <row r="9231" spans="1:6">
      <c r="A9231" t="s">
        <v>11985</v>
      </c>
      <c r="B9231" t="s">
        <v>11986</v>
      </c>
      <c r="C9231" t="s">
        <v>679</v>
      </c>
      <c r="D9231" s="285">
        <v>0</v>
      </c>
      <c r="E9231" s="286">
        <v>8.8559999999999999</v>
      </c>
      <c r="F9231" s="286">
        <v>0</v>
      </c>
    </row>
    <row r="9232" spans="1:6">
      <c r="A9232" t="s">
        <v>11987</v>
      </c>
      <c r="B9232" t="s">
        <v>11988</v>
      </c>
      <c r="C9232" t="s">
        <v>7733</v>
      </c>
      <c r="D9232" s="285">
        <v>0</v>
      </c>
      <c r="E9232" s="286">
        <v>7.7060000000000004</v>
      </c>
      <c r="F9232" s="286">
        <v>0</v>
      </c>
    </row>
    <row r="9233" spans="1:6">
      <c r="A9233" t="s">
        <v>11989</v>
      </c>
      <c r="B9233" t="s">
        <v>11990</v>
      </c>
      <c r="C9233" t="s">
        <v>679</v>
      </c>
      <c r="D9233" s="285">
        <v>0</v>
      </c>
      <c r="E9233" s="286">
        <v>0.99299999999999999</v>
      </c>
      <c r="F9233" s="286">
        <v>0</v>
      </c>
    </row>
    <row r="9234" spans="1:6">
      <c r="A9234" t="s">
        <v>11991</v>
      </c>
      <c r="B9234" t="s">
        <v>11992</v>
      </c>
      <c r="C9234" t="s">
        <v>7733</v>
      </c>
      <c r="D9234" s="285">
        <v>0</v>
      </c>
      <c r="E9234" s="286">
        <v>12.73</v>
      </c>
      <c r="F9234" s="286">
        <v>0</v>
      </c>
    </row>
    <row r="9235" spans="1:6">
      <c r="A9235" t="s">
        <v>11993</v>
      </c>
      <c r="B9235" t="s">
        <v>11994</v>
      </c>
      <c r="C9235" t="s">
        <v>7733</v>
      </c>
      <c r="D9235" s="285">
        <v>0</v>
      </c>
      <c r="E9235" s="286">
        <v>14.699</v>
      </c>
      <c r="F9235" s="286">
        <v>0</v>
      </c>
    </row>
    <row r="9236" spans="1:6">
      <c r="A9236" t="s">
        <v>11995</v>
      </c>
      <c r="B9236" t="s">
        <v>11996</v>
      </c>
      <c r="C9236" t="s">
        <v>7733</v>
      </c>
      <c r="D9236" s="285">
        <v>0</v>
      </c>
      <c r="E9236" s="286">
        <v>10.130000000000001</v>
      </c>
      <c r="F9236" s="286">
        <v>0</v>
      </c>
    </row>
    <row r="9237" spans="1:6">
      <c r="A9237" t="s">
        <v>11997</v>
      </c>
      <c r="B9237" t="s">
        <v>11998</v>
      </c>
      <c r="C9237" t="s">
        <v>7733</v>
      </c>
      <c r="D9237" s="285">
        <v>0</v>
      </c>
      <c r="E9237" s="286">
        <v>11.238</v>
      </c>
      <c r="F9237" s="286">
        <v>0</v>
      </c>
    </row>
    <row r="9238" spans="1:6">
      <c r="A9238" t="s">
        <v>11999</v>
      </c>
      <c r="B9238" t="s">
        <v>12000</v>
      </c>
      <c r="C9238" t="s">
        <v>7733</v>
      </c>
      <c r="D9238" s="285">
        <v>0</v>
      </c>
      <c r="E9238" s="286">
        <v>7.7220000000000004</v>
      </c>
      <c r="F9238" s="286">
        <v>0</v>
      </c>
    </row>
    <row r="9239" spans="1:6">
      <c r="A9239" t="s">
        <v>12001</v>
      </c>
      <c r="B9239" t="s">
        <v>12002</v>
      </c>
      <c r="C9239" t="s">
        <v>7733</v>
      </c>
      <c r="D9239" s="285">
        <v>0</v>
      </c>
      <c r="E9239" s="286">
        <v>10.17</v>
      </c>
      <c r="F9239" s="286">
        <v>0</v>
      </c>
    </row>
    <row r="9240" spans="1:6">
      <c r="A9240" t="s">
        <v>12003</v>
      </c>
      <c r="B9240" t="s">
        <v>12004</v>
      </c>
      <c r="C9240" t="s">
        <v>679</v>
      </c>
      <c r="D9240" s="285">
        <v>0</v>
      </c>
      <c r="E9240" s="286">
        <v>1.95</v>
      </c>
      <c r="F9240" s="286">
        <v>0</v>
      </c>
    </row>
    <row r="9241" spans="1:6">
      <c r="A9241" t="s">
        <v>12005</v>
      </c>
      <c r="B9241" t="s">
        <v>12006</v>
      </c>
      <c r="C9241" t="s">
        <v>7733</v>
      </c>
      <c r="D9241" s="285">
        <v>0</v>
      </c>
      <c r="E9241" s="286">
        <v>0</v>
      </c>
      <c r="F9241" s="286">
        <v>0</v>
      </c>
    </row>
    <row r="9242" spans="1:6">
      <c r="A9242" t="s">
        <v>12007</v>
      </c>
      <c r="B9242" t="s">
        <v>12008</v>
      </c>
      <c r="C9242" t="s">
        <v>7733</v>
      </c>
      <c r="D9242" s="285">
        <v>0</v>
      </c>
      <c r="E9242" s="286">
        <v>8.4</v>
      </c>
      <c r="F9242" s="286">
        <v>0</v>
      </c>
    </row>
    <row r="9243" spans="1:6">
      <c r="A9243" t="s">
        <v>12009</v>
      </c>
      <c r="B9243" t="s">
        <v>12010</v>
      </c>
      <c r="C9243" t="s">
        <v>679</v>
      </c>
      <c r="D9243" s="285">
        <v>0</v>
      </c>
      <c r="E9243" s="286">
        <v>0.75600000000000001</v>
      </c>
      <c r="F9243" s="286">
        <v>0</v>
      </c>
    </row>
    <row r="9244" spans="1:6">
      <c r="A9244" t="s">
        <v>12011</v>
      </c>
      <c r="B9244" t="s">
        <v>12012</v>
      </c>
      <c r="C9244" t="s">
        <v>679</v>
      </c>
      <c r="D9244" s="285">
        <v>0</v>
      </c>
      <c r="E9244" s="286">
        <v>2.5059999999999998</v>
      </c>
      <c r="F9244" s="286">
        <v>0</v>
      </c>
    </row>
    <row r="9245" spans="1:6">
      <c r="A9245" t="s">
        <v>12013</v>
      </c>
      <c r="B9245" t="s">
        <v>12014</v>
      </c>
      <c r="C9245" t="s">
        <v>7733</v>
      </c>
      <c r="D9245" s="285">
        <v>0</v>
      </c>
      <c r="E9245" s="286">
        <v>8.7230000000000008</v>
      </c>
      <c r="F9245" s="286">
        <v>0</v>
      </c>
    </row>
    <row r="9246" spans="1:6">
      <c r="A9246" t="s">
        <v>12015</v>
      </c>
      <c r="B9246" t="s">
        <v>12016</v>
      </c>
      <c r="C9246" t="s">
        <v>679</v>
      </c>
      <c r="D9246" s="285">
        <v>0</v>
      </c>
      <c r="E9246" s="286">
        <v>2.052</v>
      </c>
      <c r="F9246" s="286">
        <v>0</v>
      </c>
    </row>
    <row r="9247" spans="1:6">
      <c r="A9247" t="s">
        <v>12017</v>
      </c>
      <c r="B9247" t="s">
        <v>12018</v>
      </c>
      <c r="C9247" t="s">
        <v>7733</v>
      </c>
      <c r="D9247" s="285">
        <v>0</v>
      </c>
      <c r="E9247" s="286">
        <v>2.052</v>
      </c>
      <c r="F9247" s="286">
        <v>0</v>
      </c>
    </row>
    <row r="9248" spans="1:6">
      <c r="A9248" t="s">
        <v>12019</v>
      </c>
      <c r="B9248" t="s">
        <v>12020</v>
      </c>
      <c r="C9248" t="s">
        <v>7733</v>
      </c>
      <c r="D9248" s="285">
        <v>0</v>
      </c>
      <c r="E9248" s="286">
        <v>14.086</v>
      </c>
      <c r="F9248" s="286">
        <v>0</v>
      </c>
    </row>
    <row r="9249" spans="1:6">
      <c r="A9249" t="s">
        <v>12021</v>
      </c>
      <c r="B9249" t="s">
        <v>12022</v>
      </c>
      <c r="C9249" t="s">
        <v>7733</v>
      </c>
      <c r="D9249" s="285">
        <v>0</v>
      </c>
      <c r="E9249" s="286">
        <v>2.2200000000000002</v>
      </c>
      <c r="F9249" s="286">
        <v>0</v>
      </c>
    </row>
    <row r="9250" spans="1:6">
      <c r="A9250" t="s">
        <v>12023</v>
      </c>
      <c r="B9250" t="s">
        <v>12024</v>
      </c>
      <c r="C9250" t="s">
        <v>7733</v>
      </c>
      <c r="D9250" s="285">
        <v>0</v>
      </c>
      <c r="E9250" s="286">
        <v>6.9</v>
      </c>
      <c r="F9250" s="286">
        <v>0</v>
      </c>
    </row>
    <row r="9251" spans="1:6">
      <c r="A9251" t="s">
        <v>12025</v>
      </c>
      <c r="B9251" t="s">
        <v>12026</v>
      </c>
      <c r="C9251" t="s">
        <v>7733</v>
      </c>
      <c r="D9251" s="285">
        <v>0</v>
      </c>
      <c r="E9251" s="286">
        <v>12.54</v>
      </c>
      <c r="F9251" s="286">
        <v>0</v>
      </c>
    </row>
    <row r="9252" spans="1:6">
      <c r="A9252" t="s">
        <v>12027</v>
      </c>
      <c r="B9252" t="s">
        <v>12028</v>
      </c>
      <c r="C9252" t="s">
        <v>679</v>
      </c>
      <c r="D9252" s="285">
        <v>0</v>
      </c>
      <c r="E9252" s="286">
        <v>2.4</v>
      </c>
      <c r="F9252" s="286">
        <v>0</v>
      </c>
    </row>
    <row r="9253" spans="1:6">
      <c r="A9253" t="s">
        <v>12029</v>
      </c>
      <c r="B9253" t="s">
        <v>12030</v>
      </c>
      <c r="C9253" t="s">
        <v>679</v>
      </c>
      <c r="D9253" s="285">
        <v>0</v>
      </c>
      <c r="E9253" s="286">
        <v>2.0699999999999998</v>
      </c>
      <c r="F9253" s="286">
        <v>0</v>
      </c>
    </row>
    <row r="9254" spans="1:6">
      <c r="A9254" t="s">
        <v>12031</v>
      </c>
      <c r="B9254" t="s">
        <v>12032</v>
      </c>
      <c r="C9254" t="s">
        <v>7733</v>
      </c>
      <c r="D9254" s="285">
        <v>0</v>
      </c>
      <c r="E9254" s="286">
        <v>10.4</v>
      </c>
      <c r="F9254" s="286">
        <v>0</v>
      </c>
    </row>
    <row r="9255" spans="1:6">
      <c r="A9255" t="s">
        <v>12033</v>
      </c>
      <c r="B9255" t="s">
        <v>12034</v>
      </c>
      <c r="C9255" t="s">
        <v>679</v>
      </c>
      <c r="D9255" s="285">
        <v>0</v>
      </c>
      <c r="E9255" s="286">
        <v>1.625</v>
      </c>
      <c r="F9255" s="286">
        <v>0</v>
      </c>
    </row>
    <row r="9256" spans="1:6">
      <c r="A9256" t="s">
        <v>12035</v>
      </c>
      <c r="B9256" t="s">
        <v>12036</v>
      </c>
      <c r="C9256" t="s">
        <v>7733</v>
      </c>
      <c r="D9256" s="285">
        <v>0</v>
      </c>
      <c r="E9256" s="286">
        <v>1.5760000000000001</v>
      </c>
      <c r="F9256" s="286">
        <v>0</v>
      </c>
    </row>
    <row r="9257" spans="1:6">
      <c r="A9257" t="s">
        <v>12037</v>
      </c>
      <c r="B9257" t="s">
        <v>12038</v>
      </c>
      <c r="C9257" t="s">
        <v>7733</v>
      </c>
      <c r="D9257" s="285">
        <v>0</v>
      </c>
      <c r="E9257" s="286">
        <v>10.55</v>
      </c>
      <c r="F9257" s="286">
        <v>0</v>
      </c>
    </row>
    <row r="9258" spans="1:6">
      <c r="A9258" t="s">
        <v>12039</v>
      </c>
      <c r="B9258" t="s">
        <v>12040</v>
      </c>
      <c r="C9258" t="s">
        <v>7733</v>
      </c>
      <c r="D9258" s="285">
        <v>0</v>
      </c>
      <c r="E9258" s="286">
        <v>15.49</v>
      </c>
      <c r="F9258" s="286">
        <v>0</v>
      </c>
    </row>
    <row r="9259" spans="1:6">
      <c r="A9259" t="s">
        <v>12041</v>
      </c>
      <c r="B9259" t="s">
        <v>12042</v>
      </c>
      <c r="C9259" t="s">
        <v>7733</v>
      </c>
      <c r="D9259" s="285">
        <v>0</v>
      </c>
      <c r="E9259" s="286">
        <v>7.3</v>
      </c>
      <c r="F9259" s="286">
        <v>0</v>
      </c>
    </row>
    <row r="9260" spans="1:6">
      <c r="A9260" t="s">
        <v>12043</v>
      </c>
      <c r="B9260" t="s">
        <v>12044</v>
      </c>
      <c r="C9260" t="s">
        <v>7733</v>
      </c>
      <c r="D9260" s="285">
        <v>0</v>
      </c>
      <c r="E9260" s="286">
        <v>10.89</v>
      </c>
      <c r="F9260" s="286">
        <v>0</v>
      </c>
    </row>
    <row r="9261" spans="1:6">
      <c r="A9261" t="s">
        <v>12045</v>
      </c>
      <c r="B9261" t="s">
        <v>12046</v>
      </c>
      <c r="C9261" t="s">
        <v>679</v>
      </c>
      <c r="D9261" s="285">
        <v>0</v>
      </c>
      <c r="E9261" s="286">
        <v>1.159</v>
      </c>
      <c r="F9261" s="286">
        <v>0</v>
      </c>
    </row>
    <row r="9262" spans="1:6">
      <c r="A9262" t="s">
        <v>12047</v>
      </c>
      <c r="B9262" t="s">
        <v>12048</v>
      </c>
      <c r="C9262" t="s">
        <v>7733</v>
      </c>
      <c r="D9262" s="285">
        <v>0</v>
      </c>
      <c r="E9262" s="286">
        <v>3.37</v>
      </c>
      <c r="F9262" s="286">
        <v>0</v>
      </c>
    </row>
    <row r="9263" spans="1:6">
      <c r="A9263" t="s">
        <v>12049</v>
      </c>
      <c r="B9263" t="s">
        <v>12050</v>
      </c>
      <c r="C9263" t="s">
        <v>679</v>
      </c>
      <c r="D9263" s="285">
        <v>0</v>
      </c>
      <c r="E9263" s="286">
        <v>2.036</v>
      </c>
      <c r="F9263" s="286">
        <v>0</v>
      </c>
    </row>
    <row r="9264" spans="1:6">
      <c r="A9264" t="s">
        <v>12051</v>
      </c>
      <c r="B9264" t="s">
        <v>12052</v>
      </c>
      <c r="C9264" t="s">
        <v>679</v>
      </c>
      <c r="D9264" s="285">
        <v>0</v>
      </c>
      <c r="E9264" s="286">
        <v>1.6439999999999999</v>
      </c>
      <c r="F9264" s="286">
        <v>0</v>
      </c>
    </row>
    <row r="9265" spans="1:6">
      <c r="A9265" t="s">
        <v>12053</v>
      </c>
      <c r="B9265" t="s">
        <v>12054</v>
      </c>
      <c r="C9265" t="s">
        <v>7733</v>
      </c>
      <c r="D9265" s="285">
        <v>0</v>
      </c>
      <c r="E9265" s="286">
        <v>10.55</v>
      </c>
      <c r="F9265" s="286">
        <v>0</v>
      </c>
    </row>
    <row r="9266" spans="1:6">
      <c r="A9266" t="s">
        <v>12055</v>
      </c>
      <c r="B9266" t="s">
        <v>12056</v>
      </c>
      <c r="C9266" t="s">
        <v>12057</v>
      </c>
      <c r="D9266" s="285">
        <v>0</v>
      </c>
      <c r="E9266" s="286">
        <v>0.28399999999999997</v>
      </c>
      <c r="F9266" s="286">
        <v>0</v>
      </c>
    </row>
    <row r="9267" spans="1:6">
      <c r="A9267" t="s">
        <v>12058</v>
      </c>
      <c r="B9267" t="s">
        <v>12059</v>
      </c>
      <c r="C9267" t="s">
        <v>12057</v>
      </c>
      <c r="D9267" s="285">
        <v>200</v>
      </c>
      <c r="E9267" s="286">
        <v>0.439</v>
      </c>
      <c r="F9267" s="286">
        <v>87.94</v>
      </c>
    </row>
    <row r="9268" spans="1:6">
      <c r="A9268" t="s">
        <v>12060</v>
      </c>
      <c r="B9268" t="s">
        <v>12061</v>
      </c>
      <c r="C9268" t="s">
        <v>12057</v>
      </c>
      <c r="D9268" s="285">
        <v>0</v>
      </c>
      <c r="E9268" s="286">
        <v>0.40799999999999997</v>
      </c>
      <c r="F9268" s="286">
        <v>0</v>
      </c>
    </row>
    <row r="9269" spans="1:6">
      <c r="A9269" t="s">
        <v>12062</v>
      </c>
      <c r="B9269" t="s">
        <v>12063</v>
      </c>
      <c r="C9269" t="s">
        <v>12057</v>
      </c>
      <c r="D9269" s="285">
        <v>0</v>
      </c>
      <c r="E9269" s="286">
        <v>0</v>
      </c>
      <c r="F9269" s="286">
        <v>0</v>
      </c>
    </row>
    <row r="9270" spans="1:6">
      <c r="A9270" t="s">
        <v>12064</v>
      </c>
      <c r="B9270" t="s">
        <v>12065</v>
      </c>
      <c r="C9270" t="s">
        <v>12057</v>
      </c>
      <c r="D9270" s="285">
        <v>0</v>
      </c>
      <c r="E9270" s="286">
        <v>0.49299999999999999</v>
      </c>
      <c r="F9270" s="286">
        <v>0</v>
      </c>
    </row>
    <row r="9271" spans="1:6">
      <c r="A9271" t="s">
        <v>12066</v>
      </c>
      <c r="B9271" t="s">
        <v>12067</v>
      </c>
      <c r="C9271" t="s">
        <v>12057</v>
      </c>
      <c r="D9271" s="285">
        <v>60</v>
      </c>
      <c r="E9271" s="286">
        <v>1.0569999999999999</v>
      </c>
      <c r="F9271" s="286">
        <v>63.42</v>
      </c>
    </row>
    <row r="9272" spans="1:6">
      <c r="A9272" t="s">
        <v>12068</v>
      </c>
      <c r="B9272" t="s">
        <v>12069</v>
      </c>
      <c r="C9272" t="s">
        <v>12057</v>
      </c>
      <c r="D9272" s="285">
        <v>0</v>
      </c>
      <c r="E9272" s="286">
        <v>0.46300000000000002</v>
      </c>
      <c r="F9272" s="286">
        <v>0</v>
      </c>
    </row>
    <row r="9273" spans="1:6">
      <c r="A9273" t="s">
        <v>12070</v>
      </c>
      <c r="B9273" t="s">
        <v>12071</v>
      </c>
      <c r="C9273" t="s">
        <v>12057</v>
      </c>
      <c r="D9273" s="285">
        <v>0</v>
      </c>
      <c r="E9273" s="286">
        <v>0.88</v>
      </c>
      <c r="F9273" s="286">
        <v>0</v>
      </c>
    </row>
    <row r="9274" spans="1:6">
      <c r="A9274" t="s">
        <v>12072</v>
      </c>
      <c r="B9274" t="s">
        <v>12073</v>
      </c>
      <c r="C9274" t="s">
        <v>12057</v>
      </c>
      <c r="D9274" s="285">
        <v>0</v>
      </c>
      <c r="E9274" s="286">
        <v>0.72499999999999998</v>
      </c>
      <c r="F9274" s="286">
        <v>0</v>
      </c>
    </row>
    <row r="9275" spans="1:6">
      <c r="A9275" t="s">
        <v>12074</v>
      </c>
      <c r="B9275" t="s">
        <v>12075</v>
      </c>
      <c r="C9275" t="s">
        <v>12057</v>
      </c>
      <c r="D9275" s="285">
        <v>0</v>
      </c>
      <c r="E9275" s="286">
        <v>0.40699999999999997</v>
      </c>
      <c r="F9275" s="286">
        <v>0</v>
      </c>
    </row>
    <row r="9276" spans="1:6">
      <c r="A9276" t="s">
        <v>12076</v>
      </c>
      <c r="B9276" t="s">
        <v>12077</v>
      </c>
      <c r="C9276" t="s">
        <v>12057</v>
      </c>
      <c r="D9276" s="285">
        <v>137804</v>
      </c>
      <c r="E9276" s="286">
        <v>3.4000000000000002E-2</v>
      </c>
      <c r="F9276" s="286">
        <v>4766.6400000000003</v>
      </c>
    </row>
    <row r="9277" spans="1:6">
      <c r="A9277" t="s">
        <v>12078</v>
      </c>
      <c r="B9277" t="s">
        <v>12079</v>
      </c>
      <c r="C9277" t="s">
        <v>12080</v>
      </c>
      <c r="D9277" s="285">
        <v>0</v>
      </c>
      <c r="E9277" s="286">
        <v>1.0569999999999999</v>
      </c>
      <c r="F9277" s="286">
        <v>0</v>
      </c>
    </row>
    <row r="9278" spans="1:6">
      <c r="A9278" t="s">
        <v>12081</v>
      </c>
      <c r="B9278" t="s">
        <v>12082</v>
      </c>
      <c r="C9278" t="s">
        <v>12057</v>
      </c>
      <c r="D9278" s="285">
        <v>0</v>
      </c>
      <c r="E9278" s="286">
        <v>0</v>
      </c>
      <c r="F9278" s="286">
        <v>0</v>
      </c>
    </row>
    <row r="9279" spans="1:6">
      <c r="A9279" t="s">
        <v>12083</v>
      </c>
      <c r="B9279" t="s">
        <v>12084</v>
      </c>
      <c r="C9279" t="s">
        <v>12057</v>
      </c>
      <c r="D9279" s="285">
        <v>0</v>
      </c>
      <c r="E9279" s="286">
        <v>0</v>
      </c>
      <c r="F9279" s="286">
        <v>0</v>
      </c>
    </row>
    <row r="9280" spans="1:6">
      <c r="A9280" t="s">
        <v>12085</v>
      </c>
      <c r="B9280" t="s">
        <v>12086</v>
      </c>
      <c r="C9280" t="s">
        <v>12057</v>
      </c>
      <c r="D9280" s="285">
        <v>0</v>
      </c>
      <c r="E9280" s="286">
        <v>0</v>
      </c>
      <c r="F9280" s="286">
        <v>0</v>
      </c>
    </row>
    <row r="9281" spans="1:6">
      <c r="A9281" t="s">
        <v>12087</v>
      </c>
      <c r="B9281" t="s">
        <v>12088</v>
      </c>
      <c r="C9281" t="s">
        <v>12057</v>
      </c>
      <c r="D9281" s="285">
        <v>0</v>
      </c>
      <c r="E9281" s="286">
        <v>2</v>
      </c>
      <c r="F9281" s="286">
        <v>0</v>
      </c>
    </row>
    <row r="9282" spans="1:6">
      <c r="A9282" t="s">
        <v>12089</v>
      </c>
      <c r="B9282" t="s">
        <v>12090</v>
      </c>
      <c r="C9282" t="s">
        <v>12080</v>
      </c>
      <c r="D9282" s="285">
        <v>8332</v>
      </c>
      <c r="E9282" s="286">
        <v>0</v>
      </c>
      <c r="F9282" s="286">
        <v>0</v>
      </c>
    </row>
    <row r="9283" spans="1:6">
      <c r="A9283" t="s">
        <v>12091</v>
      </c>
      <c r="B9283" t="s">
        <v>12092</v>
      </c>
      <c r="C9283" t="s">
        <v>12057</v>
      </c>
      <c r="D9283" s="285">
        <v>0</v>
      </c>
      <c r="E9283" s="286">
        <v>2.2999999999999998</v>
      </c>
      <c r="F9283" s="286">
        <v>0</v>
      </c>
    </row>
    <row r="9284" spans="1:6">
      <c r="A9284" t="s">
        <v>12093</v>
      </c>
      <c r="B9284" t="s">
        <v>12094</v>
      </c>
      <c r="C9284" t="s">
        <v>12080</v>
      </c>
      <c r="D9284" s="285">
        <v>42551</v>
      </c>
      <c r="E9284" s="286">
        <v>2.1000000000000001E-2</v>
      </c>
      <c r="F9284" s="286">
        <v>914.84</v>
      </c>
    </row>
    <row r="9285" spans="1:6">
      <c r="A9285" t="s">
        <v>12095</v>
      </c>
      <c r="B9285" t="s">
        <v>12096</v>
      </c>
      <c r="C9285" t="s">
        <v>12080</v>
      </c>
      <c r="D9285" s="285">
        <v>63299</v>
      </c>
      <c r="E9285" s="286">
        <v>7.0999999999999994E-2</v>
      </c>
      <c r="F9285" s="286">
        <v>4494.22</v>
      </c>
    </row>
    <row r="9286" spans="1:6">
      <c r="A9286" t="s">
        <v>12097</v>
      </c>
      <c r="B9286" t="s">
        <v>12098</v>
      </c>
      <c r="C9286" t="s">
        <v>12080</v>
      </c>
      <c r="D9286" s="285">
        <v>117379</v>
      </c>
      <c r="E9286" s="286">
        <v>3.7999999999999999E-2</v>
      </c>
      <c r="F9286" s="286">
        <v>4460.3999999999996</v>
      </c>
    </row>
    <row r="9287" spans="1:6">
      <c r="A9287" t="s">
        <v>12099</v>
      </c>
      <c r="B9287" t="s">
        <v>12100</v>
      </c>
      <c r="C9287" t="s">
        <v>12057</v>
      </c>
      <c r="D9287" s="285">
        <v>0</v>
      </c>
      <c r="E9287" s="286">
        <v>2.4</v>
      </c>
      <c r="F9287" s="286">
        <v>0</v>
      </c>
    </row>
    <row r="9288" spans="1:6">
      <c r="A9288" t="s">
        <v>12101</v>
      </c>
      <c r="B9288" t="s">
        <v>12102</v>
      </c>
      <c r="C9288" t="s">
        <v>12057</v>
      </c>
      <c r="D9288" s="285">
        <v>0</v>
      </c>
      <c r="E9288" s="286">
        <v>0</v>
      </c>
      <c r="F9288" s="286">
        <v>0</v>
      </c>
    </row>
    <row r="9289" spans="1:6">
      <c r="A9289" t="s">
        <v>12103</v>
      </c>
      <c r="B9289" t="s">
        <v>12104</v>
      </c>
      <c r="C9289" t="s">
        <v>12080</v>
      </c>
      <c r="D9289" s="285">
        <v>363</v>
      </c>
      <c r="E9289" s="286">
        <v>7.0999999999999994E-2</v>
      </c>
      <c r="F9289" s="286">
        <v>25.77</v>
      </c>
    </row>
    <row r="9290" spans="1:6">
      <c r="A9290" t="s">
        <v>12105</v>
      </c>
      <c r="B9290" t="s">
        <v>12106</v>
      </c>
      <c r="C9290" t="s">
        <v>12080</v>
      </c>
      <c r="D9290" s="285">
        <v>166600</v>
      </c>
      <c r="E9290" s="286">
        <v>1.4E-2</v>
      </c>
      <c r="F9290" s="286">
        <v>2484</v>
      </c>
    </row>
    <row r="9291" spans="1:6">
      <c r="A9291" t="s">
        <v>12107</v>
      </c>
      <c r="B9291" t="s">
        <v>12108</v>
      </c>
      <c r="C9291" t="s">
        <v>12080</v>
      </c>
      <c r="D9291" s="285">
        <v>538</v>
      </c>
      <c r="E9291" s="286">
        <v>2.7E-2</v>
      </c>
      <c r="F9291" s="286">
        <v>14.63</v>
      </c>
    </row>
    <row r="9292" spans="1:6">
      <c r="A9292" t="s">
        <v>12109</v>
      </c>
      <c r="B9292" t="s">
        <v>12110</v>
      </c>
      <c r="C9292" t="s">
        <v>12080</v>
      </c>
      <c r="D9292" s="285">
        <v>0</v>
      </c>
      <c r="E9292" s="286">
        <v>0</v>
      </c>
      <c r="F9292" s="286">
        <v>0</v>
      </c>
    </row>
    <row r="9293" spans="1:6">
      <c r="A9293" t="s">
        <v>12111</v>
      </c>
      <c r="B9293" t="s">
        <v>12112</v>
      </c>
      <c r="C9293" t="s">
        <v>12057</v>
      </c>
      <c r="D9293" s="285">
        <v>0</v>
      </c>
      <c r="E9293" s="286">
        <v>0</v>
      </c>
      <c r="F9293" s="286">
        <v>0</v>
      </c>
    </row>
    <row r="9294" spans="1:6">
      <c r="A9294" t="s">
        <v>12113</v>
      </c>
      <c r="B9294" t="s">
        <v>12114</v>
      </c>
      <c r="C9294" t="s">
        <v>12057</v>
      </c>
      <c r="D9294" s="285">
        <v>0</v>
      </c>
      <c r="E9294" s="286">
        <v>0.40699999999999997</v>
      </c>
      <c r="F9294" s="286">
        <v>0</v>
      </c>
    </row>
    <row r="9295" spans="1:6">
      <c r="A9295" t="s">
        <v>12115</v>
      </c>
      <c r="B9295" t="s">
        <v>12116</v>
      </c>
      <c r="C9295" t="s">
        <v>12117</v>
      </c>
      <c r="D9295" s="285">
        <v>0</v>
      </c>
      <c r="E9295" s="286">
        <v>4.75</v>
      </c>
      <c r="F9295" s="286">
        <v>0</v>
      </c>
    </row>
    <row r="9296" spans="1:6">
      <c r="A9296" t="s">
        <v>12118</v>
      </c>
      <c r="B9296" t="s">
        <v>12119</v>
      </c>
      <c r="C9296" t="s">
        <v>12117</v>
      </c>
      <c r="D9296" s="285">
        <v>0</v>
      </c>
      <c r="E9296" s="286">
        <v>0.88500000000000001</v>
      </c>
      <c r="F9296" s="286">
        <v>0</v>
      </c>
    </row>
    <row r="9297" spans="1:6">
      <c r="A9297" t="s">
        <v>12120</v>
      </c>
      <c r="B9297" t="s">
        <v>12121</v>
      </c>
      <c r="C9297" t="s">
        <v>12117</v>
      </c>
      <c r="D9297" s="285">
        <v>0</v>
      </c>
      <c r="E9297" s="286">
        <v>0</v>
      </c>
      <c r="F9297" s="286">
        <v>0</v>
      </c>
    </row>
    <row r="9298" spans="1:6">
      <c r="A9298" t="s">
        <v>12122</v>
      </c>
      <c r="B9298" t="s">
        <v>12123</v>
      </c>
      <c r="C9298" t="s">
        <v>12117</v>
      </c>
      <c r="D9298" s="285">
        <v>0</v>
      </c>
      <c r="E9298" s="286">
        <v>23.65</v>
      </c>
      <c r="F9298" s="286">
        <v>0</v>
      </c>
    </row>
    <row r="9299" spans="1:6">
      <c r="A9299" t="s">
        <v>12124</v>
      </c>
      <c r="B9299" t="s">
        <v>12125</v>
      </c>
      <c r="C9299" t="s">
        <v>12117</v>
      </c>
      <c r="D9299" s="285">
        <v>0</v>
      </c>
      <c r="E9299" s="286">
        <v>3.4</v>
      </c>
      <c r="F9299" s="286">
        <v>0</v>
      </c>
    </row>
    <row r="9300" spans="1:6">
      <c r="A9300" t="s">
        <v>12126</v>
      </c>
      <c r="B9300" t="s">
        <v>12127</v>
      </c>
      <c r="C9300" t="s">
        <v>12117</v>
      </c>
      <c r="D9300" s="285">
        <v>0</v>
      </c>
      <c r="E9300" s="286">
        <v>1.97</v>
      </c>
      <c r="F9300" s="286">
        <v>0</v>
      </c>
    </row>
    <row r="9301" spans="1:6">
      <c r="A9301" t="s">
        <v>12128</v>
      </c>
      <c r="B9301" t="s">
        <v>12129</v>
      </c>
      <c r="C9301" t="s">
        <v>12117</v>
      </c>
      <c r="D9301" s="285">
        <v>0</v>
      </c>
      <c r="E9301" s="286">
        <v>1.9</v>
      </c>
      <c r="F9301" s="286">
        <v>0</v>
      </c>
    </row>
    <row r="9302" spans="1:6">
      <c r="A9302" t="s">
        <v>12130</v>
      </c>
      <c r="B9302" t="s">
        <v>12131</v>
      </c>
      <c r="C9302" t="s">
        <v>12132</v>
      </c>
      <c r="D9302" s="285">
        <v>0</v>
      </c>
      <c r="E9302" s="286">
        <v>4.2000000000000003E-2</v>
      </c>
      <c r="F9302" s="286">
        <v>0</v>
      </c>
    </row>
    <row r="9303" spans="1:6">
      <c r="A9303" t="s">
        <v>12133</v>
      </c>
      <c r="B9303" t="s">
        <v>12134</v>
      </c>
      <c r="C9303" t="s">
        <v>12117</v>
      </c>
      <c r="D9303" s="285">
        <v>0</v>
      </c>
      <c r="E9303" s="286">
        <v>15.2</v>
      </c>
      <c r="F9303" s="286">
        <v>0</v>
      </c>
    </row>
    <row r="9304" spans="1:6">
      <c r="A9304" t="s">
        <v>12135</v>
      </c>
      <c r="B9304" t="s">
        <v>12136</v>
      </c>
      <c r="C9304" t="s">
        <v>12137</v>
      </c>
      <c r="D9304" s="285">
        <v>0</v>
      </c>
      <c r="E9304" s="286">
        <v>18.399999999999999</v>
      </c>
      <c r="F9304" s="286">
        <v>0</v>
      </c>
    </row>
    <row r="9305" spans="1:6">
      <c r="A9305" t="s">
        <v>12138</v>
      </c>
      <c r="B9305" t="s">
        <v>12139</v>
      </c>
      <c r="C9305" t="s">
        <v>12137</v>
      </c>
      <c r="D9305" s="285">
        <v>0</v>
      </c>
      <c r="E9305" s="286">
        <v>93.76</v>
      </c>
      <c r="F9305" s="286">
        <v>0</v>
      </c>
    </row>
    <row r="9306" spans="1:6">
      <c r="A9306" t="s">
        <v>12140</v>
      </c>
      <c r="B9306" t="s">
        <v>12141</v>
      </c>
      <c r="C9306" t="s">
        <v>12137</v>
      </c>
      <c r="D9306" s="285">
        <v>0</v>
      </c>
      <c r="E9306" s="286">
        <v>13.35</v>
      </c>
      <c r="F9306" s="286">
        <v>0</v>
      </c>
    </row>
    <row r="9307" spans="1:6">
      <c r="A9307" t="s">
        <v>12142</v>
      </c>
      <c r="B9307" t="s">
        <v>12143</v>
      </c>
      <c r="C9307" t="s">
        <v>12117</v>
      </c>
      <c r="D9307" s="285">
        <v>0</v>
      </c>
      <c r="E9307" s="286">
        <v>12.307</v>
      </c>
      <c r="F9307" s="286">
        <v>0</v>
      </c>
    </row>
    <row r="9308" spans="1:6">
      <c r="A9308" t="s">
        <v>12144</v>
      </c>
      <c r="B9308" t="s">
        <v>12145</v>
      </c>
      <c r="C9308" t="s">
        <v>12137</v>
      </c>
      <c r="D9308" s="285">
        <v>0</v>
      </c>
      <c r="E9308" s="286">
        <v>10.84</v>
      </c>
      <c r="F9308" s="286">
        <v>0</v>
      </c>
    </row>
    <row r="9309" spans="1:6">
      <c r="A9309" t="s">
        <v>12146</v>
      </c>
      <c r="B9309" t="s">
        <v>12147</v>
      </c>
      <c r="C9309" t="s">
        <v>12137</v>
      </c>
      <c r="D9309" s="285">
        <v>0</v>
      </c>
      <c r="E9309" s="286">
        <v>13.38</v>
      </c>
      <c r="F9309" s="286">
        <v>0</v>
      </c>
    </row>
    <row r="9310" spans="1:6">
      <c r="A9310" t="s">
        <v>12148</v>
      </c>
      <c r="B9310" t="s">
        <v>12149</v>
      </c>
      <c r="C9310" t="s">
        <v>12137</v>
      </c>
      <c r="D9310" s="285">
        <v>0</v>
      </c>
      <c r="E9310" s="286">
        <v>0</v>
      </c>
      <c r="F9310" s="286">
        <v>0</v>
      </c>
    </row>
    <row r="9311" spans="1:6">
      <c r="A9311" t="s">
        <v>12150</v>
      </c>
      <c r="B9311" t="s">
        <v>12151</v>
      </c>
      <c r="C9311" t="s">
        <v>12137</v>
      </c>
      <c r="D9311" s="285">
        <v>0</v>
      </c>
      <c r="E9311" s="286">
        <v>11.36</v>
      </c>
      <c r="F9311" s="286">
        <v>0</v>
      </c>
    </row>
    <row r="9312" spans="1:6">
      <c r="A9312" t="s">
        <v>12152</v>
      </c>
      <c r="B9312" t="s">
        <v>12153</v>
      </c>
      <c r="C9312" t="s">
        <v>12137</v>
      </c>
      <c r="D9312" s="285">
        <v>0</v>
      </c>
      <c r="E9312" s="286">
        <v>12.26</v>
      </c>
      <c r="F9312" s="286">
        <v>0</v>
      </c>
    </row>
    <row r="9313" spans="1:6">
      <c r="A9313" t="s">
        <v>12154</v>
      </c>
      <c r="B9313" t="s">
        <v>12155</v>
      </c>
      <c r="C9313" t="s">
        <v>12117</v>
      </c>
      <c r="D9313" s="285">
        <v>0</v>
      </c>
      <c r="E9313" s="286">
        <v>33.049999999999997</v>
      </c>
      <c r="F9313" s="286">
        <v>0</v>
      </c>
    </row>
    <row r="9314" spans="1:6">
      <c r="A9314" t="s">
        <v>12156</v>
      </c>
      <c r="B9314" t="s">
        <v>12157</v>
      </c>
      <c r="C9314" t="s">
        <v>12117</v>
      </c>
      <c r="D9314" s="285">
        <v>0</v>
      </c>
      <c r="E9314" s="286">
        <v>84</v>
      </c>
      <c r="F9314" s="286">
        <v>0</v>
      </c>
    </row>
    <row r="9315" spans="1:6">
      <c r="A9315" t="s">
        <v>12158</v>
      </c>
      <c r="B9315" t="s">
        <v>12159</v>
      </c>
      <c r="C9315" t="s">
        <v>12137</v>
      </c>
      <c r="D9315" s="285">
        <v>0</v>
      </c>
      <c r="E9315" s="286">
        <v>0</v>
      </c>
      <c r="F9315" s="286">
        <v>0</v>
      </c>
    </row>
    <row r="9316" spans="1:6">
      <c r="A9316" t="s">
        <v>12160</v>
      </c>
      <c r="B9316" t="s">
        <v>12161</v>
      </c>
      <c r="C9316" t="s">
        <v>12080</v>
      </c>
      <c r="D9316" s="285">
        <v>0</v>
      </c>
      <c r="E9316" s="286">
        <v>0.25</v>
      </c>
      <c r="F9316" s="286">
        <v>0</v>
      </c>
    </row>
    <row r="9317" spans="1:6">
      <c r="A9317" t="s">
        <v>12162</v>
      </c>
      <c r="B9317" t="s">
        <v>12163</v>
      </c>
      <c r="C9317" t="s">
        <v>12080</v>
      </c>
      <c r="D9317" s="285">
        <v>184011</v>
      </c>
      <c r="E9317" s="286">
        <v>8.9999999999999993E-3</v>
      </c>
      <c r="F9317" s="286">
        <v>1674.5</v>
      </c>
    </row>
    <row r="9318" spans="1:6">
      <c r="A9318" t="s">
        <v>12164</v>
      </c>
      <c r="B9318" t="s">
        <v>12165</v>
      </c>
      <c r="C9318" t="s">
        <v>12080</v>
      </c>
      <c r="D9318" s="285">
        <v>0</v>
      </c>
      <c r="E9318" s="286">
        <v>2.3E-2</v>
      </c>
      <c r="F9318" s="286">
        <v>0</v>
      </c>
    </row>
    <row r="9319" spans="1:6">
      <c r="A9319" t="s">
        <v>12166</v>
      </c>
      <c r="B9319" t="s">
        <v>12167</v>
      </c>
      <c r="C9319" t="s">
        <v>12080</v>
      </c>
      <c r="D9319" s="285">
        <v>9900</v>
      </c>
      <c r="E9319" s="286">
        <v>0.17100000000000001</v>
      </c>
      <c r="F9319" s="286">
        <v>1692.9</v>
      </c>
    </row>
    <row r="9320" spans="1:6">
      <c r="A9320" t="s">
        <v>12168</v>
      </c>
      <c r="B9320" t="s">
        <v>12169</v>
      </c>
      <c r="C9320" t="s">
        <v>12117</v>
      </c>
      <c r="D9320" s="285">
        <v>0</v>
      </c>
      <c r="E9320" s="286">
        <v>18</v>
      </c>
      <c r="F9320" s="286">
        <v>0</v>
      </c>
    </row>
    <row r="9321" spans="1:6">
      <c r="A9321" t="s">
        <v>12170</v>
      </c>
      <c r="B9321" t="s">
        <v>12171</v>
      </c>
      <c r="C9321" t="s">
        <v>12137</v>
      </c>
      <c r="D9321" s="285">
        <v>0</v>
      </c>
      <c r="E9321" s="286">
        <v>0</v>
      </c>
      <c r="F9321" s="286">
        <v>0</v>
      </c>
    </row>
    <row r="9322" spans="1:6">
      <c r="A9322" t="s">
        <v>12172</v>
      </c>
      <c r="B9322" t="s">
        <v>12173</v>
      </c>
      <c r="C9322" t="s">
        <v>12117</v>
      </c>
      <c r="D9322" s="285">
        <v>0</v>
      </c>
      <c r="E9322" s="286">
        <v>4.8</v>
      </c>
      <c r="F9322" s="286">
        <v>0</v>
      </c>
    </row>
    <row r="9323" spans="1:6">
      <c r="A9323" t="s">
        <v>12174</v>
      </c>
      <c r="B9323" t="s">
        <v>12175</v>
      </c>
      <c r="C9323" t="s">
        <v>12117</v>
      </c>
      <c r="D9323" s="285">
        <v>17.5</v>
      </c>
      <c r="E9323" s="286">
        <v>3.375</v>
      </c>
      <c r="F9323" s="286">
        <v>59.06</v>
      </c>
    </row>
    <row r="9324" spans="1:6">
      <c r="A9324" t="s">
        <v>12176</v>
      </c>
      <c r="B9324" t="s">
        <v>12177</v>
      </c>
      <c r="C9324" t="s">
        <v>12080</v>
      </c>
      <c r="D9324" s="285">
        <v>180</v>
      </c>
      <c r="E9324" s="286">
        <v>5.6130000000000004</v>
      </c>
      <c r="F9324" s="286">
        <v>1010.34</v>
      </c>
    </row>
    <row r="9325" spans="1:6">
      <c r="A9325" t="s">
        <v>12178</v>
      </c>
      <c r="B9325" t="s">
        <v>12179</v>
      </c>
      <c r="C9325" t="s">
        <v>12080</v>
      </c>
      <c r="D9325" s="285">
        <v>0</v>
      </c>
      <c r="E9325" s="286">
        <v>0.98</v>
      </c>
      <c r="F9325" s="286">
        <v>0</v>
      </c>
    </row>
    <row r="9326" spans="1:6">
      <c r="A9326" t="s">
        <v>12180</v>
      </c>
      <c r="B9326" t="s">
        <v>12181</v>
      </c>
      <c r="C9326" t="s">
        <v>12117</v>
      </c>
      <c r="D9326" s="285">
        <v>0</v>
      </c>
      <c r="E9326" s="286">
        <v>10.154999999999999</v>
      </c>
      <c r="F9326" s="286">
        <v>0</v>
      </c>
    </row>
    <row r="9327" spans="1:6">
      <c r="A9327" t="s">
        <v>12182</v>
      </c>
      <c r="B9327" t="s">
        <v>12183</v>
      </c>
      <c r="C9327" t="s">
        <v>12080</v>
      </c>
      <c r="D9327" s="285">
        <v>90</v>
      </c>
      <c r="E9327" s="286">
        <v>0.77</v>
      </c>
      <c r="F9327" s="286">
        <v>69.3</v>
      </c>
    </row>
    <row r="9328" spans="1:6">
      <c r="A9328" t="s">
        <v>12184</v>
      </c>
      <c r="B9328" t="s">
        <v>12185</v>
      </c>
      <c r="C9328" t="s">
        <v>12080</v>
      </c>
      <c r="D9328" s="285">
        <v>504</v>
      </c>
      <c r="E9328" s="286">
        <v>4.99</v>
      </c>
      <c r="F9328" s="286">
        <v>2514.96</v>
      </c>
    </row>
    <row r="9329" spans="1:6">
      <c r="A9329" t="s">
        <v>12186</v>
      </c>
      <c r="B9329" t="s">
        <v>12187</v>
      </c>
      <c r="C9329" t="s">
        <v>12117</v>
      </c>
      <c r="D9329" s="285">
        <v>0</v>
      </c>
      <c r="E9329" s="286">
        <v>0</v>
      </c>
      <c r="F9329" s="286">
        <v>0</v>
      </c>
    </row>
    <row r="9330" spans="1:6">
      <c r="A9330" t="s">
        <v>12188</v>
      </c>
      <c r="B9330" t="s">
        <v>12189</v>
      </c>
      <c r="C9330" t="s">
        <v>12080</v>
      </c>
      <c r="D9330" s="285">
        <v>1020</v>
      </c>
      <c r="E9330" s="286">
        <v>0.42699999999999999</v>
      </c>
      <c r="F9330" s="286">
        <v>436.25</v>
      </c>
    </row>
    <row r="9331" spans="1:6">
      <c r="A9331" t="s">
        <v>12190</v>
      </c>
      <c r="B9331" t="s">
        <v>12191</v>
      </c>
      <c r="C9331" t="s">
        <v>12080</v>
      </c>
      <c r="D9331" s="285">
        <v>0</v>
      </c>
      <c r="E9331" s="286">
        <v>0.42699999999999999</v>
      </c>
      <c r="F9331" s="286">
        <v>0</v>
      </c>
    </row>
    <row r="9332" spans="1:6">
      <c r="A9332" t="s">
        <v>12192</v>
      </c>
      <c r="B9332" t="s">
        <v>12193</v>
      </c>
      <c r="C9332" t="s">
        <v>12080</v>
      </c>
      <c r="D9332" s="285">
        <v>360</v>
      </c>
      <c r="E9332" s="286">
        <v>0</v>
      </c>
      <c r="F9332" s="286">
        <v>0</v>
      </c>
    </row>
    <row r="9333" spans="1:6">
      <c r="A9333" t="s">
        <v>12194</v>
      </c>
      <c r="B9333" t="s">
        <v>12195</v>
      </c>
      <c r="C9333" t="s">
        <v>12080</v>
      </c>
      <c r="D9333" s="285">
        <v>0</v>
      </c>
      <c r="E9333" s="286">
        <v>0.27700000000000002</v>
      </c>
      <c r="F9333" s="286">
        <v>0</v>
      </c>
    </row>
    <row r="9334" spans="1:6">
      <c r="A9334" t="s">
        <v>12196</v>
      </c>
      <c r="B9334" t="s">
        <v>12197</v>
      </c>
      <c r="C9334" t="s">
        <v>12080</v>
      </c>
      <c r="D9334" s="285">
        <v>3000</v>
      </c>
      <c r="E9334" s="286">
        <v>0</v>
      </c>
      <c r="F9334" s="286">
        <v>0</v>
      </c>
    </row>
    <row r="9335" spans="1:6">
      <c r="A9335" t="s">
        <v>12198</v>
      </c>
      <c r="B9335" t="s">
        <v>12199</v>
      </c>
      <c r="C9335" t="s">
        <v>12080</v>
      </c>
      <c r="D9335" s="285">
        <v>0</v>
      </c>
      <c r="E9335" s="286">
        <v>0</v>
      </c>
      <c r="F9335" s="286">
        <v>0</v>
      </c>
    </row>
    <row r="9336" spans="1:6">
      <c r="A9336" t="s">
        <v>12200</v>
      </c>
      <c r="B9336" t="s">
        <v>12201</v>
      </c>
      <c r="C9336" t="s">
        <v>12080</v>
      </c>
      <c r="D9336" s="285">
        <v>0</v>
      </c>
      <c r="E9336" s="286">
        <v>0.36299999999999999</v>
      </c>
      <c r="F9336" s="286">
        <v>0</v>
      </c>
    </row>
    <row r="9337" spans="1:6">
      <c r="A9337" t="s">
        <v>12202</v>
      </c>
      <c r="B9337" t="s">
        <v>12203</v>
      </c>
      <c r="C9337" t="s">
        <v>12080</v>
      </c>
      <c r="D9337" s="285">
        <v>0</v>
      </c>
      <c r="E9337" s="286">
        <v>0</v>
      </c>
      <c r="F9337" s="286">
        <v>0</v>
      </c>
    </row>
    <row r="9338" spans="1:6">
      <c r="A9338" t="s">
        <v>12204</v>
      </c>
      <c r="B9338" t="s">
        <v>12205</v>
      </c>
      <c r="C9338" t="s">
        <v>12080</v>
      </c>
      <c r="D9338" s="285">
        <v>0</v>
      </c>
      <c r="E9338" s="286">
        <v>0</v>
      </c>
      <c r="F9338" s="286">
        <v>0</v>
      </c>
    </row>
    <row r="9339" spans="1:6">
      <c r="A9339" t="s">
        <v>12206</v>
      </c>
      <c r="B9339" t="s">
        <v>12207</v>
      </c>
      <c r="C9339" t="s">
        <v>12080</v>
      </c>
      <c r="D9339" s="285">
        <v>0</v>
      </c>
      <c r="E9339" s="286">
        <v>0.1</v>
      </c>
      <c r="F9339" s="286">
        <v>0</v>
      </c>
    </row>
    <row r="9340" spans="1:6">
      <c r="A9340" t="s">
        <v>12208</v>
      </c>
      <c r="B9340" t="s">
        <v>12209</v>
      </c>
      <c r="C9340" t="s">
        <v>12080</v>
      </c>
      <c r="D9340" s="285">
        <v>702</v>
      </c>
      <c r="E9340" s="286">
        <v>0.57999999999999996</v>
      </c>
      <c r="F9340" s="286">
        <v>407.16</v>
      </c>
    </row>
    <row r="9341" spans="1:6">
      <c r="A9341" t="s">
        <v>12210</v>
      </c>
      <c r="B9341" t="s">
        <v>12211</v>
      </c>
      <c r="C9341" t="s">
        <v>12080</v>
      </c>
      <c r="D9341" s="285">
        <v>0</v>
      </c>
      <c r="E9341" s="286">
        <v>0.14000000000000001</v>
      </c>
      <c r="F9341" s="286">
        <v>0</v>
      </c>
    </row>
    <row r="9342" spans="1:6">
      <c r="A9342" t="s">
        <v>12212</v>
      </c>
      <c r="B9342" t="s">
        <v>12213</v>
      </c>
      <c r="C9342" t="s">
        <v>12117</v>
      </c>
      <c r="D9342" s="285">
        <v>0</v>
      </c>
      <c r="E9342" s="286">
        <v>5.5</v>
      </c>
      <c r="F9342" s="286">
        <v>0</v>
      </c>
    </row>
    <row r="9343" spans="1:6">
      <c r="A9343" t="s">
        <v>12214</v>
      </c>
      <c r="B9343" t="s">
        <v>12215</v>
      </c>
      <c r="C9343" t="s">
        <v>12117</v>
      </c>
      <c r="D9343" s="285">
        <v>0</v>
      </c>
      <c r="E9343" s="286">
        <v>1.56</v>
      </c>
      <c r="F9343" s="286">
        <v>0</v>
      </c>
    </row>
    <row r="9344" spans="1:6">
      <c r="A9344" t="s">
        <v>12216</v>
      </c>
      <c r="B9344" t="s">
        <v>12217</v>
      </c>
      <c r="C9344" t="s">
        <v>12137</v>
      </c>
      <c r="D9344" s="285">
        <v>0</v>
      </c>
      <c r="E9344" s="286">
        <v>2.2000000000000002</v>
      </c>
      <c r="F9344" s="286">
        <v>0</v>
      </c>
    </row>
    <row r="9345" spans="1:6">
      <c r="A9345" t="s">
        <v>12218</v>
      </c>
      <c r="B9345" t="s">
        <v>12219</v>
      </c>
      <c r="C9345" t="s">
        <v>12117</v>
      </c>
      <c r="D9345" s="285">
        <v>0</v>
      </c>
      <c r="E9345" s="286">
        <v>0</v>
      </c>
      <c r="F9345" s="286">
        <v>0</v>
      </c>
    </row>
    <row r="9346" spans="1:6">
      <c r="A9346" t="s">
        <v>12220</v>
      </c>
      <c r="B9346" t="s">
        <v>12221</v>
      </c>
      <c r="C9346" t="s">
        <v>12117</v>
      </c>
      <c r="D9346" s="285">
        <v>0</v>
      </c>
      <c r="E9346" s="286">
        <v>1.0980000000000001</v>
      </c>
      <c r="F9346" s="286">
        <v>0</v>
      </c>
    </row>
    <row r="9347" spans="1:6">
      <c r="A9347" t="s">
        <v>12222</v>
      </c>
      <c r="B9347" t="s">
        <v>12223</v>
      </c>
      <c r="C9347" t="s">
        <v>12117</v>
      </c>
      <c r="D9347" s="285">
        <v>0</v>
      </c>
      <c r="E9347" s="286">
        <v>0</v>
      </c>
      <c r="F9347" s="286">
        <v>0</v>
      </c>
    </row>
    <row r="9348" spans="1:6">
      <c r="A9348" t="s">
        <v>12224</v>
      </c>
      <c r="B9348" t="s">
        <v>12225</v>
      </c>
      <c r="C9348" t="s">
        <v>12117</v>
      </c>
      <c r="D9348" s="285">
        <v>0</v>
      </c>
      <c r="E9348" s="286">
        <v>5</v>
      </c>
      <c r="F9348" s="286">
        <v>0</v>
      </c>
    </row>
    <row r="9349" spans="1:6">
      <c r="A9349" t="s">
        <v>12226</v>
      </c>
      <c r="B9349" t="s">
        <v>12227</v>
      </c>
      <c r="C9349" t="s">
        <v>12117</v>
      </c>
      <c r="D9349" s="285">
        <v>0</v>
      </c>
      <c r="E9349" s="286">
        <v>2.5</v>
      </c>
      <c r="F9349" s="286">
        <v>0</v>
      </c>
    </row>
    <row r="9350" spans="1:6">
      <c r="A9350" t="s">
        <v>12228</v>
      </c>
      <c r="B9350" t="s">
        <v>12229</v>
      </c>
      <c r="C9350" t="s">
        <v>12117</v>
      </c>
      <c r="D9350" s="285">
        <v>0</v>
      </c>
      <c r="E9350" s="286">
        <v>3.49</v>
      </c>
      <c r="F9350" s="286">
        <v>0</v>
      </c>
    </row>
    <row r="9351" spans="1:6">
      <c r="A9351" t="s">
        <v>12230</v>
      </c>
      <c r="B9351" t="s">
        <v>12231</v>
      </c>
      <c r="C9351" t="s">
        <v>12080</v>
      </c>
      <c r="D9351" s="285">
        <v>11000</v>
      </c>
      <c r="E9351" s="286">
        <v>0</v>
      </c>
      <c r="F9351" s="286">
        <v>0</v>
      </c>
    </row>
    <row r="9352" spans="1:6">
      <c r="A9352" t="s">
        <v>12232</v>
      </c>
      <c r="B9352" t="s">
        <v>12233</v>
      </c>
      <c r="C9352" t="s">
        <v>12117</v>
      </c>
      <c r="D9352" s="285">
        <v>0</v>
      </c>
      <c r="E9352" s="286">
        <v>0</v>
      </c>
      <c r="F9352" s="286">
        <v>0</v>
      </c>
    </row>
    <row r="9353" spans="1:6">
      <c r="A9353" t="s">
        <v>12234</v>
      </c>
      <c r="B9353" t="s">
        <v>12235</v>
      </c>
      <c r="C9353" t="s">
        <v>12137</v>
      </c>
      <c r="D9353" s="285">
        <v>0</v>
      </c>
      <c r="E9353" s="286">
        <v>2.2469999999999999</v>
      </c>
      <c r="F9353" s="286">
        <v>0</v>
      </c>
    </row>
    <row r="9354" spans="1:6">
      <c r="A9354" t="s">
        <v>12236</v>
      </c>
      <c r="B9354" t="s">
        <v>12237</v>
      </c>
      <c r="C9354" t="s">
        <v>12132</v>
      </c>
      <c r="D9354" s="285">
        <v>0</v>
      </c>
      <c r="E9354" s="286">
        <v>1.88</v>
      </c>
      <c r="F9354" s="286">
        <v>0</v>
      </c>
    </row>
    <row r="9355" spans="1:6">
      <c r="A9355" t="s">
        <v>12238</v>
      </c>
      <c r="B9355" t="s">
        <v>12239</v>
      </c>
      <c r="C9355" t="s">
        <v>12117</v>
      </c>
      <c r="D9355" s="285">
        <v>0</v>
      </c>
      <c r="E9355" s="286">
        <v>1.58</v>
      </c>
      <c r="F9355" s="286">
        <v>0</v>
      </c>
    </row>
    <row r="9356" spans="1:6">
      <c r="A9356" t="s">
        <v>12240</v>
      </c>
      <c r="B9356" t="s">
        <v>12241</v>
      </c>
      <c r="C9356" t="s">
        <v>12117</v>
      </c>
      <c r="D9356" s="285">
        <v>0</v>
      </c>
      <c r="E9356" s="286">
        <v>0.76</v>
      </c>
      <c r="F9356" s="286">
        <v>0</v>
      </c>
    </row>
    <row r="9357" spans="1:6">
      <c r="A9357" t="s">
        <v>12242</v>
      </c>
      <c r="B9357" t="s">
        <v>12243</v>
      </c>
      <c r="C9357" t="s">
        <v>12117</v>
      </c>
      <c r="D9357" s="285">
        <v>0</v>
      </c>
      <c r="E9357" s="286">
        <v>2.3959999999999999</v>
      </c>
      <c r="F9357" s="286">
        <v>0</v>
      </c>
    </row>
    <row r="9358" spans="1:6">
      <c r="A9358" t="s">
        <v>12244</v>
      </c>
      <c r="B9358" t="s">
        <v>12245</v>
      </c>
      <c r="C9358" t="s">
        <v>12137</v>
      </c>
      <c r="D9358" s="285">
        <v>0</v>
      </c>
      <c r="E9358" s="286">
        <v>0.81699999999999995</v>
      </c>
      <c r="F9358" s="286">
        <v>0</v>
      </c>
    </row>
    <row r="9359" spans="1:6">
      <c r="A9359" t="s">
        <v>12246</v>
      </c>
      <c r="B9359" t="s">
        <v>12247</v>
      </c>
      <c r="C9359" t="s">
        <v>12080</v>
      </c>
      <c r="D9359" s="285">
        <v>0</v>
      </c>
      <c r="E9359" s="286">
        <v>0.215</v>
      </c>
      <c r="F9359" s="286">
        <v>0</v>
      </c>
    </row>
    <row r="9360" spans="1:6">
      <c r="A9360" t="s">
        <v>12248</v>
      </c>
      <c r="B9360" t="s">
        <v>12249</v>
      </c>
      <c r="C9360" t="s">
        <v>12137</v>
      </c>
      <c r="D9360" s="285">
        <v>0</v>
      </c>
      <c r="E9360" s="286">
        <v>1.2929999999999999</v>
      </c>
      <c r="F9360" s="286">
        <v>0</v>
      </c>
    </row>
    <row r="9361" spans="1:6">
      <c r="A9361" t="s">
        <v>12250</v>
      </c>
      <c r="B9361" t="s">
        <v>12251</v>
      </c>
      <c r="C9361" t="s">
        <v>12117</v>
      </c>
      <c r="D9361" s="285">
        <v>0</v>
      </c>
      <c r="E9361" s="286">
        <v>1.29</v>
      </c>
      <c r="F9361" s="286">
        <v>0</v>
      </c>
    </row>
    <row r="9362" spans="1:6">
      <c r="A9362" t="s">
        <v>12252</v>
      </c>
      <c r="B9362" t="s">
        <v>12253</v>
      </c>
      <c r="C9362" t="s">
        <v>12117</v>
      </c>
      <c r="D9362" s="285">
        <v>0</v>
      </c>
      <c r="E9362" s="286">
        <v>2.4</v>
      </c>
      <c r="F9362" s="286">
        <v>0</v>
      </c>
    </row>
    <row r="9363" spans="1:6">
      <c r="A9363" t="s">
        <v>12254</v>
      </c>
      <c r="B9363" t="s">
        <v>12255</v>
      </c>
      <c r="C9363" t="s">
        <v>12117</v>
      </c>
      <c r="D9363" s="285">
        <v>0</v>
      </c>
      <c r="E9363" s="286">
        <v>48</v>
      </c>
      <c r="F9363" s="286">
        <v>0</v>
      </c>
    </row>
    <row r="9364" spans="1:6">
      <c r="A9364" t="s">
        <v>12256</v>
      </c>
      <c r="B9364" t="s">
        <v>12257</v>
      </c>
      <c r="C9364" t="s">
        <v>12117</v>
      </c>
      <c r="D9364" s="285">
        <v>0</v>
      </c>
      <c r="E9364" s="286">
        <v>60.8</v>
      </c>
      <c r="F9364" s="286">
        <v>0</v>
      </c>
    </row>
    <row r="9365" spans="1:6">
      <c r="A9365" t="s">
        <v>12258</v>
      </c>
      <c r="B9365" t="s">
        <v>12259</v>
      </c>
      <c r="C9365" t="s">
        <v>12117</v>
      </c>
      <c r="D9365" s="285">
        <v>0</v>
      </c>
      <c r="E9365" s="286">
        <v>0</v>
      </c>
      <c r="F9365" s="286">
        <v>0</v>
      </c>
    </row>
    <row r="9366" spans="1:6">
      <c r="A9366" t="s">
        <v>12260</v>
      </c>
      <c r="B9366" t="s">
        <v>12261</v>
      </c>
      <c r="C9366" t="s">
        <v>12117</v>
      </c>
      <c r="D9366" s="285">
        <v>0</v>
      </c>
      <c r="E9366" s="286">
        <v>1.9</v>
      </c>
      <c r="F9366" s="286">
        <v>0</v>
      </c>
    </row>
    <row r="9367" spans="1:6">
      <c r="A9367" t="s">
        <v>12262</v>
      </c>
      <c r="B9367" t="s">
        <v>12263</v>
      </c>
      <c r="C9367" t="s">
        <v>12117</v>
      </c>
      <c r="D9367" s="285">
        <v>0</v>
      </c>
      <c r="E9367" s="286">
        <v>1.222</v>
      </c>
      <c r="F9367" s="286">
        <v>0</v>
      </c>
    </row>
    <row r="9368" spans="1:6">
      <c r="A9368" t="s">
        <v>12264</v>
      </c>
      <c r="B9368" t="s">
        <v>12265</v>
      </c>
      <c r="C9368" t="s">
        <v>12117</v>
      </c>
      <c r="D9368" s="285">
        <v>0</v>
      </c>
      <c r="E9368" s="286">
        <v>0</v>
      </c>
      <c r="F9368" s="286">
        <v>0</v>
      </c>
    </row>
    <row r="9369" spans="1:6">
      <c r="A9369" t="s">
        <v>12266</v>
      </c>
      <c r="B9369" t="s">
        <v>12267</v>
      </c>
      <c r="C9369" t="s">
        <v>12117</v>
      </c>
      <c r="D9369" s="285">
        <v>0</v>
      </c>
      <c r="E9369" s="286">
        <v>1.8</v>
      </c>
      <c r="F9369" s="286">
        <v>0</v>
      </c>
    </row>
    <row r="9370" spans="1:6">
      <c r="A9370" t="s">
        <v>12268</v>
      </c>
      <c r="B9370" t="s">
        <v>12269</v>
      </c>
      <c r="C9370" t="s">
        <v>12080</v>
      </c>
      <c r="D9370" s="285">
        <v>0</v>
      </c>
      <c r="E9370" s="286">
        <v>0</v>
      </c>
      <c r="F9370" s="286">
        <v>0</v>
      </c>
    </row>
    <row r="9371" spans="1:6">
      <c r="A9371" t="s">
        <v>12270</v>
      </c>
      <c r="B9371" t="s">
        <v>12271</v>
      </c>
      <c r="C9371" t="s">
        <v>12117</v>
      </c>
      <c r="D9371" s="285">
        <v>0</v>
      </c>
      <c r="E9371" s="286">
        <v>2.91</v>
      </c>
      <c r="F9371" s="286">
        <v>0</v>
      </c>
    </row>
    <row r="9372" spans="1:6">
      <c r="A9372" t="s">
        <v>12272</v>
      </c>
      <c r="B9372" t="s">
        <v>12273</v>
      </c>
      <c r="C9372" t="s">
        <v>12117</v>
      </c>
      <c r="D9372" s="285">
        <v>0</v>
      </c>
      <c r="E9372" s="286">
        <v>4</v>
      </c>
      <c r="F9372" s="286">
        <v>0</v>
      </c>
    </row>
    <row r="9373" spans="1:6">
      <c r="A9373" t="s">
        <v>12274</v>
      </c>
      <c r="B9373" t="s">
        <v>12275</v>
      </c>
      <c r="C9373" t="s">
        <v>12117</v>
      </c>
      <c r="D9373" s="285">
        <v>0</v>
      </c>
      <c r="E9373" s="286">
        <v>1.4</v>
      </c>
      <c r="F9373" s="286">
        <v>0</v>
      </c>
    </row>
    <row r="9374" spans="1:6">
      <c r="A9374" t="s">
        <v>12276</v>
      </c>
      <c r="B9374" t="s">
        <v>12277</v>
      </c>
      <c r="C9374" t="s">
        <v>12117</v>
      </c>
      <c r="D9374" s="285">
        <v>0</v>
      </c>
      <c r="E9374" s="286">
        <v>1.9</v>
      </c>
      <c r="F9374" s="286">
        <v>0</v>
      </c>
    </row>
    <row r="9375" spans="1:6">
      <c r="A9375" t="s">
        <v>12278</v>
      </c>
      <c r="B9375" t="s">
        <v>12279</v>
      </c>
      <c r="C9375" t="s">
        <v>12117</v>
      </c>
      <c r="D9375" s="285">
        <v>0</v>
      </c>
      <c r="E9375" s="286">
        <v>1.8</v>
      </c>
      <c r="F9375" s="286">
        <v>0</v>
      </c>
    </row>
    <row r="9376" spans="1:6">
      <c r="A9376" t="s">
        <v>12280</v>
      </c>
      <c r="B9376" t="s">
        <v>12281</v>
      </c>
      <c r="C9376" t="s">
        <v>12117</v>
      </c>
      <c r="D9376" s="285">
        <v>0</v>
      </c>
      <c r="E9376" s="286">
        <v>2.3239999999999998</v>
      </c>
      <c r="F9376" s="286">
        <v>0</v>
      </c>
    </row>
    <row r="9377" spans="1:6">
      <c r="A9377" t="s">
        <v>12282</v>
      </c>
      <c r="B9377" t="s">
        <v>12283</v>
      </c>
      <c r="C9377" t="s">
        <v>12080</v>
      </c>
      <c r="D9377" s="285">
        <v>0</v>
      </c>
      <c r="E9377" s="286">
        <v>0.19500000000000001</v>
      </c>
      <c r="F9377" s="286">
        <v>0</v>
      </c>
    </row>
    <row r="9378" spans="1:6">
      <c r="A9378" t="s">
        <v>12284</v>
      </c>
      <c r="B9378" t="s">
        <v>12285</v>
      </c>
      <c r="C9378" t="s">
        <v>12080</v>
      </c>
      <c r="D9378" s="285">
        <v>0</v>
      </c>
      <c r="E9378" s="286">
        <v>8.6999999999999994E-2</v>
      </c>
      <c r="F9378" s="286">
        <v>0</v>
      </c>
    </row>
    <row r="9379" spans="1:6">
      <c r="A9379" t="s">
        <v>12286</v>
      </c>
      <c r="B9379" t="s">
        <v>12287</v>
      </c>
      <c r="C9379" t="s">
        <v>12080</v>
      </c>
      <c r="D9379" s="285">
        <v>0</v>
      </c>
      <c r="E9379" s="286">
        <v>7.4999999999999997E-2</v>
      </c>
      <c r="F9379" s="286">
        <v>0</v>
      </c>
    </row>
    <row r="9380" spans="1:6">
      <c r="A9380" t="s">
        <v>12288</v>
      </c>
      <c r="B9380" t="s">
        <v>12289</v>
      </c>
      <c r="C9380" t="s">
        <v>12080</v>
      </c>
      <c r="D9380" s="285">
        <v>0</v>
      </c>
      <c r="E9380" s="286">
        <v>9.7000000000000003E-2</v>
      </c>
      <c r="F9380" s="286">
        <v>0</v>
      </c>
    </row>
    <row r="9381" spans="1:6">
      <c r="A9381" t="s">
        <v>12290</v>
      </c>
      <c r="B9381" t="s">
        <v>12291</v>
      </c>
      <c r="C9381" t="s">
        <v>12080</v>
      </c>
      <c r="D9381" s="285">
        <v>0</v>
      </c>
      <c r="E9381" s="286">
        <v>4.8000000000000001E-2</v>
      </c>
      <c r="F9381" s="286">
        <v>0</v>
      </c>
    </row>
    <row r="9382" spans="1:6">
      <c r="A9382" t="s">
        <v>12292</v>
      </c>
      <c r="B9382" t="s">
        <v>12293</v>
      </c>
      <c r="C9382" t="s">
        <v>12080</v>
      </c>
      <c r="D9382" s="285">
        <v>0</v>
      </c>
      <c r="E9382" s="286">
        <v>3.5000000000000003E-2</v>
      </c>
      <c r="F9382" s="286">
        <v>0</v>
      </c>
    </row>
    <row r="9383" spans="1:6">
      <c r="A9383" t="s">
        <v>12294</v>
      </c>
      <c r="B9383" t="s">
        <v>12295</v>
      </c>
      <c r="C9383" t="s">
        <v>12080</v>
      </c>
      <c r="D9383" s="285">
        <v>0</v>
      </c>
      <c r="E9383" s="286">
        <v>2.9000000000000001E-2</v>
      </c>
      <c r="F9383" s="286">
        <v>0</v>
      </c>
    </row>
    <row r="9384" spans="1:6">
      <c r="A9384" t="s">
        <v>12296</v>
      </c>
      <c r="B9384" t="s">
        <v>12297</v>
      </c>
      <c r="C9384" t="s">
        <v>12080</v>
      </c>
      <c r="D9384" s="285">
        <v>0</v>
      </c>
      <c r="E9384" s="286">
        <v>2.8000000000000001E-2</v>
      </c>
      <c r="F9384" s="286">
        <v>0</v>
      </c>
    </row>
    <row r="9385" spans="1:6">
      <c r="A9385" t="s">
        <v>12298</v>
      </c>
      <c r="B9385" t="s">
        <v>12299</v>
      </c>
      <c r="C9385" t="s">
        <v>12080</v>
      </c>
      <c r="D9385" s="285">
        <v>0</v>
      </c>
      <c r="E9385" s="286">
        <v>0</v>
      </c>
      <c r="F9385" s="286">
        <v>0</v>
      </c>
    </row>
    <row r="9386" spans="1:6">
      <c r="A9386" t="s">
        <v>12300</v>
      </c>
      <c r="B9386" t="s">
        <v>12301</v>
      </c>
      <c r="C9386" t="s">
        <v>12080</v>
      </c>
      <c r="D9386" s="285">
        <v>365121</v>
      </c>
      <c r="E9386" s="286">
        <v>5.3999999999999999E-2</v>
      </c>
      <c r="F9386" s="286">
        <v>19716.53</v>
      </c>
    </row>
    <row r="9387" spans="1:6">
      <c r="A9387" t="s">
        <v>12302</v>
      </c>
      <c r="B9387" t="s">
        <v>12303</v>
      </c>
      <c r="C9387" t="s">
        <v>12080</v>
      </c>
      <c r="D9387" s="285">
        <v>0</v>
      </c>
      <c r="E9387" s="286">
        <v>0.10199999999999999</v>
      </c>
      <c r="F9387" s="286">
        <v>0</v>
      </c>
    </row>
    <row r="9388" spans="1:6">
      <c r="A9388" t="s">
        <v>12304</v>
      </c>
      <c r="B9388" t="s">
        <v>12305</v>
      </c>
      <c r="C9388" t="s">
        <v>12080</v>
      </c>
      <c r="D9388" s="285">
        <v>377802</v>
      </c>
      <c r="E9388" s="286">
        <v>3.4000000000000002E-2</v>
      </c>
      <c r="F9388" s="286">
        <v>12883.04</v>
      </c>
    </row>
    <row r="9389" spans="1:6">
      <c r="A9389" t="s">
        <v>12306</v>
      </c>
      <c r="B9389" t="s">
        <v>12307</v>
      </c>
      <c r="C9389" t="s">
        <v>12080</v>
      </c>
      <c r="D9389" s="285">
        <v>346478</v>
      </c>
      <c r="E9389" s="286">
        <v>2.1000000000000001E-2</v>
      </c>
      <c r="F9389" s="286">
        <v>7379.98</v>
      </c>
    </row>
    <row r="9390" spans="1:6">
      <c r="A9390" t="s">
        <v>12308</v>
      </c>
      <c r="B9390" t="s">
        <v>12309</v>
      </c>
      <c r="C9390" t="s">
        <v>12117</v>
      </c>
      <c r="D9390" s="285">
        <v>0</v>
      </c>
      <c r="E9390" s="286">
        <v>3.1</v>
      </c>
      <c r="F9390" s="286">
        <v>0</v>
      </c>
    </row>
    <row r="9391" spans="1:6">
      <c r="A9391" t="s">
        <v>12310</v>
      </c>
      <c r="B9391" t="s">
        <v>12311</v>
      </c>
      <c r="C9391" t="s">
        <v>12080</v>
      </c>
      <c r="D9391" s="285">
        <v>0</v>
      </c>
      <c r="E9391" s="286">
        <v>0.03</v>
      </c>
      <c r="F9391" s="286">
        <v>0</v>
      </c>
    </row>
    <row r="9392" spans="1:6">
      <c r="A9392" t="s">
        <v>12312</v>
      </c>
      <c r="B9392" t="s">
        <v>12313</v>
      </c>
      <c r="C9392" t="s">
        <v>12117</v>
      </c>
      <c r="D9392" s="285">
        <v>0</v>
      </c>
      <c r="E9392" s="286">
        <v>2.4</v>
      </c>
      <c r="F9392" s="286">
        <v>0</v>
      </c>
    </row>
    <row r="9393" spans="1:6">
      <c r="A9393" t="s">
        <v>12314</v>
      </c>
      <c r="B9393" t="s">
        <v>12315</v>
      </c>
      <c r="C9393" t="s">
        <v>12117</v>
      </c>
      <c r="D9393" s="285">
        <v>0</v>
      </c>
      <c r="E9393" s="286">
        <v>1.4</v>
      </c>
      <c r="F9393" s="286">
        <v>0</v>
      </c>
    </row>
    <row r="9394" spans="1:6">
      <c r="A9394" t="s">
        <v>12316</v>
      </c>
      <c r="B9394" t="s">
        <v>12317</v>
      </c>
      <c r="C9394" t="s">
        <v>12117</v>
      </c>
      <c r="D9394" s="285">
        <v>0</v>
      </c>
      <c r="E9394" s="286">
        <v>6.5</v>
      </c>
      <c r="F9394" s="286">
        <v>0</v>
      </c>
    </row>
    <row r="9395" spans="1:6">
      <c r="A9395" t="s">
        <v>12318</v>
      </c>
      <c r="B9395" t="s">
        <v>12319</v>
      </c>
      <c r="C9395" t="s">
        <v>12117</v>
      </c>
      <c r="D9395" s="285">
        <v>0</v>
      </c>
      <c r="E9395" s="286">
        <v>0</v>
      </c>
      <c r="F9395" s="286">
        <v>0</v>
      </c>
    </row>
    <row r="9396" spans="1:6">
      <c r="A9396" t="s">
        <v>12320</v>
      </c>
      <c r="B9396" t="s">
        <v>12321</v>
      </c>
      <c r="C9396" t="s">
        <v>12117</v>
      </c>
      <c r="D9396" s="285">
        <v>0</v>
      </c>
      <c r="E9396" s="286">
        <v>2.17</v>
      </c>
      <c r="F9396" s="286">
        <v>0</v>
      </c>
    </row>
    <row r="9397" spans="1:6">
      <c r="A9397" t="s">
        <v>12322</v>
      </c>
      <c r="B9397" t="s">
        <v>12323</v>
      </c>
      <c r="C9397" t="s">
        <v>12117</v>
      </c>
      <c r="D9397" s="285">
        <v>0</v>
      </c>
      <c r="E9397" s="286">
        <v>2.84</v>
      </c>
      <c r="F9397" s="286">
        <v>0</v>
      </c>
    </row>
    <row r="9398" spans="1:6">
      <c r="A9398" t="s">
        <v>12324</v>
      </c>
      <c r="B9398" t="s">
        <v>12325</v>
      </c>
      <c r="C9398" t="s">
        <v>12080</v>
      </c>
      <c r="D9398" s="285">
        <v>0</v>
      </c>
      <c r="E9398" s="286">
        <v>0.245</v>
      </c>
      <c r="F9398" s="286">
        <v>0</v>
      </c>
    </row>
    <row r="9399" spans="1:6">
      <c r="A9399" t="s">
        <v>12326</v>
      </c>
      <c r="B9399" t="s">
        <v>12327</v>
      </c>
      <c r="C9399" t="s">
        <v>12117</v>
      </c>
      <c r="D9399" s="285">
        <v>0</v>
      </c>
      <c r="E9399" s="286">
        <v>2.2719999999999998</v>
      </c>
      <c r="F9399" s="286">
        <v>0</v>
      </c>
    </row>
    <row r="9400" spans="1:6">
      <c r="A9400" t="s">
        <v>12328</v>
      </c>
      <c r="B9400" t="s">
        <v>12329</v>
      </c>
      <c r="C9400" t="s">
        <v>12080</v>
      </c>
      <c r="D9400" s="285">
        <v>0</v>
      </c>
      <c r="E9400" s="286">
        <v>0.2</v>
      </c>
      <c r="F9400" s="286">
        <v>0</v>
      </c>
    </row>
    <row r="9401" spans="1:6">
      <c r="A9401" t="s">
        <v>12330</v>
      </c>
      <c r="B9401" t="s">
        <v>12331</v>
      </c>
      <c r="C9401" t="s">
        <v>12080</v>
      </c>
      <c r="D9401" s="285">
        <v>0</v>
      </c>
      <c r="E9401" s="286">
        <v>0</v>
      </c>
      <c r="F9401" s="286">
        <v>0</v>
      </c>
    </row>
    <row r="9402" spans="1:6">
      <c r="A9402" t="s">
        <v>12332</v>
      </c>
      <c r="B9402" t="s">
        <v>12333</v>
      </c>
      <c r="C9402" t="s">
        <v>12080</v>
      </c>
      <c r="D9402" s="285">
        <v>0</v>
      </c>
      <c r="E9402" s="286">
        <v>0.19</v>
      </c>
      <c r="F9402" s="286">
        <v>0</v>
      </c>
    </row>
    <row r="9403" spans="1:6">
      <c r="A9403" t="s">
        <v>12334</v>
      </c>
      <c r="B9403" t="s">
        <v>12335</v>
      </c>
      <c r="C9403" t="s">
        <v>12080</v>
      </c>
      <c r="D9403" s="285">
        <v>0</v>
      </c>
      <c r="E9403" s="286">
        <v>0.53</v>
      </c>
      <c r="F9403" s="286">
        <v>0</v>
      </c>
    </row>
    <row r="9404" spans="1:6">
      <c r="A9404" t="s">
        <v>12336</v>
      </c>
      <c r="B9404" t="s">
        <v>12337</v>
      </c>
      <c r="C9404" t="s">
        <v>12080</v>
      </c>
      <c r="D9404" s="285">
        <v>0</v>
      </c>
      <c r="E9404" s="286">
        <v>0.06</v>
      </c>
      <c r="F9404" s="286">
        <v>0</v>
      </c>
    </row>
    <row r="9405" spans="1:6">
      <c r="A9405" t="s">
        <v>12338</v>
      </c>
      <c r="B9405" t="s">
        <v>12339</v>
      </c>
      <c r="C9405" t="s">
        <v>12080</v>
      </c>
      <c r="D9405" s="285">
        <v>0</v>
      </c>
      <c r="E9405" s="286">
        <v>0.16</v>
      </c>
      <c r="F9405" s="286">
        <v>0</v>
      </c>
    </row>
    <row r="9406" spans="1:6">
      <c r="A9406" t="s">
        <v>12340</v>
      </c>
      <c r="B9406" t="s">
        <v>12341</v>
      </c>
      <c r="C9406" t="s">
        <v>12117</v>
      </c>
      <c r="D9406" s="285">
        <v>0</v>
      </c>
      <c r="E9406" s="286">
        <v>8.01</v>
      </c>
      <c r="F9406" s="286">
        <v>0</v>
      </c>
    </row>
    <row r="9407" spans="1:6">
      <c r="A9407" t="s">
        <v>12342</v>
      </c>
      <c r="B9407" t="s">
        <v>12343</v>
      </c>
      <c r="C9407" t="s">
        <v>12117</v>
      </c>
      <c r="D9407" s="285">
        <v>0</v>
      </c>
      <c r="E9407" s="286">
        <v>2.0499999999999998</v>
      </c>
      <c r="F9407" s="286">
        <v>0</v>
      </c>
    </row>
    <row r="9408" spans="1:6">
      <c r="A9408" t="s">
        <v>12344</v>
      </c>
      <c r="B9408" t="s">
        <v>12345</v>
      </c>
      <c r="C9408" t="s">
        <v>12117</v>
      </c>
      <c r="D9408" s="285">
        <v>0</v>
      </c>
      <c r="E9408" s="286">
        <v>14.5</v>
      </c>
      <c r="F9408" s="286">
        <v>0</v>
      </c>
    </row>
    <row r="9409" spans="1:6">
      <c r="A9409" t="s">
        <v>12346</v>
      </c>
      <c r="B9409" t="s">
        <v>12347</v>
      </c>
      <c r="C9409" t="s">
        <v>12117</v>
      </c>
      <c r="D9409" s="285">
        <v>0</v>
      </c>
      <c r="E9409" s="286">
        <v>2.0990000000000002</v>
      </c>
      <c r="F9409" s="286">
        <v>0</v>
      </c>
    </row>
    <row r="9410" spans="1:6">
      <c r="A9410" t="s">
        <v>12348</v>
      </c>
      <c r="B9410" t="s">
        <v>12349</v>
      </c>
      <c r="C9410" t="s">
        <v>12117</v>
      </c>
      <c r="D9410" s="285">
        <v>0</v>
      </c>
      <c r="E9410" s="286">
        <v>14</v>
      </c>
      <c r="F9410" s="286">
        <v>0</v>
      </c>
    </row>
    <row r="9411" spans="1:6">
      <c r="A9411" t="s">
        <v>12350</v>
      </c>
      <c r="B9411" t="s">
        <v>12351</v>
      </c>
      <c r="C9411" t="s">
        <v>12080</v>
      </c>
      <c r="D9411" s="285">
        <v>0</v>
      </c>
      <c r="E9411" s="286">
        <v>0.48399999999999999</v>
      </c>
      <c r="F9411" s="286">
        <v>0</v>
      </c>
    </row>
    <row r="9412" spans="1:6">
      <c r="A9412" t="s">
        <v>12352</v>
      </c>
      <c r="B9412" t="s">
        <v>12353</v>
      </c>
      <c r="C9412" t="s">
        <v>12080</v>
      </c>
      <c r="D9412" s="285">
        <v>0</v>
      </c>
      <c r="E9412" s="286">
        <v>0.224</v>
      </c>
      <c r="F9412" s="286">
        <v>0</v>
      </c>
    </row>
    <row r="9413" spans="1:6">
      <c r="A9413" t="s">
        <v>12354</v>
      </c>
      <c r="B9413" t="s">
        <v>12355</v>
      </c>
      <c r="C9413" t="s">
        <v>12117</v>
      </c>
      <c r="D9413" s="285">
        <v>0</v>
      </c>
      <c r="E9413" s="286">
        <v>0.63100000000000001</v>
      </c>
      <c r="F9413" s="286">
        <v>0</v>
      </c>
    </row>
    <row r="9414" spans="1:6">
      <c r="A9414" t="s">
        <v>12356</v>
      </c>
      <c r="B9414" t="s">
        <v>12357</v>
      </c>
      <c r="C9414" t="s">
        <v>12080</v>
      </c>
      <c r="D9414" s="285">
        <v>0</v>
      </c>
      <c r="E9414" s="286">
        <v>2.056</v>
      </c>
      <c r="F9414" s="286">
        <v>0</v>
      </c>
    </row>
    <row r="9415" spans="1:6">
      <c r="A9415" t="s">
        <v>12358</v>
      </c>
      <c r="B9415" t="s">
        <v>12359</v>
      </c>
      <c r="C9415" t="s">
        <v>12117</v>
      </c>
      <c r="D9415" s="285">
        <v>0</v>
      </c>
      <c r="E9415" s="286">
        <v>9</v>
      </c>
      <c r="F9415" s="286">
        <v>0</v>
      </c>
    </row>
    <row r="9416" spans="1:6">
      <c r="A9416" t="s">
        <v>12360</v>
      </c>
      <c r="B9416" t="s">
        <v>12361</v>
      </c>
      <c r="C9416" t="s">
        <v>12117</v>
      </c>
      <c r="D9416" s="285">
        <v>0</v>
      </c>
      <c r="E9416" s="286">
        <v>0.93</v>
      </c>
      <c r="F9416" s="286">
        <v>0</v>
      </c>
    </row>
    <row r="9417" spans="1:6">
      <c r="A9417" t="s">
        <v>12362</v>
      </c>
      <c r="B9417" t="s">
        <v>12363</v>
      </c>
      <c r="C9417" t="s">
        <v>12117</v>
      </c>
      <c r="D9417" s="285">
        <v>0</v>
      </c>
      <c r="E9417" s="286">
        <v>90</v>
      </c>
      <c r="F9417" s="286">
        <v>0</v>
      </c>
    </row>
    <row r="9418" spans="1:6">
      <c r="A9418" t="s">
        <v>12364</v>
      </c>
      <c r="B9418" t="s">
        <v>12365</v>
      </c>
      <c r="C9418" t="s">
        <v>12080</v>
      </c>
      <c r="D9418" s="285">
        <v>0</v>
      </c>
      <c r="E9418" s="286">
        <v>0.122</v>
      </c>
      <c r="F9418" s="286">
        <v>0</v>
      </c>
    </row>
    <row r="9419" spans="1:6">
      <c r="A9419" t="s">
        <v>12366</v>
      </c>
      <c r="B9419" t="s">
        <v>12367</v>
      </c>
      <c r="C9419" t="s">
        <v>12117</v>
      </c>
      <c r="D9419" s="285">
        <v>0</v>
      </c>
      <c r="E9419" s="286">
        <v>1.2909999999999999</v>
      </c>
      <c r="F9419" s="286">
        <v>0</v>
      </c>
    </row>
    <row r="9420" spans="1:6">
      <c r="A9420" t="s">
        <v>12368</v>
      </c>
      <c r="B9420" t="s">
        <v>12369</v>
      </c>
      <c r="C9420" t="s">
        <v>12080</v>
      </c>
      <c r="D9420" s="285">
        <v>37406</v>
      </c>
      <c r="E9420" s="286">
        <v>0.121</v>
      </c>
      <c r="F9420" s="286">
        <v>4526.12</v>
      </c>
    </row>
    <row r="9421" spans="1:6">
      <c r="A9421" t="s">
        <v>12370</v>
      </c>
      <c r="B9421" t="s">
        <v>12371</v>
      </c>
      <c r="C9421" t="s">
        <v>12080</v>
      </c>
      <c r="D9421" s="285">
        <v>5044</v>
      </c>
      <c r="E9421" s="286">
        <v>1.1279999999999999</v>
      </c>
      <c r="F9421" s="286">
        <v>5691.64</v>
      </c>
    </row>
    <row r="9422" spans="1:6">
      <c r="A9422" t="s">
        <v>12372</v>
      </c>
      <c r="B9422" t="s">
        <v>12373</v>
      </c>
      <c r="C9422" t="s">
        <v>12117</v>
      </c>
      <c r="D9422" s="285">
        <v>0</v>
      </c>
      <c r="E9422" s="286">
        <v>7.75</v>
      </c>
      <c r="F9422" s="286">
        <v>0</v>
      </c>
    </row>
    <row r="9423" spans="1:6">
      <c r="A9423" t="s">
        <v>12374</v>
      </c>
      <c r="B9423" t="s">
        <v>12375</v>
      </c>
      <c r="C9423" t="s">
        <v>12080</v>
      </c>
      <c r="D9423" s="285">
        <v>14392</v>
      </c>
      <c r="E9423" s="286">
        <v>0</v>
      </c>
      <c r="F9423" s="286">
        <v>0</v>
      </c>
    </row>
    <row r="9424" spans="1:6">
      <c r="A9424" t="s">
        <v>12376</v>
      </c>
      <c r="B9424" t="s">
        <v>12377</v>
      </c>
      <c r="C9424" t="s">
        <v>12117</v>
      </c>
      <c r="D9424" s="285">
        <v>0</v>
      </c>
      <c r="E9424" s="286">
        <v>3.38</v>
      </c>
      <c r="F9424" s="286">
        <v>0</v>
      </c>
    </row>
    <row r="9425" spans="1:6">
      <c r="A9425" t="s">
        <v>12378</v>
      </c>
      <c r="B9425" t="s">
        <v>12379</v>
      </c>
      <c r="C9425" t="s">
        <v>12080</v>
      </c>
      <c r="D9425" s="285">
        <v>385</v>
      </c>
      <c r="E9425" s="286">
        <v>0.6</v>
      </c>
      <c r="F9425" s="286">
        <v>231</v>
      </c>
    </row>
    <row r="9426" spans="1:6">
      <c r="A9426" t="s">
        <v>12380</v>
      </c>
      <c r="B9426" t="s">
        <v>12381</v>
      </c>
      <c r="C9426" t="s">
        <v>12080</v>
      </c>
      <c r="D9426" s="285">
        <v>0</v>
      </c>
      <c r="E9426" s="286">
        <v>0</v>
      </c>
      <c r="F9426" s="286">
        <v>0</v>
      </c>
    </row>
    <row r="9427" spans="1:6">
      <c r="A9427" t="s">
        <v>12382</v>
      </c>
      <c r="B9427" t="s">
        <v>12383</v>
      </c>
      <c r="C9427" t="s">
        <v>12080</v>
      </c>
      <c r="D9427" s="285">
        <v>0</v>
      </c>
      <c r="E9427" s="286">
        <v>0.34200000000000003</v>
      </c>
      <c r="F9427" s="286">
        <v>0</v>
      </c>
    </row>
    <row r="9428" spans="1:6">
      <c r="A9428" t="s">
        <v>12384</v>
      </c>
      <c r="B9428" t="s">
        <v>12385</v>
      </c>
      <c r="C9428" t="s">
        <v>12117</v>
      </c>
      <c r="D9428" s="285">
        <v>0</v>
      </c>
      <c r="E9428" s="286">
        <v>9.65</v>
      </c>
      <c r="F9428" s="286">
        <v>0</v>
      </c>
    </row>
    <row r="9429" spans="1:6">
      <c r="A9429" t="s">
        <v>12386</v>
      </c>
      <c r="B9429" t="s">
        <v>12387</v>
      </c>
      <c r="C9429" t="s">
        <v>12117</v>
      </c>
      <c r="D9429" s="285">
        <v>0</v>
      </c>
      <c r="E9429" s="286">
        <v>0.85</v>
      </c>
      <c r="F9429" s="286">
        <v>0</v>
      </c>
    </row>
    <row r="9430" spans="1:6">
      <c r="A9430" t="s">
        <v>12388</v>
      </c>
      <c r="B9430" t="s">
        <v>12389</v>
      </c>
      <c r="C9430" t="s">
        <v>12117</v>
      </c>
      <c r="D9430" s="285">
        <v>0</v>
      </c>
      <c r="E9430" s="286">
        <v>0.25600000000000001</v>
      </c>
      <c r="F9430" s="286">
        <v>0</v>
      </c>
    </row>
    <row r="9431" spans="1:6">
      <c r="A9431" t="s">
        <v>12390</v>
      </c>
      <c r="B9431" t="s">
        <v>12391</v>
      </c>
      <c r="C9431" t="s">
        <v>12117</v>
      </c>
      <c r="D9431" s="285">
        <v>0</v>
      </c>
      <c r="E9431" s="286">
        <v>19.8</v>
      </c>
      <c r="F9431" s="286">
        <v>0</v>
      </c>
    </row>
    <row r="9432" spans="1:6">
      <c r="A9432" t="s">
        <v>12392</v>
      </c>
      <c r="B9432" t="s">
        <v>12393</v>
      </c>
      <c r="C9432" t="s">
        <v>12117</v>
      </c>
      <c r="D9432" s="285">
        <v>0</v>
      </c>
      <c r="E9432" s="286">
        <v>2.2000000000000002</v>
      </c>
      <c r="F9432" s="286">
        <v>0</v>
      </c>
    </row>
    <row r="9433" spans="1:6">
      <c r="A9433" t="s">
        <v>12394</v>
      </c>
      <c r="B9433" t="s">
        <v>12395</v>
      </c>
      <c r="C9433" t="s">
        <v>12080</v>
      </c>
      <c r="D9433" s="285">
        <v>0</v>
      </c>
      <c r="E9433" s="286">
        <v>0.111</v>
      </c>
      <c r="F9433" s="286">
        <v>0</v>
      </c>
    </row>
    <row r="9434" spans="1:6">
      <c r="A9434" t="s">
        <v>12396</v>
      </c>
      <c r="B9434" t="s">
        <v>12397</v>
      </c>
      <c r="C9434" t="s">
        <v>12117</v>
      </c>
      <c r="D9434" s="285">
        <v>0</v>
      </c>
      <c r="E9434" s="286">
        <v>16</v>
      </c>
      <c r="F9434" s="286">
        <v>0</v>
      </c>
    </row>
    <row r="9435" spans="1:6">
      <c r="A9435" t="s">
        <v>12398</v>
      </c>
      <c r="B9435" t="s">
        <v>12399</v>
      </c>
      <c r="C9435" t="s">
        <v>12137</v>
      </c>
      <c r="D9435" s="285">
        <v>0</v>
      </c>
      <c r="E9435" s="286">
        <v>3.49</v>
      </c>
      <c r="F9435" s="286">
        <v>0</v>
      </c>
    </row>
    <row r="9436" spans="1:6">
      <c r="A9436" t="s">
        <v>12400</v>
      </c>
      <c r="B9436" t="s">
        <v>12401</v>
      </c>
      <c r="C9436" t="s">
        <v>12117</v>
      </c>
      <c r="D9436" s="285">
        <v>0</v>
      </c>
      <c r="E9436" s="286">
        <v>5.18</v>
      </c>
      <c r="F9436" s="286">
        <v>0</v>
      </c>
    </row>
    <row r="9437" spans="1:6">
      <c r="A9437" t="s">
        <v>12402</v>
      </c>
      <c r="B9437" t="s">
        <v>12403</v>
      </c>
      <c r="C9437" t="s">
        <v>12117</v>
      </c>
      <c r="D9437" s="285">
        <v>0</v>
      </c>
      <c r="E9437" s="286">
        <v>17.16</v>
      </c>
      <c r="F9437" s="286">
        <v>0</v>
      </c>
    </row>
    <row r="9438" spans="1:6">
      <c r="A9438" t="s">
        <v>12404</v>
      </c>
      <c r="B9438" t="s">
        <v>12405</v>
      </c>
      <c r="C9438" t="s">
        <v>12117</v>
      </c>
      <c r="D9438" s="285">
        <v>0</v>
      </c>
      <c r="E9438" s="286">
        <v>0</v>
      </c>
      <c r="F9438" s="286">
        <v>0</v>
      </c>
    </row>
    <row r="9439" spans="1:6">
      <c r="A9439" t="s">
        <v>12406</v>
      </c>
      <c r="B9439" t="s">
        <v>12407</v>
      </c>
      <c r="C9439" t="s">
        <v>12117</v>
      </c>
      <c r="D9439" s="285">
        <v>0</v>
      </c>
      <c r="E9439" s="286">
        <v>0</v>
      </c>
      <c r="F9439" s="286">
        <v>0</v>
      </c>
    </row>
    <row r="9440" spans="1:6">
      <c r="A9440" t="s">
        <v>12408</v>
      </c>
      <c r="B9440" t="s">
        <v>12409</v>
      </c>
      <c r="C9440" t="s">
        <v>12117</v>
      </c>
      <c r="D9440" s="285">
        <v>0</v>
      </c>
      <c r="E9440" s="286">
        <v>0</v>
      </c>
      <c r="F9440" s="286">
        <v>0</v>
      </c>
    </row>
    <row r="9441" spans="1:6">
      <c r="A9441" t="s">
        <v>12410</v>
      </c>
      <c r="B9441" t="s">
        <v>12411</v>
      </c>
      <c r="C9441" t="s">
        <v>12117</v>
      </c>
      <c r="D9441" s="285">
        <v>0</v>
      </c>
      <c r="E9441" s="286">
        <v>0</v>
      </c>
      <c r="F9441" s="286">
        <v>0</v>
      </c>
    </row>
    <row r="9442" spans="1:6">
      <c r="A9442" t="s">
        <v>12412</v>
      </c>
      <c r="B9442" t="s">
        <v>12413</v>
      </c>
      <c r="C9442" t="s">
        <v>12117</v>
      </c>
      <c r="D9442" s="285">
        <v>0</v>
      </c>
      <c r="E9442" s="286">
        <v>0</v>
      </c>
      <c r="F9442" s="286">
        <v>0</v>
      </c>
    </row>
    <row r="9443" spans="1:6">
      <c r="A9443" t="s">
        <v>12414</v>
      </c>
      <c r="B9443" t="s">
        <v>12415</v>
      </c>
      <c r="C9443" t="s">
        <v>679</v>
      </c>
      <c r="D9443" s="285">
        <v>398</v>
      </c>
      <c r="E9443" s="286">
        <v>0</v>
      </c>
      <c r="F9443" s="286">
        <v>0</v>
      </c>
    </row>
    <row r="9444" spans="1:6">
      <c r="A9444" t="s">
        <v>12416</v>
      </c>
      <c r="B9444" t="s">
        <v>12417</v>
      </c>
      <c r="C9444" t="s">
        <v>679</v>
      </c>
      <c r="D9444" s="285">
        <v>0</v>
      </c>
      <c r="E9444" s="286">
        <v>3.72</v>
      </c>
      <c r="F9444" s="286">
        <v>0</v>
      </c>
    </row>
    <row r="9445" spans="1:6">
      <c r="A9445" t="s">
        <v>181</v>
      </c>
      <c r="B9445" t="s">
        <v>182</v>
      </c>
      <c r="C9445" t="s">
        <v>679</v>
      </c>
      <c r="D9445" s="285">
        <v>169</v>
      </c>
      <c r="E9445" s="286">
        <v>1.1599999999999999</v>
      </c>
      <c r="F9445" s="286">
        <v>196.04</v>
      </c>
    </row>
    <row r="9446" spans="1:6">
      <c r="A9446" t="s">
        <v>183</v>
      </c>
      <c r="B9446" t="s">
        <v>184</v>
      </c>
      <c r="C9446" t="s">
        <v>679</v>
      </c>
      <c r="D9446" s="285">
        <v>137</v>
      </c>
      <c r="E9446" s="286">
        <v>1.1599999999999999</v>
      </c>
      <c r="F9446" s="286">
        <v>158.91999999999999</v>
      </c>
    </row>
    <row r="9447" spans="1:6">
      <c r="A9447" t="s">
        <v>185</v>
      </c>
      <c r="B9447" t="s">
        <v>186</v>
      </c>
      <c r="C9447" t="s">
        <v>679</v>
      </c>
      <c r="D9447" s="285">
        <v>-48</v>
      </c>
      <c r="E9447" s="286">
        <v>1.1599999999999999</v>
      </c>
      <c r="F9447" s="286">
        <v>-55.68</v>
      </c>
    </row>
    <row r="9448" spans="1:6">
      <c r="A9448" t="s">
        <v>187</v>
      </c>
      <c r="B9448" t="s">
        <v>188</v>
      </c>
      <c r="C9448" t="s">
        <v>679</v>
      </c>
      <c r="D9448" s="285">
        <v>-283</v>
      </c>
      <c r="E9448" s="286">
        <v>1.1599999999999999</v>
      </c>
      <c r="F9448" s="286">
        <v>-328.28</v>
      </c>
    </row>
    <row r="9449" spans="1:6">
      <c r="A9449" t="s">
        <v>112</v>
      </c>
      <c r="B9449" t="s">
        <v>113</v>
      </c>
      <c r="C9449" t="s">
        <v>679</v>
      </c>
      <c r="D9449" s="285">
        <v>14227</v>
      </c>
      <c r="E9449" s="286">
        <v>5</v>
      </c>
      <c r="F9449" s="286">
        <v>71135</v>
      </c>
    </row>
    <row r="9450" spans="1:6">
      <c r="A9450" t="s">
        <v>114</v>
      </c>
      <c r="B9450" t="s">
        <v>115</v>
      </c>
      <c r="C9450" t="s">
        <v>679</v>
      </c>
      <c r="D9450" s="285">
        <v>13788</v>
      </c>
      <c r="E9450" s="286">
        <v>5</v>
      </c>
      <c r="F9450" s="286">
        <v>68940</v>
      </c>
    </row>
    <row r="9451" spans="1:6">
      <c r="A9451" t="s">
        <v>116</v>
      </c>
      <c r="B9451" t="s">
        <v>117</v>
      </c>
      <c r="C9451" t="s">
        <v>679</v>
      </c>
      <c r="D9451" s="285">
        <v>13722</v>
      </c>
      <c r="E9451" s="286">
        <v>5</v>
      </c>
      <c r="F9451" s="286">
        <v>68610</v>
      </c>
    </row>
    <row r="9452" spans="1:6">
      <c r="A9452" t="s">
        <v>118</v>
      </c>
      <c r="B9452" t="s">
        <v>119</v>
      </c>
      <c r="C9452" t="s">
        <v>679</v>
      </c>
      <c r="D9452" s="285">
        <v>10628</v>
      </c>
      <c r="E9452" s="286">
        <v>5</v>
      </c>
      <c r="F9452" s="286">
        <v>53140</v>
      </c>
    </row>
    <row r="9453" spans="1:6">
      <c r="A9453" t="s">
        <v>74</v>
      </c>
      <c r="B9453" t="s">
        <v>77</v>
      </c>
      <c r="C9453" t="s">
        <v>679</v>
      </c>
      <c r="D9453" s="285">
        <v>24</v>
      </c>
      <c r="E9453" s="286">
        <v>4</v>
      </c>
      <c r="F9453" s="286">
        <v>96</v>
      </c>
    </row>
    <row r="9454" spans="1:6">
      <c r="A9454" t="s">
        <v>79</v>
      </c>
      <c r="B9454" t="s">
        <v>80</v>
      </c>
      <c r="C9454" t="s">
        <v>679</v>
      </c>
      <c r="D9454" s="285">
        <v>0</v>
      </c>
      <c r="E9454" s="286">
        <v>4</v>
      </c>
      <c r="F9454" s="286">
        <v>0</v>
      </c>
    </row>
    <row r="9455" spans="1:6">
      <c r="A9455" t="s">
        <v>81</v>
      </c>
      <c r="B9455" t="s">
        <v>82</v>
      </c>
      <c r="C9455" t="s">
        <v>679</v>
      </c>
      <c r="D9455" s="285">
        <v>0</v>
      </c>
      <c r="E9455" s="286">
        <v>4</v>
      </c>
      <c r="F9455" s="286">
        <v>0</v>
      </c>
    </row>
    <row r="9456" spans="1:6">
      <c r="A9456" t="s">
        <v>83</v>
      </c>
      <c r="B9456" t="s">
        <v>84</v>
      </c>
      <c r="C9456" t="s">
        <v>679</v>
      </c>
      <c r="D9456" s="285">
        <v>301</v>
      </c>
      <c r="E9456" s="286">
        <v>4</v>
      </c>
      <c r="F9456" s="286">
        <v>1204</v>
      </c>
    </row>
    <row r="9457" spans="1:6">
      <c r="A9457" t="s">
        <v>170</v>
      </c>
      <c r="B9457" t="s">
        <v>173</v>
      </c>
      <c r="C9457" t="s">
        <v>679</v>
      </c>
      <c r="D9457" s="285">
        <v>10850</v>
      </c>
      <c r="E9457" s="286">
        <v>0.81599999999999995</v>
      </c>
      <c r="F9457" s="286">
        <v>8853.6</v>
      </c>
    </row>
    <row r="9458" spans="1:6">
      <c r="A9458" t="s">
        <v>175</v>
      </c>
      <c r="B9458" t="s">
        <v>176</v>
      </c>
      <c r="C9458" t="s">
        <v>679</v>
      </c>
      <c r="D9458" s="285">
        <v>12619</v>
      </c>
      <c r="E9458" s="286">
        <v>0.81499999999999995</v>
      </c>
      <c r="F9458" s="286">
        <v>10296.969999999999</v>
      </c>
    </row>
    <row r="9459" spans="1:6">
      <c r="A9459" t="s">
        <v>177</v>
      </c>
      <c r="B9459" t="s">
        <v>178</v>
      </c>
      <c r="C9459" t="s">
        <v>679</v>
      </c>
      <c r="D9459" s="285">
        <v>11568</v>
      </c>
      <c r="E9459" s="286">
        <v>0.81599999999999995</v>
      </c>
      <c r="F9459" s="286">
        <v>9439.48</v>
      </c>
    </row>
    <row r="9460" spans="1:6">
      <c r="A9460" t="s">
        <v>179</v>
      </c>
      <c r="B9460" t="s">
        <v>180</v>
      </c>
      <c r="C9460" t="s">
        <v>679</v>
      </c>
      <c r="D9460" s="285">
        <v>11239</v>
      </c>
      <c r="E9460" s="286">
        <v>0.81499999999999995</v>
      </c>
      <c r="F9460" s="286">
        <v>9170.91</v>
      </c>
    </row>
    <row r="9461" spans="1:6">
      <c r="A9461" t="s">
        <v>85</v>
      </c>
      <c r="B9461" t="s">
        <v>86</v>
      </c>
      <c r="C9461" t="s">
        <v>679</v>
      </c>
      <c r="D9461" s="285">
        <v>-28</v>
      </c>
      <c r="E9461" s="286">
        <v>4.0049999999999999</v>
      </c>
      <c r="F9461" s="286">
        <v>-112.14</v>
      </c>
    </row>
    <row r="9462" spans="1:6">
      <c r="A9462" t="s">
        <v>87</v>
      </c>
      <c r="B9462" t="s">
        <v>88</v>
      </c>
      <c r="C9462" t="s">
        <v>679</v>
      </c>
      <c r="D9462" s="285">
        <v>49</v>
      </c>
      <c r="E9462" s="286">
        <v>4</v>
      </c>
      <c r="F9462" s="286">
        <v>196</v>
      </c>
    </row>
    <row r="9463" spans="1:6">
      <c r="A9463" t="s">
        <v>89</v>
      </c>
      <c r="B9463" t="s">
        <v>90</v>
      </c>
      <c r="C9463" t="s">
        <v>679</v>
      </c>
      <c r="D9463" s="285">
        <v>9</v>
      </c>
      <c r="E9463" s="286">
        <v>4.45</v>
      </c>
      <c r="F9463" s="286">
        <v>40.049999999999997</v>
      </c>
    </row>
    <row r="9464" spans="1:6">
      <c r="A9464" t="s">
        <v>91</v>
      </c>
      <c r="B9464" t="s">
        <v>92</v>
      </c>
      <c r="C9464" t="s">
        <v>679</v>
      </c>
      <c r="D9464" s="285">
        <v>-72</v>
      </c>
      <c r="E9464" s="286">
        <v>4.45</v>
      </c>
      <c r="F9464" s="286">
        <v>-320.39999999999998</v>
      </c>
    </row>
    <row r="9465" spans="1:6">
      <c r="A9465" t="s">
        <v>120</v>
      </c>
      <c r="B9465" t="s">
        <v>121</v>
      </c>
      <c r="C9465" t="s">
        <v>679</v>
      </c>
      <c r="D9465" s="285">
        <v>10252</v>
      </c>
      <c r="E9465" s="286">
        <v>5</v>
      </c>
      <c r="F9465" s="286">
        <v>51260</v>
      </c>
    </row>
    <row r="9466" spans="1:6">
      <c r="A9466" t="s">
        <v>122</v>
      </c>
      <c r="B9466" t="s">
        <v>123</v>
      </c>
      <c r="C9466" t="s">
        <v>679</v>
      </c>
      <c r="D9466" s="285">
        <v>12150</v>
      </c>
      <c r="E9466" s="286">
        <v>5</v>
      </c>
      <c r="F9466" s="286">
        <v>60750</v>
      </c>
    </row>
    <row r="9467" spans="1:6">
      <c r="A9467" t="s">
        <v>124</v>
      </c>
      <c r="B9467" t="s">
        <v>125</v>
      </c>
      <c r="C9467" t="s">
        <v>679</v>
      </c>
      <c r="D9467" s="285">
        <v>7454</v>
      </c>
      <c r="E9467" s="286">
        <v>5</v>
      </c>
      <c r="F9467" s="286">
        <v>37270</v>
      </c>
    </row>
    <row r="9468" spans="1:6">
      <c r="A9468" t="s">
        <v>126</v>
      </c>
      <c r="B9468" t="s">
        <v>127</v>
      </c>
      <c r="C9468" t="s">
        <v>679</v>
      </c>
      <c r="D9468" s="285">
        <v>7054</v>
      </c>
      <c r="E9468" s="286">
        <v>5</v>
      </c>
      <c r="F9468" s="286">
        <v>35270</v>
      </c>
    </row>
    <row r="9469" spans="1:6">
      <c r="A9469" t="s">
        <v>128</v>
      </c>
      <c r="B9469" t="s">
        <v>130</v>
      </c>
      <c r="C9469" t="s">
        <v>679</v>
      </c>
      <c r="D9469" s="285">
        <v>10191</v>
      </c>
      <c r="E9469" s="286">
        <v>11.68</v>
      </c>
      <c r="F9469" s="286">
        <v>119030.88</v>
      </c>
    </row>
    <row r="9470" spans="1:6">
      <c r="A9470" t="s">
        <v>131</v>
      </c>
      <c r="B9470" t="s">
        <v>132</v>
      </c>
      <c r="C9470" t="s">
        <v>679</v>
      </c>
      <c r="D9470" s="285">
        <v>3179</v>
      </c>
      <c r="E9470" s="286">
        <v>11.68</v>
      </c>
      <c r="F9470" s="286">
        <v>37130.720000000001</v>
      </c>
    </row>
    <row r="9471" spans="1:6">
      <c r="A9471" t="s">
        <v>133</v>
      </c>
      <c r="B9471" t="s">
        <v>134</v>
      </c>
      <c r="C9471" t="s">
        <v>679</v>
      </c>
      <c r="D9471" s="285">
        <v>3355</v>
      </c>
      <c r="E9471" s="286">
        <v>11.68</v>
      </c>
      <c r="F9471" s="286">
        <v>39186.400000000001</v>
      </c>
    </row>
    <row r="9472" spans="1:6">
      <c r="A9472" t="s">
        <v>135</v>
      </c>
      <c r="B9472" t="s">
        <v>136</v>
      </c>
      <c r="C9472" t="s">
        <v>679</v>
      </c>
      <c r="D9472" s="285">
        <v>7535</v>
      </c>
      <c r="E9472" s="286">
        <v>11.68</v>
      </c>
      <c r="F9472" s="286">
        <v>88008.8</v>
      </c>
    </row>
    <row r="9473" spans="1:6">
      <c r="A9473" t="s">
        <v>137</v>
      </c>
      <c r="B9473" t="s">
        <v>138</v>
      </c>
      <c r="C9473" t="s">
        <v>679</v>
      </c>
      <c r="D9473" s="285">
        <v>2489</v>
      </c>
      <c r="E9473" s="286">
        <v>11.68</v>
      </c>
      <c r="F9473" s="286">
        <v>29071.52</v>
      </c>
    </row>
    <row r="9474" spans="1:6">
      <c r="A9474" t="s">
        <v>139</v>
      </c>
      <c r="B9474" t="s">
        <v>140</v>
      </c>
      <c r="C9474" t="s">
        <v>679</v>
      </c>
      <c r="D9474" s="285">
        <v>2200</v>
      </c>
      <c r="E9474" s="286">
        <v>11.68</v>
      </c>
      <c r="F9474" s="286">
        <v>25696</v>
      </c>
    </row>
    <row r="9475" spans="1:6">
      <c r="A9475" t="s">
        <v>141</v>
      </c>
      <c r="B9475" t="s">
        <v>142</v>
      </c>
      <c r="C9475" t="s">
        <v>679</v>
      </c>
      <c r="D9475" s="285">
        <v>3633</v>
      </c>
      <c r="E9475" s="286">
        <v>11.68</v>
      </c>
      <c r="F9475" s="286">
        <v>42433.440000000002</v>
      </c>
    </row>
    <row r="9476" spans="1:6">
      <c r="A9476" t="s">
        <v>143</v>
      </c>
      <c r="B9476" t="s">
        <v>144</v>
      </c>
      <c r="C9476" t="s">
        <v>679</v>
      </c>
      <c r="D9476" s="285">
        <v>4303</v>
      </c>
      <c r="E9476" s="286">
        <v>11.68</v>
      </c>
      <c r="F9476" s="286">
        <v>50259.040000000001</v>
      </c>
    </row>
    <row r="9477" spans="1:6">
      <c r="A9477" t="s">
        <v>202</v>
      </c>
      <c r="B9477" t="s">
        <v>204</v>
      </c>
      <c r="C9477" t="s">
        <v>679</v>
      </c>
      <c r="D9477" s="285">
        <v>0</v>
      </c>
      <c r="E9477" s="286">
        <v>0.93</v>
      </c>
      <c r="F9477" s="286">
        <v>0</v>
      </c>
    </row>
    <row r="9478" spans="1:6">
      <c r="A9478" t="s">
        <v>205</v>
      </c>
      <c r="B9478" t="s">
        <v>206</v>
      </c>
      <c r="C9478" t="s">
        <v>679</v>
      </c>
      <c r="D9478" s="285">
        <v>0</v>
      </c>
      <c r="E9478" s="286">
        <v>0.93</v>
      </c>
      <c r="F9478" s="286">
        <v>0</v>
      </c>
    </row>
    <row r="9479" spans="1:6">
      <c r="A9479" t="s">
        <v>207</v>
      </c>
      <c r="B9479" t="s">
        <v>208</v>
      </c>
      <c r="C9479" t="s">
        <v>679</v>
      </c>
      <c r="D9479" s="285">
        <v>0</v>
      </c>
      <c r="E9479" s="286">
        <v>0.93</v>
      </c>
      <c r="F9479" s="286">
        <v>0</v>
      </c>
    </row>
    <row r="9480" spans="1:6">
      <c r="A9480" t="s">
        <v>209</v>
      </c>
      <c r="B9480" t="s">
        <v>210</v>
      </c>
      <c r="C9480" t="s">
        <v>679</v>
      </c>
      <c r="D9480" s="285">
        <v>0</v>
      </c>
      <c r="E9480" s="286">
        <v>0.93</v>
      </c>
      <c r="F9480" s="286">
        <v>0</v>
      </c>
    </row>
    <row r="9481" spans="1:6">
      <c r="A9481" t="s">
        <v>12418</v>
      </c>
      <c r="B9481" t="s">
        <v>12419</v>
      </c>
      <c r="C9481" t="s">
        <v>679</v>
      </c>
      <c r="D9481" s="285">
        <v>0</v>
      </c>
      <c r="E9481" s="286">
        <v>1.03</v>
      </c>
      <c r="F9481" s="286">
        <v>0</v>
      </c>
    </row>
    <row r="9482" spans="1:6">
      <c r="A9482" t="s">
        <v>12420</v>
      </c>
      <c r="B9482" t="s">
        <v>12421</v>
      </c>
      <c r="C9482" t="s">
        <v>679</v>
      </c>
      <c r="D9482" s="285">
        <v>0</v>
      </c>
      <c r="E9482" s="286">
        <v>0.95799999999999996</v>
      </c>
      <c r="F9482" s="286">
        <v>0</v>
      </c>
    </row>
    <row r="9483" spans="1:6">
      <c r="A9483" t="s">
        <v>12422</v>
      </c>
      <c r="B9483" t="s">
        <v>12423</v>
      </c>
      <c r="C9483" t="s">
        <v>679</v>
      </c>
      <c r="D9483" s="285">
        <v>0</v>
      </c>
      <c r="E9483" s="286">
        <v>0.93</v>
      </c>
      <c r="F9483" s="286">
        <v>0</v>
      </c>
    </row>
    <row r="9484" spans="1:6">
      <c r="A9484" t="s">
        <v>12424</v>
      </c>
      <c r="B9484" t="s">
        <v>12425</v>
      </c>
      <c r="C9484" t="s">
        <v>679</v>
      </c>
      <c r="D9484" s="285">
        <v>0</v>
      </c>
      <c r="E9484" s="286">
        <v>0.93</v>
      </c>
      <c r="F9484" s="286">
        <v>0</v>
      </c>
    </row>
    <row r="9485" spans="1:6">
      <c r="A9485" t="s">
        <v>189</v>
      </c>
      <c r="B9485" t="s">
        <v>12426</v>
      </c>
      <c r="C9485" t="s">
        <v>679</v>
      </c>
      <c r="D9485" s="285">
        <v>2970</v>
      </c>
      <c r="E9485" s="286">
        <v>2.0499999999999998</v>
      </c>
      <c r="F9485" s="286">
        <v>6088.5</v>
      </c>
    </row>
    <row r="9486" spans="1:6">
      <c r="A9486" t="s">
        <v>194</v>
      </c>
      <c r="B9486" t="s">
        <v>12427</v>
      </c>
      <c r="C9486" t="s">
        <v>679</v>
      </c>
      <c r="D9486" s="285">
        <v>666</v>
      </c>
      <c r="E9486" s="286">
        <v>2.0499999999999998</v>
      </c>
      <c r="F9486" s="286">
        <v>1365.3</v>
      </c>
    </row>
    <row r="9487" spans="1:6">
      <c r="A9487" t="s">
        <v>196</v>
      </c>
      <c r="B9487" t="s">
        <v>197</v>
      </c>
      <c r="C9487" t="s">
        <v>679</v>
      </c>
      <c r="D9487" s="285">
        <v>422</v>
      </c>
      <c r="E9487" s="286">
        <v>2.0499999999999998</v>
      </c>
      <c r="F9487" s="286">
        <v>865.1</v>
      </c>
    </row>
    <row r="9488" spans="1:6">
      <c r="A9488" t="s">
        <v>198</v>
      </c>
      <c r="B9488" t="s">
        <v>199</v>
      </c>
      <c r="C9488" t="s">
        <v>679</v>
      </c>
      <c r="D9488" s="285">
        <v>618</v>
      </c>
      <c r="E9488" s="286">
        <v>2.0499999999999998</v>
      </c>
      <c r="F9488" s="286">
        <v>1266.9000000000001</v>
      </c>
    </row>
    <row r="9489" spans="1:6">
      <c r="A9489" t="s">
        <v>145</v>
      </c>
      <c r="B9489" t="s">
        <v>147</v>
      </c>
      <c r="C9489" t="s">
        <v>679</v>
      </c>
      <c r="D9489" s="285">
        <v>-12</v>
      </c>
      <c r="E9489" s="286">
        <v>6.3280000000000003</v>
      </c>
      <c r="F9489" s="286">
        <v>-75.94</v>
      </c>
    </row>
    <row r="9490" spans="1:6">
      <c r="A9490" t="s">
        <v>148</v>
      </c>
      <c r="B9490" t="s">
        <v>149</v>
      </c>
      <c r="C9490" t="s">
        <v>679</v>
      </c>
      <c r="D9490" s="285">
        <v>9</v>
      </c>
      <c r="E9490" s="286">
        <v>6.3289999999999997</v>
      </c>
      <c r="F9490" s="286">
        <v>56.96</v>
      </c>
    </row>
    <row r="9491" spans="1:6">
      <c r="A9491" t="s">
        <v>150</v>
      </c>
      <c r="B9491" t="s">
        <v>151</v>
      </c>
      <c r="C9491" t="s">
        <v>679</v>
      </c>
      <c r="D9491" s="285">
        <v>0</v>
      </c>
      <c r="E9491" s="286">
        <v>0</v>
      </c>
      <c r="F9491" s="286">
        <v>0</v>
      </c>
    </row>
    <row r="9492" spans="1:6">
      <c r="A9492" t="s">
        <v>152</v>
      </c>
      <c r="B9492" t="s">
        <v>153</v>
      </c>
      <c r="C9492" t="s">
        <v>679</v>
      </c>
      <c r="D9492" s="285">
        <v>41</v>
      </c>
      <c r="E9492" s="286">
        <v>6.3289999999999997</v>
      </c>
      <c r="F9492" s="286">
        <v>259.48</v>
      </c>
    </row>
    <row r="9493" spans="1:6">
      <c r="A9493" t="s">
        <v>154</v>
      </c>
      <c r="B9493" t="s">
        <v>155</v>
      </c>
      <c r="C9493" t="s">
        <v>679</v>
      </c>
      <c r="D9493" s="285">
        <v>0</v>
      </c>
      <c r="E9493" s="286">
        <v>6.3289999999999997</v>
      </c>
      <c r="F9493" s="286">
        <v>0</v>
      </c>
    </row>
    <row r="9494" spans="1:6">
      <c r="A9494" t="s">
        <v>156</v>
      </c>
      <c r="B9494" t="s">
        <v>157</v>
      </c>
      <c r="C9494" t="s">
        <v>679</v>
      </c>
      <c r="D9494" s="285">
        <v>0</v>
      </c>
      <c r="E9494" s="286">
        <v>0</v>
      </c>
      <c r="F9494" s="286">
        <v>0</v>
      </c>
    </row>
    <row r="9495" spans="1:6">
      <c r="A9495" t="s">
        <v>158</v>
      </c>
      <c r="B9495" t="s">
        <v>159</v>
      </c>
      <c r="C9495" t="s">
        <v>679</v>
      </c>
      <c r="D9495" s="285">
        <v>0</v>
      </c>
      <c r="E9495" s="286">
        <v>0</v>
      </c>
      <c r="F9495" s="286">
        <v>0</v>
      </c>
    </row>
    <row r="9496" spans="1:6">
      <c r="A9496" t="s">
        <v>160</v>
      </c>
      <c r="B9496" t="s">
        <v>12428</v>
      </c>
      <c r="C9496" t="s">
        <v>679</v>
      </c>
      <c r="D9496" s="285">
        <v>0</v>
      </c>
      <c r="E9496" s="286">
        <v>6.33</v>
      </c>
      <c r="F9496" s="286">
        <v>0</v>
      </c>
    </row>
    <row r="9497" spans="1:6">
      <c r="A9497" t="s">
        <v>12429</v>
      </c>
      <c r="B9497" t="s">
        <v>12430</v>
      </c>
      <c r="C9497" t="s">
        <v>679</v>
      </c>
      <c r="D9497" s="285">
        <v>-96</v>
      </c>
      <c r="E9497" s="286">
        <v>0</v>
      </c>
      <c r="F9497" s="286">
        <v>0</v>
      </c>
    </row>
    <row r="9498" spans="1:6">
      <c r="A9498" t="s">
        <v>12431</v>
      </c>
      <c r="B9498" t="s">
        <v>12432</v>
      </c>
      <c r="C9498" t="s">
        <v>679</v>
      </c>
      <c r="D9498" s="285">
        <v>-96</v>
      </c>
      <c r="E9498" s="286">
        <v>0</v>
      </c>
      <c r="F9498" s="286">
        <v>0</v>
      </c>
    </row>
    <row r="9499" spans="1:6">
      <c r="A9499" t="s">
        <v>12433</v>
      </c>
      <c r="B9499" t="s">
        <v>12434</v>
      </c>
      <c r="C9499" t="s">
        <v>679</v>
      </c>
      <c r="D9499" s="285">
        <v>221</v>
      </c>
      <c r="E9499" s="286">
        <v>0.01</v>
      </c>
      <c r="F9499" s="286">
        <v>2.21</v>
      </c>
    </row>
    <row r="9500" spans="1:6">
      <c r="A9500" t="s">
        <v>12435</v>
      </c>
      <c r="B9500" t="s">
        <v>12436</v>
      </c>
      <c r="C9500" t="s">
        <v>679</v>
      </c>
      <c r="D9500" s="285">
        <v>23</v>
      </c>
      <c r="E9500" s="286">
        <v>0.01</v>
      </c>
      <c r="F9500" s="286">
        <v>0.23</v>
      </c>
    </row>
    <row r="9501" spans="1:6">
      <c r="A9501" t="s">
        <v>12437</v>
      </c>
      <c r="B9501" t="s">
        <v>12438</v>
      </c>
      <c r="C9501" t="s">
        <v>679</v>
      </c>
      <c r="D9501" s="285">
        <v>187</v>
      </c>
      <c r="E9501" s="286">
        <v>0.01</v>
      </c>
      <c r="F9501" s="286">
        <v>1.87</v>
      </c>
    </row>
    <row r="9502" spans="1:6">
      <c r="A9502" t="s">
        <v>12439</v>
      </c>
      <c r="B9502" t="s">
        <v>12440</v>
      </c>
      <c r="C9502" t="s">
        <v>679</v>
      </c>
      <c r="D9502" s="285">
        <v>224</v>
      </c>
      <c r="E9502" s="286">
        <v>0.01</v>
      </c>
      <c r="F9502" s="286">
        <v>2.2400000000000002</v>
      </c>
    </row>
    <row r="9503" spans="1:6">
      <c r="A9503" t="s">
        <v>12441</v>
      </c>
      <c r="B9503" t="s">
        <v>12442</v>
      </c>
      <c r="C9503" t="s">
        <v>12080</v>
      </c>
      <c r="D9503" s="285">
        <v>19</v>
      </c>
      <c r="E9503" s="286">
        <v>0.01</v>
      </c>
      <c r="F9503" s="286">
        <v>0.19</v>
      </c>
    </row>
    <row r="9504" spans="1:6">
      <c r="A9504" t="s">
        <v>12443</v>
      </c>
      <c r="B9504" t="s">
        <v>12444</v>
      </c>
      <c r="C9504" t="s">
        <v>12080</v>
      </c>
      <c r="D9504" s="285">
        <v>2065</v>
      </c>
      <c r="E9504" s="286">
        <v>0.01</v>
      </c>
      <c r="F9504" s="286">
        <v>20.65</v>
      </c>
    </row>
    <row r="9505" spans="1:6">
      <c r="A9505" t="s">
        <v>12445</v>
      </c>
      <c r="B9505" t="s">
        <v>12446</v>
      </c>
      <c r="C9505" t="s">
        <v>12080</v>
      </c>
      <c r="D9505" s="285">
        <v>-383</v>
      </c>
      <c r="E9505" s="286">
        <v>0.01</v>
      </c>
      <c r="F9505" s="286">
        <v>-3.83</v>
      </c>
    </row>
    <row r="9506" spans="1:6">
      <c r="A9506" t="s">
        <v>12447</v>
      </c>
      <c r="B9506" t="s">
        <v>12448</v>
      </c>
      <c r="C9506" t="s">
        <v>12080</v>
      </c>
      <c r="D9506" s="285">
        <v>1726</v>
      </c>
      <c r="E9506" s="286">
        <v>0.01</v>
      </c>
      <c r="F9506" s="286">
        <v>17.260000000000002</v>
      </c>
    </row>
    <row r="9507" spans="1:6">
      <c r="A9507" t="s">
        <v>12449</v>
      </c>
      <c r="B9507" t="s">
        <v>12450</v>
      </c>
      <c r="C9507" t="s">
        <v>12080</v>
      </c>
      <c r="D9507" s="285">
        <v>26</v>
      </c>
      <c r="E9507" s="286">
        <v>0.01</v>
      </c>
      <c r="F9507" s="286">
        <v>0.26</v>
      </c>
    </row>
    <row r="9508" spans="1:6">
      <c r="A9508" t="s">
        <v>12451</v>
      </c>
      <c r="B9508" t="s">
        <v>12452</v>
      </c>
      <c r="C9508" t="s">
        <v>12080</v>
      </c>
      <c r="D9508" s="285">
        <v>-1</v>
      </c>
      <c r="E9508" s="286">
        <v>0.01</v>
      </c>
      <c r="F9508" s="286">
        <v>-0.01</v>
      </c>
    </row>
    <row r="9509" spans="1:6">
      <c r="A9509" t="s">
        <v>12453</v>
      </c>
      <c r="B9509" t="s">
        <v>12454</v>
      </c>
      <c r="C9509" t="s">
        <v>12080</v>
      </c>
      <c r="D9509" s="285">
        <v>246</v>
      </c>
      <c r="E9509" s="286">
        <v>0.01</v>
      </c>
      <c r="F9509" s="286">
        <v>2.46</v>
      </c>
    </row>
    <row r="9510" spans="1:6">
      <c r="A9510" t="s">
        <v>12455</v>
      </c>
      <c r="B9510" t="s">
        <v>12456</v>
      </c>
      <c r="C9510" t="s">
        <v>12080</v>
      </c>
      <c r="D9510" s="285">
        <v>411</v>
      </c>
      <c r="E9510" s="286">
        <v>0.01</v>
      </c>
      <c r="F9510" s="286">
        <v>4.1100000000000003</v>
      </c>
    </row>
    <row r="9511" spans="1:6">
      <c r="A9511" t="s">
        <v>12457</v>
      </c>
      <c r="B9511" t="s">
        <v>12458</v>
      </c>
      <c r="C9511" t="s">
        <v>679</v>
      </c>
      <c r="D9511" s="285">
        <v>234</v>
      </c>
      <c r="E9511" s="286">
        <v>0.01</v>
      </c>
      <c r="F9511" s="286">
        <v>2.34</v>
      </c>
    </row>
    <row r="9512" spans="1:6">
      <c r="A9512" t="s">
        <v>12459</v>
      </c>
      <c r="B9512" t="s">
        <v>12460</v>
      </c>
      <c r="C9512" t="s">
        <v>679</v>
      </c>
      <c r="D9512" s="285">
        <v>-2</v>
      </c>
      <c r="E9512" s="286">
        <v>0.01</v>
      </c>
      <c r="F9512" s="286">
        <v>-0.02</v>
      </c>
    </row>
    <row r="9513" spans="1:6">
      <c r="A9513" t="s">
        <v>12461</v>
      </c>
      <c r="B9513" t="s">
        <v>12462</v>
      </c>
      <c r="C9513" t="s">
        <v>679</v>
      </c>
      <c r="D9513" s="285">
        <v>225</v>
      </c>
      <c r="E9513" s="286">
        <v>0.01</v>
      </c>
      <c r="F9513" s="286">
        <v>2.25</v>
      </c>
    </row>
    <row r="9514" spans="1:6">
      <c r="A9514" t="s">
        <v>12463</v>
      </c>
      <c r="B9514" t="s">
        <v>12464</v>
      </c>
      <c r="C9514" t="s">
        <v>679</v>
      </c>
      <c r="D9514" s="285">
        <v>-12</v>
      </c>
      <c r="E9514" s="286">
        <v>0.01</v>
      </c>
      <c r="F9514" s="286">
        <v>-0.12</v>
      </c>
    </row>
    <row r="9515" spans="1:6">
      <c r="A9515" t="s">
        <v>12465</v>
      </c>
      <c r="B9515" t="s">
        <v>12466</v>
      </c>
      <c r="C9515" t="s">
        <v>679</v>
      </c>
      <c r="D9515" s="285">
        <v>0</v>
      </c>
      <c r="E9515" s="286">
        <v>0</v>
      </c>
      <c r="F9515" s="286">
        <v>0</v>
      </c>
    </row>
    <row r="9516" spans="1:6">
      <c r="A9516" t="s">
        <v>12467</v>
      </c>
      <c r="B9516" t="s">
        <v>12468</v>
      </c>
      <c r="C9516" t="s">
        <v>679</v>
      </c>
      <c r="D9516" s="285">
        <v>0</v>
      </c>
      <c r="E9516" s="286">
        <v>0</v>
      </c>
      <c r="F9516" s="286">
        <v>0</v>
      </c>
    </row>
    <row r="9517" spans="1:6">
      <c r="A9517" t="s">
        <v>12469</v>
      </c>
      <c r="B9517" t="s">
        <v>12470</v>
      </c>
      <c r="C9517" t="s">
        <v>679</v>
      </c>
      <c r="D9517" s="285">
        <v>0</v>
      </c>
      <c r="E9517" s="286">
        <v>0</v>
      </c>
      <c r="F9517" s="286">
        <v>0</v>
      </c>
    </row>
    <row r="9518" spans="1:6">
      <c r="A9518" t="s">
        <v>12471</v>
      </c>
      <c r="B9518" t="s">
        <v>12472</v>
      </c>
      <c r="C9518" t="s">
        <v>679</v>
      </c>
      <c r="D9518" s="285">
        <v>0</v>
      </c>
      <c r="E9518" s="286">
        <v>0</v>
      </c>
      <c r="F9518" s="286">
        <v>0</v>
      </c>
    </row>
    <row r="9519" spans="1:6">
      <c r="A9519" t="s">
        <v>12473</v>
      </c>
      <c r="B9519" t="s">
        <v>12474</v>
      </c>
      <c r="C9519" t="s">
        <v>12080</v>
      </c>
      <c r="D9519" s="285">
        <v>344</v>
      </c>
      <c r="E9519" s="286">
        <v>0.01</v>
      </c>
      <c r="F9519" s="286">
        <v>3.44</v>
      </c>
    </row>
    <row r="9520" spans="1:6">
      <c r="A9520" t="s">
        <v>12475</v>
      </c>
      <c r="B9520" t="s">
        <v>12476</v>
      </c>
      <c r="C9520" t="s">
        <v>12080</v>
      </c>
      <c r="D9520" s="285">
        <v>357</v>
      </c>
      <c r="E9520" s="286">
        <v>0.01</v>
      </c>
      <c r="F9520" s="286">
        <v>3.57</v>
      </c>
    </row>
    <row r="9521" spans="1:6">
      <c r="A9521" t="s">
        <v>12477</v>
      </c>
      <c r="B9521" t="s">
        <v>12478</v>
      </c>
      <c r="C9521" t="s">
        <v>12080</v>
      </c>
      <c r="D9521" s="285">
        <v>637</v>
      </c>
      <c r="E9521" s="286">
        <v>0.01</v>
      </c>
      <c r="F9521" s="286">
        <v>6.37</v>
      </c>
    </row>
    <row r="9522" spans="1:6">
      <c r="A9522" t="s">
        <v>12479</v>
      </c>
      <c r="B9522" t="s">
        <v>12480</v>
      </c>
      <c r="C9522" t="s">
        <v>12080</v>
      </c>
      <c r="D9522" s="285">
        <v>-1690</v>
      </c>
      <c r="E9522" s="286">
        <v>0.01</v>
      </c>
      <c r="F9522" s="286">
        <v>-16.899999999999999</v>
      </c>
    </row>
    <row r="9523" spans="1:6">
      <c r="A9523" t="s">
        <v>12481</v>
      </c>
      <c r="B9523" t="s">
        <v>12482</v>
      </c>
      <c r="C9523" t="s">
        <v>679</v>
      </c>
      <c r="D9523" s="285">
        <v>0</v>
      </c>
      <c r="E9523" s="286">
        <v>0</v>
      </c>
      <c r="F9523" s="286">
        <v>0</v>
      </c>
    </row>
    <row r="9524" spans="1:6">
      <c r="A9524" t="s">
        <v>12483</v>
      </c>
      <c r="B9524" t="s">
        <v>12484</v>
      </c>
      <c r="C9524" t="s">
        <v>679</v>
      </c>
      <c r="D9524" s="285">
        <v>0</v>
      </c>
      <c r="E9524" s="286">
        <v>0</v>
      </c>
      <c r="F9524" s="286">
        <v>0</v>
      </c>
    </row>
    <row r="9525" spans="1:6">
      <c r="A9525" t="s">
        <v>12485</v>
      </c>
      <c r="B9525" t="s">
        <v>12486</v>
      </c>
      <c r="C9525" t="s">
        <v>679</v>
      </c>
      <c r="D9525" s="285">
        <v>0</v>
      </c>
      <c r="E9525" s="286">
        <v>0</v>
      </c>
      <c r="F9525" s="286">
        <v>0</v>
      </c>
    </row>
    <row r="9526" spans="1:6">
      <c r="A9526" t="s">
        <v>12487</v>
      </c>
      <c r="B9526" t="s">
        <v>12488</v>
      </c>
      <c r="C9526" t="s">
        <v>679</v>
      </c>
      <c r="D9526" s="285">
        <v>0</v>
      </c>
      <c r="E9526" s="286">
        <v>0</v>
      </c>
      <c r="F9526" s="286">
        <v>0</v>
      </c>
    </row>
    <row r="9527" spans="1:6">
      <c r="A9527" t="s">
        <v>12489</v>
      </c>
      <c r="B9527" t="s">
        <v>12490</v>
      </c>
      <c r="C9527" t="s">
        <v>679</v>
      </c>
      <c r="D9527" s="285">
        <v>299</v>
      </c>
      <c r="E9527" s="286">
        <v>9</v>
      </c>
      <c r="F9527" s="286">
        <v>2691</v>
      </c>
    </row>
    <row r="9528" spans="1:6">
      <c r="A9528" t="s">
        <v>12491</v>
      </c>
      <c r="B9528" t="s">
        <v>12492</v>
      </c>
      <c r="C9528" t="s">
        <v>679</v>
      </c>
      <c r="D9528" s="285">
        <v>300</v>
      </c>
      <c r="E9528" s="286">
        <v>9</v>
      </c>
      <c r="F9528" s="286">
        <v>2700</v>
      </c>
    </row>
    <row r="9529" spans="1:6">
      <c r="A9529" t="s">
        <v>12493</v>
      </c>
      <c r="B9529" t="s">
        <v>12494</v>
      </c>
      <c r="C9529" t="s">
        <v>679</v>
      </c>
      <c r="D9529" s="285">
        <v>279</v>
      </c>
      <c r="E9529" s="286">
        <v>9</v>
      </c>
      <c r="F9529" s="286">
        <v>2511</v>
      </c>
    </row>
    <row r="9530" spans="1:6">
      <c r="A9530" t="s">
        <v>12495</v>
      </c>
      <c r="B9530" t="s">
        <v>12496</v>
      </c>
      <c r="C9530" t="s">
        <v>679</v>
      </c>
      <c r="D9530" s="285">
        <v>101</v>
      </c>
      <c r="E9530" s="286">
        <v>9.5</v>
      </c>
      <c r="F9530" s="286">
        <v>959.5</v>
      </c>
    </row>
    <row r="9531" spans="1:6">
      <c r="A9531" t="s">
        <v>12497</v>
      </c>
      <c r="B9531" t="s">
        <v>12498</v>
      </c>
      <c r="C9531" t="s">
        <v>679</v>
      </c>
      <c r="D9531" s="285">
        <v>301</v>
      </c>
      <c r="E9531" s="286">
        <v>9.5</v>
      </c>
      <c r="F9531" s="286">
        <v>2859.5</v>
      </c>
    </row>
    <row r="9532" spans="1:6">
      <c r="A9532" t="s">
        <v>12499</v>
      </c>
      <c r="B9532" t="s">
        <v>12500</v>
      </c>
      <c r="C9532" t="s">
        <v>679</v>
      </c>
      <c r="D9532" s="285">
        <v>101</v>
      </c>
      <c r="E9532" s="286">
        <v>9.5</v>
      </c>
      <c r="F9532" s="286">
        <v>959.5</v>
      </c>
    </row>
    <row r="9533" spans="1:6">
      <c r="A9533" t="s">
        <v>12501</v>
      </c>
      <c r="B9533" t="s">
        <v>12502</v>
      </c>
      <c r="C9533" t="s">
        <v>679</v>
      </c>
      <c r="D9533" s="285">
        <v>301</v>
      </c>
      <c r="E9533" s="286">
        <v>10</v>
      </c>
      <c r="F9533" s="286">
        <v>3010</v>
      </c>
    </row>
    <row r="9534" spans="1:6">
      <c r="A9534" t="s">
        <v>12503</v>
      </c>
      <c r="B9534" t="s">
        <v>12504</v>
      </c>
      <c r="C9534" t="s">
        <v>679</v>
      </c>
      <c r="D9534" s="285">
        <v>301</v>
      </c>
      <c r="E9534" s="286">
        <v>10</v>
      </c>
      <c r="F9534" s="286">
        <v>3010</v>
      </c>
    </row>
    <row r="9535" spans="1:6">
      <c r="A9535" t="s">
        <v>12505</v>
      </c>
      <c r="B9535" t="s">
        <v>12506</v>
      </c>
      <c r="C9535" t="s">
        <v>679</v>
      </c>
      <c r="D9535" s="285">
        <v>301</v>
      </c>
      <c r="E9535" s="286">
        <v>10</v>
      </c>
      <c r="F9535" s="286">
        <v>3010</v>
      </c>
    </row>
    <row r="9536" spans="1:6">
      <c r="A9536" t="s">
        <v>12507</v>
      </c>
      <c r="B9536" t="s">
        <v>12508</v>
      </c>
      <c r="C9536" t="s">
        <v>679</v>
      </c>
      <c r="D9536" s="285">
        <v>101</v>
      </c>
      <c r="E9536" s="286">
        <v>10</v>
      </c>
      <c r="F9536" s="286">
        <v>1010</v>
      </c>
    </row>
    <row r="9537" spans="1:6">
      <c r="A9537" t="s">
        <v>12509</v>
      </c>
      <c r="B9537" t="s">
        <v>12510</v>
      </c>
      <c r="C9537" t="s">
        <v>679</v>
      </c>
      <c r="D9537" s="285">
        <v>101</v>
      </c>
      <c r="E9537" s="286">
        <v>10</v>
      </c>
      <c r="F9537" s="286">
        <v>1010</v>
      </c>
    </row>
    <row r="9538" spans="1:6">
      <c r="A9538" t="s">
        <v>12511</v>
      </c>
      <c r="B9538" t="s">
        <v>12512</v>
      </c>
      <c r="C9538" t="s">
        <v>679</v>
      </c>
      <c r="D9538" s="285">
        <v>201</v>
      </c>
      <c r="E9538" s="286">
        <v>10</v>
      </c>
      <c r="F9538" s="286">
        <v>2010</v>
      </c>
    </row>
    <row r="9539" spans="1:6">
      <c r="A9539" t="s">
        <v>12513</v>
      </c>
      <c r="B9539" t="s">
        <v>12514</v>
      </c>
      <c r="C9539" t="s">
        <v>679</v>
      </c>
      <c r="D9539" s="285">
        <v>201</v>
      </c>
      <c r="E9539" s="286">
        <v>13</v>
      </c>
      <c r="F9539" s="286">
        <v>2613</v>
      </c>
    </row>
    <row r="9540" spans="1:6">
      <c r="A9540" t="s">
        <v>12515</v>
      </c>
      <c r="B9540" t="s">
        <v>12516</v>
      </c>
      <c r="C9540" t="s">
        <v>679</v>
      </c>
      <c r="D9540" s="285">
        <v>201</v>
      </c>
      <c r="E9540" s="286">
        <v>13</v>
      </c>
      <c r="F9540" s="286">
        <v>2613</v>
      </c>
    </row>
    <row r="9541" spans="1:6">
      <c r="A9541" t="s">
        <v>12517</v>
      </c>
      <c r="B9541" t="s">
        <v>12518</v>
      </c>
      <c r="C9541" t="s">
        <v>679</v>
      </c>
      <c r="D9541" s="285">
        <v>201</v>
      </c>
      <c r="E9541" s="286">
        <v>13</v>
      </c>
      <c r="F9541" s="286">
        <v>2613</v>
      </c>
    </row>
    <row r="9542" spans="1:6">
      <c r="A9542" t="s">
        <v>12519</v>
      </c>
      <c r="B9542" t="s">
        <v>12520</v>
      </c>
      <c r="C9542" t="s">
        <v>679</v>
      </c>
      <c r="D9542" s="285">
        <v>2</v>
      </c>
      <c r="E9542" s="286">
        <v>10</v>
      </c>
      <c r="F9542" s="286">
        <v>20</v>
      </c>
    </row>
    <row r="9543" spans="1:6">
      <c r="A9543" t="s">
        <v>12521</v>
      </c>
      <c r="B9543" t="s">
        <v>12522</v>
      </c>
      <c r="C9543" t="s">
        <v>679</v>
      </c>
      <c r="D9543" s="285">
        <v>2</v>
      </c>
      <c r="E9543" s="286">
        <v>10</v>
      </c>
      <c r="F9543" s="286">
        <v>20</v>
      </c>
    </row>
    <row r="9544" spans="1:6">
      <c r="A9544" t="s">
        <v>12523</v>
      </c>
      <c r="B9544" t="s">
        <v>12524</v>
      </c>
      <c r="C9544" t="s">
        <v>679</v>
      </c>
      <c r="D9544" s="285">
        <v>2</v>
      </c>
      <c r="E9544" s="286">
        <v>10</v>
      </c>
      <c r="F9544" s="286">
        <v>20</v>
      </c>
    </row>
    <row r="9545" spans="1:6">
      <c r="A9545" t="s">
        <v>12525</v>
      </c>
      <c r="B9545" t="s">
        <v>12526</v>
      </c>
      <c r="C9545" t="s">
        <v>679</v>
      </c>
      <c r="D9545" s="285">
        <v>2</v>
      </c>
      <c r="E9545" s="286">
        <v>13</v>
      </c>
      <c r="F9545" s="286">
        <v>26</v>
      </c>
    </row>
    <row r="9546" spans="1:6">
      <c r="A9546" t="s">
        <v>12527</v>
      </c>
      <c r="B9546" t="s">
        <v>12528</v>
      </c>
      <c r="C9546" t="s">
        <v>679</v>
      </c>
      <c r="D9546" s="285">
        <v>2</v>
      </c>
      <c r="E9546" s="286">
        <v>13</v>
      </c>
      <c r="F9546" s="286">
        <v>26</v>
      </c>
    </row>
    <row r="9547" spans="1:6">
      <c r="A9547" t="s">
        <v>12529</v>
      </c>
      <c r="B9547" t="s">
        <v>12530</v>
      </c>
      <c r="C9547" t="s">
        <v>679</v>
      </c>
      <c r="D9547" s="285">
        <v>2</v>
      </c>
      <c r="E9547" s="286">
        <v>13</v>
      </c>
      <c r="F9547" s="286">
        <v>26</v>
      </c>
    </row>
    <row r="9548" spans="1:6">
      <c r="A9548" t="s">
        <v>12531</v>
      </c>
      <c r="B9548" t="s">
        <v>12532</v>
      </c>
      <c r="C9548" t="s">
        <v>679</v>
      </c>
      <c r="D9548" s="285">
        <v>181</v>
      </c>
      <c r="E9548" s="286">
        <v>11</v>
      </c>
      <c r="F9548" s="286">
        <v>1991</v>
      </c>
    </row>
    <row r="9549" spans="1:6">
      <c r="A9549" t="s">
        <v>12533</v>
      </c>
      <c r="B9549" t="s">
        <v>12534</v>
      </c>
      <c r="C9549" t="s">
        <v>679</v>
      </c>
      <c r="D9549" s="285">
        <v>300</v>
      </c>
      <c r="E9549" s="286">
        <v>11</v>
      </c>
      <c r="F9549" s="286">
        <v>3300</v>
      </c>
    </row>
    <row r="9550" spans="1:6">
      <c r="A9550" t="s">
        <v>12535</v>
      </c>
      <c r="B9550" t="s">
        <v>12536</v>
      </c>
      <c r="C9550" t="s">
        <v>679</v>
      </c>
      <c r="D9550" s="285">
        <v>300</v>
      </c>
      <c r="E9550" s="286">
        <v>11</v>
      </c>
      <c r="F9550" s="286">
        <v>3300</v>
      </c>
    </row>
    <row r="9551" spans="1:6">
      <c r="A9551" t="s">
        <v>12537</v>
      </c>
      <c r="B9551" t="s">
        <v>12538</v>
      </c>
      <c r="C9551" t="s">
        <v>679</v>
      </c>
      <c r="D9551" s="285">
        <v>181</v>
      </c>
      <c r="E9551" s="286">
        <v>13</v>
      </c>
      <c r="F9551" s="286">
        <v>2353</v>
      </c>
    </row>
    <row r="9552" spans="1:6">
      <c r="A9552" t="s">
        <v>12539</v>
      </c>
      <c r="B9552" t="s">
        <v>12540</v>
      </c>
      <c r="C9552" t="s">
        <v>679</v>
      </c>
      <c r="D9552" s="285">
        <v>301</v>
      </c>
      <c r="E9552" s="286">
        <v>13</v>
      </c>
      <c r="F9552" s="286">
        <v>3913</v>
      </c>
    </row>
    <row r="9553" spans="1:6">
      <c r="A9553" t="s">
        <v>12541</v>
      </c>
      <c r="B9553" t="s">
        <v>12542</v>
      </c>
      <c r="C9553" t="s">
        <v>679</v>
      </c>
      <c r="D9553" s="285">
        <v>181</v>
      </c>
      <c r="E9553" s="286">
        <v>13</v>
      </c>
      <c r="F9553" s="286">
        <v>2353</v>
      </c>
    </row>
    <row r="9554" spans="1:6">
      <c r="A9554" t="s">
        <v>12543</v>
      </c>
      <c r="B9554" t="s">
        <v>12544</v>
      </c>
      <c r="C9554" t="s">
        <v>679</v>
      </c>
      <c r="D9554" s="285">
        <v>181</v>
      </c>
      <c r="E9554" s="286">
        <v>12</v>
      </c>
      <c r="F9554" s="286">
        <v>2172</v>
      </c>
    </row>
    <row r="9555" spans="1:6">
      <c r="A9555" t="s">
        <v>12545</v>
      </c>
      <c r="B9555" t="s">
        <v>12546</v>
      </c>
      <c r="C9555" t="s">
        <v>679</v>
      </c>
      <c r="D9555" s="285">
        <v>181</v>
      </c>
      <c r="E9555" s="286">
        <v>12</v>
      </c>
      <c r="F9555" s="286">
        <v>2172</v>
      </c>
    </row>
    <row r="9556" spans="1:6">
      <c r="A9556" t="s">
        <v>12547</v>
      </c>
      <c r="B9556" t="s">
        <v>12548</v>
      </c>
      <c r="C9556" t="s">
        <v>679</v>
      </c>
      <c r="D9556" s="285">
        <v>301</v>
      </c>
      <c r="E9556" s="286">
        <v>12</v>
      </c>
      <c r="F9556" s="286">
        <v>3612</v>
      </c>
    </row>
    <row r="9557" spans="1:6">
      <c r="A9557" t="s">
        <v>12549</v>
      </c>
      <c r="B9557" t="s">
        <v>12550</v>
      </c>
      <c r="C9557" t="s">
        <v>679</v>
      </c>
      <c r="D9557" s="285">
        <v>163</v>
      </c>
      <c r="E9557" s="286">
        <v>11</v>
      </c>
      <c r="F9557" s="286">
        <v>1793</v>
      </c>
    </row>
    <row r="9558" spans="1:6">
      <c r="A9558" t="s">
        <v>12551</v>
      </c>
      <c r="B9558" t="s">
        <v>12552</v>
      </c>
      <c r="C9558" t="s">
        <v>679</v>
      </c>
      <c r="D9558" s="285">
        <v>181</v>
      </c>
      <c r="E9558" s="286">
        <v>11</v>
      </c>
      <c r="F9558" s="286">
        <v>1991</v>
      </c>
    </row>
    <row r="9559" spans="1:6">
      <c r="A9559" t="s">
        <v>12553</v>
      </c>
      <c r="B9559" t="s">
        <v>12554</v>
      </c>
      <c r="C9559" t="s">
        <v>679</v>
      </c>
      <c r="D9559" s="285">
        <v>288</v>
      </c>
      <c r="E9559" s="286">
        <v>11</v>
      </c>
      <c r="F9559" s="286">
        <v>3168</v>
      </c>
    </row>
    <row r="9560" spans="1:6">
      <c r="A9560" t="s">
        <v>12555</v>
      </c>
      <c r="B9560" t="s">
        <v>12556</v>
      </c>
      <c r="C9560" t="s">
        <v>679</v>
      </c>
      <c r="D9560" s="285">
        <v>181</v>
      </c>
      <c r="E9560" s="286">
        <v>10</v>
      </c>
      <c r="F9560" s="286">
        <v>1810</v>
      </c>
    </row>
    <row r="9561" spans="1:6">
      <c r="A9561" t="s">
        <v>12557</v>
      </c>
      <c r="B9561" t="s">
        <v>12558</v>
      </c>
      <c r="C9561" t="s">
        <v>679</v>
      </c>
      <c r="D9561" s="285">
        <v>182</v>
      </c>
      <c r="E9561" s="286">
        <v>10</v>
      </c>
      <c r="F9561" s="286">
        <v>1820</v>
      </c>
    </row>
    <row r="9562" spans="1:6">
      <c r="A9562" t="s">
        <v>12559</v>
      </c>
      <c r="B9562" t="s">
        <v>12560</v>
      </c>
      <c r="C9562" t="s">
        <v>679</v>
      </c>
      <c r="D9562" s="285">
        <v>300</v>
      </c>
      <c r="E9562" s="286">
        <v>10</v>
      </c>
      <c r="F9562" s="286">
        <v>3000</v>
      </c>
    </row>
    <row r="9563" spans="1:6">
      <c r="A9563" t="s">
        <v>12561</v>
      </c>
      <c r="B9563" t="s">
        <v>12562</v>
      </c>
      <c r="C9563" t="s">
        <v>679</v>
      </c>
      <c r="D9563" s="285">
        <v>2478</v>
      </c>
      <c r="E9563" s="286">
        <v>1</v>
      </c>
      <c r="F9563" s="286">
        <v>2478</v>
      </c>
    </row>
    <row r="9564" spans="1:6">
      <c r="A9564" t="s">
        <v>12563</v>
      </c>
      <c r="B9564" t="s">
        <v>12564</v>
      </c>
      <c r="C9564" t="s">
        <v>679</v>
      </c>
      <c r="D9564" s="285">
        <v>4345</v>
      </c>
      <c r="E9564" s="286">
        <v>1</v>
      </c>
      <c r="F9564" s="286">
        <v>4345</v>
      </c>
    </row>
    <row r="9565" spans="1:6">
      <c r="A9565" t="s">
        <v>12565</v>
      </c>
      <c r="B9565" t="s">
        <v>12566</v>
      </c>
      <c r="C9565" t="s">
        <v>565</v>
      </c>
      <c r="D9565" s="285">
        <v>0</v>
      </c>
      <c r="E9565" s="286">
        <v>1.0009999999999999</v>
      </c>
      <c r="F9565" s="286">
        <v>0</v>
      </c>
    </row>
    <row r="9566" spans="1:6">
      <c r="A9566" t="s">
        <v>12567</v>
      </c>
      <c r="B9566" t="s">
        <v>12568</v>
      </c>
      <c r="C9566" t="s">
        <v>565</v>
      </c>
      <c r="D9566" s="285">
        <v>102</v>
      </c>
      <c r="E9566" s="286">
        <v>1.01</v>
      </c>
      <c r="F9566" s="286">
        <v>103.02</v>
      </c>
    </row>
    <row r="9567" spans="1:6">
      <c r="A9567" t="s">
        <v>12569</v>
      </c>
      <c r="B9567" t="s">
        <v>12570</v>
      </c>
      <c r="C9567" t="s">
        <v>565</v>
      </c>
      <c r="D9567" s="285">
        <v>0</v>
      </c>
      <c r="E9567" s="286">
        <v>0.9</v>
      </c>
      <c r="F9567" s="286">
        <v>0</v>
      </c>
    </row>
    <row r="9568" spans="1:6">
      <c r="A9568" t="s">
        <v>12571</v>
      </c>
      <c r="B9568" t="s">
        <v>12572</v>
      </c>
      <c r="C9568" t="s">
        <v>565</v>
      </c>
      <c r="D9568" s="285">
        <v>0</v>
      </c>
      <c r="E9568" s="286">
        <v>2.21</v>
      </c>
      <c r="F9568" s="286">
        <v>0</v>
      </c>
    </row>
    <row r="9569" spans="1:6">
      <c r="A9569" t="s">
        <v>12573</v>
      </c>
      <c r="B9569" t="s">
        <v>12574</v>
      </c>
      <c r="C9569" t="s">
        <v>565</v>
      </c>
      <c r="D9569" s="285">
        <v>0</v>
      </c>
      <c r="E9569" s="286">
        <v>1.8</v>
      </c>
      <c r="F9569" s="286">
        <v>0</v>
      </c>
    </row>
    <row r="9570" spans="1:6">
      <c r="A9570" t="s">
        <v>12575</v>
      </c>
      <c r="B9570" t="s">
        <v>12576</v>
      </c>
      <c r="C9570" t="s">
        <v>565</v>
      </c>
      <c r="D9570" s="285">
        <v>0</v>
      </c>
      <c r="E9570" s="286">
        <v>2.4500000000000002</v>
      </c>
      <c r="F9570" s="286">
        <v>0</v>
      </c>
    </row>
    <row r="9571" spans="1:6">
      <c r="A9571" t="s">
        <v>12577</v>
      </c>
      <c r="B9571" t="s">
        <v>12578</v>
      </c>
      <c r="C9571" t="s">
        <v>565</v>
      </c>
      <c r="D9571" s="285">
        <v>0</v>
      </c>
      <c r="E9571" s="286">
        <v>0</v>
      </c>
      <c r="F9571" s="286">
        <v>0</v>
      </c>
    </row>
    <row r="9572" spans="1:6">
      <c r="A9572" t="s">
        <v>12579</v>
      </c>
      <c r="B9572" t="s">
        <v>12580</v>
      </c>
      <c r="C9572" t="s">
        <v>565</v>
      </c>
      <c r="D9572" s="285">
        <v>0</v>
      </c>
      <c r="E9572" s="286">
        <v>1</v>
      </c>
      <c r="F9572" s="286">
        <v>0</v>
      </c>
    </row>
    <row r="9573" spans="1:6">
      <c r="A9573" t="s">
        <v>12581</v>
      </c>
      <c r="B9573" t="s">
        <v>12582</v>
      </c>
      <c r="C9573" t="s">
        <v>565</v>
      </c>
      <c r="D9573" s="285">
        <v>84</v>
      </c>
      <c r="E9573" s="286">
        <v>2.21</v>
      </c>
      <c r="F9573" s="286">
        <v>185.64</v>
      </c>
    </row>
    <row r="9574" spans="1:6">
      <c r="A9574" t="s">
        <v>12583</v>
      </c>
      <c r="B9574" t="s">
        <v>12584</v>
      </c>
      <c r="C9574" t="s">
        <v>565</v>
      </c>
      <c r="D9574" s="285">
        <v>0</v>
      </c>
      <c r="E9574" s="286">
        <v>1.54</v>
      </c>
      <c r="F9574" s="286">
        <v>0</v>
      </c>
    </row>
    <row r="9575" spans="1:6">
      <c r="A9575" t="s">
        <v>12585</v>
      </c>
      <c r="B9575" t="s">
        <v>12586</v>
      </c>
      <c r="C9575" t="s">
        <v>565</v>
      </c>
      <c r="D9575" s="285">
        <v>0</v>
      </c>
      <c r="E9575" s="286">
        <v>0.99</v>
      </c>
      <c r="F9575" s="286">
        <v>0</v>
      </c>
    </row>
    <row r="9576" spans="1:6">
      <c r="A9576" t="s">
        <v>12587</v>
      </c>
      <c r="B9576" t="s">
        <v>12588</v>
      </c>
      <c r="C9576" t="s">
        <v>565</v>
      </c>
      <c r="D9576" s="285">
        <v>0</v>
      </c>
      <c r="E9576" s="286">
        <v>0.89</v>
      </c>
      <c r="F9576" s="286">
        <v>0</v>
      </c>
    </row>
    <row r="9577" spans="1:6">
      <c r="A9577" t="s">
        <v>12589</v>
      </c>
      <c r="B9577" t="s">
        <v>12590</v>
      </c>
      <c r="C9577" t="s">
        <v>565</v>
      </c>
      <c r="D9577" s="285">
        <v>0</v>
      </c>
      <c r="E9577" s="286">
        <v>0</v>
      </c>
      <c r="F9577" s="286">
        <v>0</v>
      </c>
    </row>
    <row r="9578" spans="1:6">
      <c r="A9578" t="s">
        <v>12591</v>
      </c>
      <c r="B9578" t="s">
        <v>12592</v>
      </c>
      <c r="C9578" t="s">
        <v>565</v>
      </c>
      <c r="D9578" s="285">
        <v>0</v>
      </c>
      <c r="E9578" s="286">
        <v>1.0900000000000001</v>
      </c>
      <c r="F9578" s="286">
        <v>0</v>
      </c>
    </row>
    <row r="9579" spans="1:6">
      <c r="A9579" t="s">
        <v>12593</v>
      </c>
      <c r="B9579" t="s">
        <v>12594</v>
      </c>
      <c r="C9579" t="s">
        <v>7610</v>
      </c>
      <c r="D9579" s="285">
        <v>0</v>
      </c>
      <c r="E9579" s="286">
        <v>0.72</v>
      </c>
      <c r="F9579" s="286">
        <v>0</v>
      </c>
    </row>
    <row r="9580" spans="1:6">
      <c r="A9580" t="s">
        <v>12595</v>
      </c>
      <c r="B9580" t="s">
        <v>12596</v>
      </c>
      <c r="C9580" t="s">
        <v>565</v>
      </c>
      <c r="D9580" s="285">
        <v>0</v>
      </c>
      <c r="E9580" s="286">
        <v>2.33</v>
      </c>
      <c r="F9580" s="286">
        <v>0</v>
      </c>
    </row>
    <row r="9581" spans="1:6">
      <c r="A9581" t="s">
        <v>12597</v>
      </c>
      <c r="B9581" t="s">
        <v>12598</v>
      </c>
      <c r="C9581" t="s">
        <v>565</v>
      </c>
      <c r="D9581" s="285">
        <v>0</v>
      </c>
      <c r="E9581" s="286">
        <v>0</v>
      </c>
      <c r="F9581" s="286">
        <v>0</v>
      </c>
    </row>
    <row r="9582" spans="1:6">
      <c r="A9582" t="s">
        <v>12599</v>
      </c>
      <c r="B9582" t="s">
        <v>12600</v>
      </c>
      <c r="C9582" t="s">
        <v>565</v>
      </c>
      <c r="D9582" s="285">
        <v>0</v>
      </c>
      <c r="E9582" s="286">
        <v>0</v>
      </c>
      <c r="F9582" s="286">
        <v>0</v>
      </c>
    </row>
    <row r="9583" spans="1:6">
      <c r="A9583" t="s">
        <v>12601</v>
      </c>
      <c r="B9583" t="s">
        <v>12602</v>
      </c>
      <c r="C9583" t="s">
        <v>565</v>
      </c>
      <c r="D9583" s="285">
        <v>0</v>
      </c>
      <c r="E9583" s="286">
        <v>1.1000000000000001</v>
      </c>
      <c r="F9583" s="286">
        <v>0</v>
      </c>
    </row>
    <row r="9584" spans="1:6">
      <c r="A9584" t="s">
        <v>12603</v>
      </c>
      <c r="B9584" t="s">
        <v>12604</v>
      </c>
      <c r="C9584" t="s">
        <v>565</v>
      </c>
      <c r="D9584" s="285">
        <v>0</v>
      </c>
      <c r="E9584" s="286">
        <v>0</v>
      </c>
      <c r="F9584" s="286">
        <v>0</v>
      </c>
    </row>
    <row r="9585" spans="1:6">
      <c r="A9585" t="s">
        <v>12605</v>
      </c>
      <c r="B9585" t="s">
        <v>12606</v>
      </c>
      <c r="C9585" t="s">
        <v>565</v>
      </c>
      <c r="D9585" s="285">
        <v>0</v>
      </c>
      <c r="E9585" s="286">
        <v>1.77</v>
      </c>
      <c r="F9585" s="286">
        <v>0</v>
      </c>
    </row>
    <row r="9586" spans="1:6">
      <c r="A9586" t="s">
        <v>12607</v>
      </c>
      <c r="B9586" t="s">
        <v>12608</v>
      </c>
      <c r="C9586" t="s">
        <v>565</v>
      </c>
      <c r="D9586" s="285">
        <v>102</v>
      </c>
      <c r="E9586" s="286">
        <v>0.96</v>
      </c>
      <c r="F9586" s="286">
        <v>97.92</v>
      </c>
    </row>
    <row r="9587" spans="1:6">
      <c r="A9587" t="s">
        <v>12609</v>
      </c>
      <c r="B9587" t="s">
        <v>12610</v>
      </c>
      <c r="C9587" t="s">
        <v>565</v>
      </c>
      <c r="D9587" s="285">
        <v>30</v>
      </c>
      <c r="E9587" s="286">
        <v>1.75</v>
      </c>
      <c r="F9587" s="286">
        <v>52.5</v>
      </c>
    </row>
    <row r="9588" spans="1:6">
      <c r="A9588" t="s">
        <v>12611</v>
      </c>
      <c r="B9588" t="s">
        <v>12612</v>
      </c>
      <c r="C9588" t="s">
        <v>565</v>
      </c>
      <c r="D9588" s="285">
        <v>0</v>
      </c>
      <c r="E9588" s="286">
        <v>0</v>
      </c>
      <c r="F9588" s="286">
        <v>0</v>
      </c>
    </row>
    <row r="9589" spans="1:6">
      <c r="A9589" t="s">
        <v>12613</v>
      </c>
      <c r="B9589" t="s">
        <v>12614</v>
      </c>
      <c r="C9589" t="s">
        <v>565</v>
      </c>
      <c r="D9589" s="285">
        <v>0</v>
      </c>
      <c r="E9589" s="286">
        <v>1</v>
      </c>
      <c r="F9589" s="286">
        <v>0</v>
      </c>
    </row>
    <row r="9590" spans="1:6">
      <c r="A9590" t="s">
        <v>12615</v>
      </c>
      <c r="B9590" t="s">
        <v>12616</v>
      </c>
      <c r="C9590" t="s">
        <v>7610</v>
      </c>
      <c r="D9590" s="285">
        <v>0</v>
      </c>
      <c r="E9590" s="286">
        <v>0.98</v>
      </c>
      <c r="F9590" s="286">
        <v>0</v>
      </c>
    </row>
    <row r="9591" spans="1:6">
      <c r="A9591" t="s">
        <v>12617</v>
      </c>
      <c r="B9591" t="s">
        <v>12618</v>
      </c>
      <c r="C9591" t="s">
        <v>565</v>
      </c>
      <c r="D9591" s="285">
        <v>0</v>
      </c>
      <c r="E9591" s="286">
        <v>1.1000000000000001</v>
      </c>
      <c r="F9591" s="286">
        <v>0</v>
      </c>
    </row>
    <row r="9592" spans="1:6">
      <c r="A9592" t="s">
        <v>12619</v>
      </c>
      <c r="B9592" t="s">
        <v>12620</v>
      </c>
      <c r="C9592" t="s">
        <v>565</v>
      </c>
      <c r="D9592" s="285">
        <v>0</v>
      </c>
      <c r="E9592" s="286">
        <v>0.29399999999999998</v>
      </c>
      <c r="F9592" s="286">
        <v>0</v>
      </c>
    </row>
    <row r="9593" spans="1:6">
      <c r="A9593" t="s">
        <v>12621</v>
      </c>
      <c r="B9593" t="s">
        <v>12622</v>
      </c>
      <c r="C9593" t="s">
        <v>565</v>
      </c>
      <c r="D9593" s="285">
        <v>0</v>
      </c>
      <c r="E9593" s="286">
        <v>0.28399999999999997</v>
      </c>
      <c r="F9593" s="286">
        <v>0</v>
      </c>
    </row>
    <row r="9594" spans="1:6">
      <c r="A9594" t="s">
        <v>12623</v>
      </c>
      <c r="B9594" t="s">
        <v>12624</v>
      </c>
      <c r="C9594" t="s">
        <v>565</v>
      </c>
      <c r="D9594" s="285">
        <v>0</v>
      </c>
      <c r="E9594" s="286">
        <v>0.28499999999999998</v>
      </c>
      <c r="F9594" s="286">
        <v>0</v>
      </c>
    </row>
    <row r="9595" spans="1:6">
      <c r="A9595" t="s">
        <v>12625</v>
      </c>
      <c r="B9595" t="s">
        <v>12626</v>
      </c>
      <c r="C9595" t="s">
        <v>565</v>
      </c>
      <c r="D9595" s="285">
        <v>0</v>
      </c>
      <c r="E9595" s="286">
        <v>0.72299999999999998</v>
      </c>
      <c r="F9595" s="286">
        <v>0</v>
      </c>
    </row>
    <row r="9596" spans="1:6">
      <c r="A9596" t="s">
        <v>12627</v>
      </c>
      <c r="B9596" t="s">
        <v>12628</v>
      </c>
      <c r="C9596" t="s">
        <v>565</v>
      </c>
      <c r="D9596" s="285">
        <v>0</v>
      </c>
      <c r="E9596" s="286">
        <v>0.95199999999999996</v>
      </c>
      <c r="F9596" s="286">
        <v>0</v>
      </c>
    </row>
    <row r="9597" spans="1:6">
      <c r="A9597" t="s">
        <v>12629</v>
      </c>
      <c r="B9597" t="s">
        <v>12630</v>
      </c>
      <c r="C9597" t="s">
        <v>565</v>
      </c>
      <c r="D9597" s="285">
        <v>0</v>
      </c>
      <c r="E9597" s="286">
        <v>1.7</v>
      </c>
      <c r="F9597" s="286">
        <v>0</v>
      </c>
    </row>
    <row r="9598" spans="1:6">
      <c r="A9598" t="s">
        <v>12631</v>
      </c>
      <c r="B9598" t="s">
        <v>12632</v>
      </c>
      <c r="C9598" t="s">
        <v>565</v>
      </c>
      <c r="D9598" s="285">
        <v>0</v>
      </c>
      <c r="E9598" s="286">
        <v>1.1000000000000001</v>
      </c>
      <c r="F9598" s="286">
        <v>0</v>
      </c>
    </row>
    <row r="9599" spans="1:6">
      <c r="A9599" t="s">
        <v>12633</v>
      </c>
      <c r="B9599" t="s">
        <v>12634</v>
      </c>
      <c r="C9599" t="s">
        <v>679</v>
      </c>
      <c r="D9599" s="285">
        <v>0</v>
      </c>
      <c r="E9599" s="286">
        <v>1.1599999999999999</v>
      </c>
      <c r="F9599" s="286">
        <v>0</v>
      </c>
    </row>
    <row r="9600" spans="1:6">
      <c r="A9600" t="s">
        <v>12635</v>
      </c>
      <c r="B9600" t="s">
        <v>12636</v>
      </c>
      <c r="C9600" t="s">
        <v>565</v>
      </c>
      <c r="D9600" s="285">
        <v>0</v>
      </c>
      <c r="E9600" s="286">
        <v>0</v>
      </c>
      <c r="F9600" s="286">
        <v>0</v>
      </c>
    </row>
    <row r="9601" spans="1:6">
      <c r="A9601" t="s">
        <v>12637</v>
      </c>
      <c r="B9601" t="s">
        <v>12638</v>
      </c>
      <c r="C9601" t="s">
        <v>565</v>
      </c>
      <c r="D9601" s="285">
        <v>0</v>
      </c>
      <c r="E9601" s="286">
        <v>0</v>
      </c>
      <c r="F9601" s="286">
        <v>0</v>
      </c>
    </row>
    <row r="9602" spans="1:6">
      <c r="A9602" t="s">
        <v>12639</v>
      </c>
      <c r="B9602" t="s">
        <v>12640</v>
      </c>
      <c r="C9602" t="s">
        <v>679</v>
      </c>
      <c r="D9602" s="285">
        <v>0</v>
      </c>
      <c r="E9602" s="286">
        <v>0.89</v>
      </c>
      <c r="F9602" s="286">
        <v>0</v>
      </c>
    </row>
    <row r="9603" spans="1:6">
      <c r="A9603" t="s">
        <v>12641</v>
      </c>
      <c r="B9603" t="s">
        <v>12642</v>
      </c>
      <c r="C9603" t="s">
        <v>565</v>
      </c>
      <c r="D9603" s="285">
        <v>0</v>
      </c>
      <c r="E9603" s="286">
        <v>1.732</v>
      </c>
      <c r="F9603" s="286">
        <v>0</v>
      </c>
    </row>
    <row r="9604" spans="1:6">
      <c r="A9604" t="s">
        <v>12643</v>
      </c>
      <c r="B9604" t="s">
        <v>12644</v>
      </c>
      <c r="C9604" t="s">
        <v>565</v>
      </c>
      <c r="D9604" s="285">
        <v>0</v>
      </c>
      <c r="E9604" s="286">
        <v>1.06</v>
      </c>
      <c r="F9604" s="286">
        <v>0</v>
      </c>
    </row>
    <row r="9605" spans="1:6">
      <c r="A9605" t="s">
        <v>12645</v>
      </c>
      <c r="B9605" t="s">
        <v>12646</v>
      </c>
      <c r="C9605" t="s">
        <v>565</v>
      </c>
      <c r="D9605" s="285">
        <v>0</v>
      </c>
      <c r="E9605" s="286">
        <v>1.8</v>
      </c>
      <c r="F9605" s="286">
        <v>0</v>
      </c>
    </row>
    <row r="9606" spans="1:6">
      <c r="A9606" t="s">
        <v>12647</v>
      </c>
      <c r="B9606" t="s">
        <v>12648</v>
      </c>
      <c r="C9606" t="s">
        <v>679</v>
      </c>
      <c r="D9606" s="285">
        <v>0</v>
      </c>
      <c r="E9606" s="286">
        <v>0.95</v>
      </c>
      <c r="F9606" s="286">
        <v>0</v>
      </c>
    </row>
    <row r="9607" spans="1:6">
      <c r="A9607" t="s">
        <v>12649</v>
      </c>
      <c r="B9607" t="s">
        <v>12650</v>
      </c>
      <c r="C9607" t="s">
        <v>679</v>
      </c>
      <c r="D9607" s="285">
        <v>0</v>
      </c>
      <c r="E9607" s="286">
        <v>0.83699999999999997</v>
      </c>
      <c r="F9607" s="286">
        <v>0</v>
      </c>
    </row>
    <row r="9608" spans="1:6">
      <c r="A9608" t="s">
        <v>12651</v>
      </c>
      <c r="B9608" t="s">
        <v>12652</v>
      </c>
      <c r="C9608" t="s">
        <v>679</v>
      </c>
      <c r="D9608" s="285">
        <v>0</v>
      </c>
      <c r="E9608" s="286">
        <v>2.58</v>
      </c>
      <c r="F9608" s="286">
        <v>0</v>
      </c>
    </row>
    <row r="9609" spans="1:6">
      <c r="A9609" t="s">
        <v>12653</v>
      </c>
      <c r="B9609" t="s">
        <v>12654</v>
      </c>
      <c r="C9609" t="s">
        <v>565</v>
      </c>
      <c r="D9609" s="285">
        <v>0</v>
      </c>
      <c r="E9609" s="286">
        <v>1.07</v>
      </c>
      <c r="F9609" s="286">
        <v>0</v>
      </c>
    </row>
    <row r="9610" spans="1:6">
      <c r="A9610" t="s">
        <v>12655</v>
      </c>
      <c r="B9610" t="s">
        <v>12656</v>
      </c>
      <c r="C9610" t="s">
        <v>565</v>
      </c>
      <c r="D9610" s="285">
        <v>0</v>
      </c>
      <c r="E9610" s="286">
        <v>1.89</v>
      </c>
      <c r="F9610" s="286">
        <v>0</v>
      </c>
    </row>
    <row r="9611" spans="1:6">
      <c r="A9611" t="s">
        <v>12657</v>
      </c>
      <c r="B9611" t="s">
        <v>12658</v>
      </c>
      <c r="C9611" t="s">
        <v>565</v>
      </c>
      <c r="D9611" s="285">
        <v>0</v>
      </c>
      <c r="E9611" s="286">
        <v>0</v>
      </c>
      <c r="F9611" s="286">
        <v>0</v>
      </c>
    </row>
    <row r="9612" spans="1:6">
      <c r="A9612" t="s">
        <v>12659</v>
      </c>
      <c r="B9612" t="s">
        <v>12660</v>
      </c>
      <c r="C9612" t="s">
        <v>565</v>
      </c>
      <c r="D9612" s="285">
        <v>0</v>
      </c>
      <c r="E9612" s="286">
        <v>1.54</v>
      </c>
      <c r="F9612" s="286">
        <v>0</v>
      </c>
    </row>
    <row r="9613" spans="1:6">
      <c r="A9613" t="s">
        <v>12661</v>
      </c>
      <c r="B9613" t="s">
        <v>12662</v>
      </c>
      <c r="C9613" t="s">
        <v>565</v>
      </c>
      <c r="D9613" s="285">
        <v>0</v>
      </c>
      <c r="E9613" s="286">
        <v>0.5</v>
      </c>
      <c r="F9613" s="286">
        <v>0</v>
      </c>
    </row>
    <row r="9614" spans="1:6">
      <c r="A9614" t="s">
        <v>12663</v>
      </c>
      <c r="B9614" t="s">
        <v>12664</v>
      </c>
      <c r="C9614" t="s">
        <v>679</v>
      </c>
      <c r="D9614" s="285">
        <v>0</v>
      </c>
      <c r="E9614" s="286">
        <v>1.0169999999999999</v>
      </c>
      <c r="F9614" s="286">
        <v>0</v>
      </c>
    </row>
    <row r="9615" spans="1:6">
      <c r="A9615" t="s">
        <v>12665</v>
      </c>
      <c r="B9615" t="s">
        <v>12666</v>
      </c>
      <c r="C9615" t="s">
        <v>565</v>
      </c>
      <c r="D9615" s="285">
        <v>0</v>
      </c>
      <c r="E9615" s="286">
        <v>1.87</v>
      </c>
      <c r="F9615" s="286">
        <v>0</v>
      </c>
    </row>
    <row r="9616" spans="1:6">
      <c r="A9616" t="s">
        <v>12667</v>
      </c>
      <c r="B9616" t="s">
        <v>12668</v>
      </c>
      <c r="C9616" t="s">
        <v>565</v>
      </c>
      <c r="D9616" s="285">
        <v>0</v>
      </c>
      <c r="E9616" s="286">
        <v>0</v>
      </c>
      <c r="F9616" s="286">
        <v>0</v>
      </c>
    </row>
    <row r="9617" spans="1:6">
      <c r="A9617" t="s">
        <v>12669</v>
      </c>
      <c r="B9617" t="s">
        <v>12670</v>
      </c>
      <c r="C9617" t="s">
        <v>565</v>
      </c>
      <c r="D9617" s="285">
        <v>0</v>
      </c>
      <c r="E9617" s="286">
        <v>1.6</v>
      </c>
      <c r="F9617" s="286">
        <v>0</v>
      </c>
    </row>
    <row r="9618" spans="1:6">
      <c r="A9618" t="s">
        <v>12671</v>
      </c>
      <c r="B9618" t="s">
        <v>12672</v>
      </c>
      <c r="C9618" t="s">
        <v>565</v>
      </c>
      <c r="D9618" s="285">
        <v>0</v>
      </c>
      <c r="E9618" s="286">
        <v>0.65</v>
      </c>
      <c r="F9618" s="286">
        <v>0</v>
      </c>
    </row>
    <row r="9619" spans="1:6">
      <c r="A9619" t="s">
        <v>12673</v>
      </c>
      <c r="B9619" t="s">
        <v>12674</v>
      </c>
      <c r="C9619" t="s">
        <v>565</v>
      </c>
      <c r="D9619" s="285">
        <v>0</v>
      </c>
      <c r="E9619" s="286">
        <v>3.3660000000000001</v>
      </c>
      <c r="F9619" s="286">
        <v>0</v>
      </c>
    </row>
    <row r="9620" spans="1:6">
      <c r="A9620" t="s">
        <v>12675</v>
      </c>
      <c r="B9620" t="s">
        <v>12676</v>
      </c>
      <c r="C9620" t="s">
        <v>7610</v>
      </c>
      <c r="D9620" s="285">
        <v>0</v>
      </c>
      <c r="E9620" s="286">
        <v>1.9</v>
      </c>
      <c r="F9620" s="286">
        <v>0</v>
      </c>
    </row>
    <row r="9621" spans="1:6">
      <c r="A9621" t="s">
        <v>12677</v>
      </c>
      <c r="B9621" t="s">
        <v>12678</v>
      </c>
      <c r="C9621" t="s">
        <v>7610</v>
      </c>
      <c r="D9621" s="285">
        <v>0</v>
      </c>
      <c r="E9621" s="286">
        <v>0.61299999999999999</v>
      </c>
      <c r="F9621" s="286">
        <v>0</v>
      </c>
    </row>
    <row r="9622" spans="1:6">
      <c r="A9622" t="s">
        <v>12679</v>
      </c>
      <c r="B9622" t="s">
        <v>12680</v>
      </c>
      <c r="C9622" t="s">
        <v>7610</v>
      </c>
      <c r="D9622" s="285">
        <v>0</v>
      </c>
      <c r="E9622" s="286">
        <v>0.9</v>
      </c>
      <c r="F9622" s="286">
        <v>0</v>
      </c>
    </row>
    <row r="9623" spans="1:6">
      <c r="A9623" t="s">
        <v>12681</v>
      </c>
      <c r="B9623" t="s">
        <v>12682</v>
      </c>
      <c r="C9623" t="s">
        <v>7610</v>
      </c>
      <c r="D9623" s="285">
        <v>0</v>
      </c>
      <c r="E9623" s="286">
        <v>1.48</v>
      </c>
      <c r="F9623" s="286">
        <v>0</v>
      </c>
    </row>
    <row r="9624" spans="1:6">
      <c r="A9624" t="s">
        <v>12683</v>
      </c>
      <c r="B9624" t="s">
        <v>12684</v>
      </c>
      <c r="C9624" t="s">
        <v>7610</v>
      </c>
      <c r="D9624" s="285">
        <v>0</v>
      </c>
      <c r="E9624" s="286">
        <v>1.7</v>
      </c>
      <c r="F9624" s="286">
        <v>0</v>
      </c>
    </row>
    <row r="9625" spans="1:6">
      <c r="A9625" t="s">
        <v>12685</v>
      </c>
      <c r="B9625" t="s">
        <v>12686</v>
      </c>
      <c r="C9625" t="s">
        <v>7610</v>
      </c>
      <c r="D9625" s="285">
        <v>0</v>
      </c>
      <c r="E9625" s="286">
        <v>0.8</v>
      </c>
      <c r="F9625" s="286">
        <v>0</v>
      </c>
    </row>
    <row r="9626" spans="1:6">
      <c r="A9626" t="s">
        <v>12687</v>
      </c>
      <c r="B9626" t="s">
        <v>12688</v>
      </c>
      <c r="C9626" t="s">
        <v>7610</v>
      </c>
      <c r="D9626" s="285">
        <v>0</v>
      </c>
      <c r="E9626" s="286">
        <v>0.53</v>
      </c>
      <c r="F9626" s="286">
        <v>0</v>
      </c>
    </row>
    <row r="9627" spans="1:6">
      <c r="A9627" t="s">
        <v>12689</v>
      </c>
      <c r="B9627" t="s">
        <v>12690</v>
      </c>
      <c r="C9627" t="s">
        <v>7610</v>
      </c>
      <c r="D9627" s="285">
        <v>0</v>
      </c>
      <c r="E9627" s="286">
        <v>0</v>
      </c>
      <c r="F9627" s="286">
        <v>0</v>
      </c>
    </row>
    <row r="9628" spans="1:6">
      <c r="A9628" t="s">
        <v>12691</v>
      </c>
      <c r="B9628" t="s">
        <v>12692</v>
      </c>
      <c r="C9628" t="s">
        <v>565</v>
      </c>
      <c r="D9628" s="285">
        <v>0</v>
      </c>
      <c r="E9628" s="286">
        <v>0</v>
      </c>
      <c r="F9628" s="286">
        <v>0</v>
      </c>
    </row>
    <row r="9629" spans="1:6">
      <c r="A9629" t="s">
        <v>12693</v>
      </c>
      <c r="B9629" t="s">
        <v>12694</v>
      </c>
      <c r="C9629" t="s">
        <v>565</v>
      </c>
      <c r="D9629" s="285">
        <v>24</v>
      </c>
      <c r="E9629" s="286">
        <v>0.85</v>
      </c>
      <c r="F9629" s="286">
        <v>20.399999999999999</v>
      </c>
    </row>
    <row r="9630" spans="1:6">
      <c r="A9630" t="s">
        <v>12695</v>
      </c>
      <c r="B9630" t="s">
        <v>12696</v>
      </c>
      <c r="C9630" t="s">
        <v>565</v>
      </c>
      <c r="D9630" s="285">
        <v>0</v>
      </c>
      <c r="E9630" s="286">
        <v>1.5</v>
      </c>
      <c r="F9630" s="286">
        <v>0</v>
      </c>
    </row>
    <row r="9631" spans="1:6">
      <c r="A9631" t="s">
        <v>12697</v>
      </c>
      <c r="B9631" t="s">
        <v>12698</v>
      </c>
      <c r="C9631" t="s">
        <v>565</v>
      </c>
      <c r="D9631" s="285">
        <v>0</v>
      </c>
      <c r="E9631" s="286">
        <v>0.71</v>
      </c>
      <c r="F9631" s="286">
        <v>0</v>
      </c>
    </row>
    <row r="9632" spans="1:6">
      <c r="A9632" t="s">
        <v>12699</v>
      </c>
      <c r="B9632" t="s">
        <v>12700</v>
      </c>
      <c r="C9632" t="s">
        <v>565</v>
      </c>
      <c r="D9632" s="285">
        <v>0</v>
      </c>
      <c r="E9632" s="286">
        <v>1.52</v>
      </c>
      <c r="F9632" s="286">
        <v>0</v>
      </c>
    </row>
    <row r="9633" spans="1:6">
      <c r="A9633" t="s">
        <v>12701</v>
      </c>
      <c r="B9633" t="s">
        <v>12702</v>
      </c>
      <c r="C9633" t="s">
        <v>565</v>
      </c>
      <c r="D9633" s="285">
        <v>0</v>
      </c>
      <c r="E9633" s="286">
        <v>1</v>
      </c>
      <c r="F9633" s="286">
        <v>0</v>
      </c>
    </row>
    <row r="9634" spans="1:6">
      <c r="A9634" t="s">
        <v>12703</v>
      </c>
      <c r="B9634" t="s">
        <v>12704</v>
      </c>
      <c r="C9634" t="s">
        <v>565</v>
      </c>
      <c r="D9634" s="285">
        <v>0</v>
      </c>
      <c r="E9634" s="286">
        <v>4.524</v>
      </c>
      <c r="F9634" s="286">
        <v>0</v>
      </c>
    </row>
    <row r="9635" spans="1:6">
      <c r="A9635" t="s">
        <v>12705</v>
      </c>
      <c r="B9635" t="s">
        <v>12706</v>
      </c>
      <c r="C9635" t="s">
        <v>565</v>
      </c>
      <c r="D9635" s="285">
        <v>0</v>
      </c>
      <c r="E9635" s="286">
        <v>1.35</v>
      </c>
      <c r="F9635" s="286">
        <v>0</v>
      </c>
    </row>
    <row r="9636" spans="1:6">
      <c r="A9636" t="s">
        <v>12707</v>
      </c>
      <c r="B9636" t="s">
        <v>12708</v>
      </c>
      <c r="C9636" t="s">
        <v>565</v>
      </c>
      <c r="D9636" s="285">
        <v>0</v>
      </c>
      <c r="E9636" s="286">
        <v>1.0900000000000001</v>
      </c>
      <c r="F9636" s="286">
        <v>0</v>
      </c>
    </row>
    <row r="9637" spans="1:6">
      <c r="A9637" t="s">
        <v>12709</v>
      </c>
      <c r="B9637" t="s">
        <v>12710</v>
      </c>
      <c r="C9637" t="s">
        <v>565</v>
      </c>
      <c r="D9637" s="285">
        <v>48</v>
      </c>
      <c r="E9637" s="286">
        <v>0.72</v>
      </c>
      <c r="F9637" s="286">
        <v>34.56</v>
      </c>
    </row>
    <row r="9638" spans="1:6">
      <c r="A9638" t="s">
        <v>12711</v>
      </c>
      <c r="B9638" t="s">
        <v>12712</v>
      </c>
      <c r="C9638" t="s">
        <v>7610</v>
      </c>
      <c r="D9638" s="285">
        <v>0</v>
      </c>
      <c r="E9638" s="286">
        <v>1.45</v>
      </c>
      <c r="F9638" s="286">
        <v>0</v>
      </c>
    </row>
    <row r="9639" spans="1:6">
      <c r="A9639" t="s">
        <v>12713</v>
      </c>
      <c r="B9639" t="s">
        <v>12714</v>
      </c>
      <c r="C9639" t="s">
        <v>7610</v>
      </c>
      <c r="D9639" s="285">
        <v>84</v>
      </c>
      <c r="E9639" s="286">
        <v>1.56</v>
      </c>
      <c r="F9639" s="286">
        <v>131.04</v>
      </c>
    </row>
    <row r="9640" spans="1:6">
      <c r="A9640" t="s">
        <v>12715</v>
      </c>
      <c r="B9640" t="s">
        <v>12716</v>
      </c>
      <c r="C9640" t="s">
        <v>7610</v>
      </c>
      <c r="D9640" s="285">
        <v>0</v>
      </c>
      <c r="E9640" s="286">
        <v>1.1000000000000001</v>
      </c>
      <c r="F9640" s="286">
        <v>0</v>
      </c>
    </row>
    <row r="9641" spans="1:6">
      <c r="A9641" t="s">
        <v>12717</v>
      </c>
      <c r="B9641" t="s">
        <v>12718</v>
      </c>
      <c r="C9641" t="s">
        <v>679</v>
      </c>
      <c r="D9641" s="285">
        <v>0</v>
      </c>
      <c r="E9641" s="286">
        <v>3.24</v>
      </c>
      <c r="F9641" s="286">
        <v>0</v>
      </c>
    </row>
    <row r="9642" spans="1:6">
      <c r="A9642" t="s">
        <v>12719</v>
      </c>
      <c r="B9642" t="s">
        <v>12720</v>
      </c>
      <c r="C9642" t="s">
        <v>565</v>
      </c>
      <c r="D9642" s="285">
        <v>0</v>
      </c>
      <c r="E9642" s="286">
        <v>2.33</v>
      </c>
      <c r="F9642" s="286">
        <v>0</v>
      </c>
    </row>
    <row r="9643" spans="1:6">
      <c r="A9643" t="s">
        <v>12721</v>
      </c>
      <c r="B9643" t="s">
        <v>12722</v>
      </c>
      <c r="C9643" t="s">
        <v>7610</v>
      </c>
      <c r="D9643" s="285">
        <v>0</v>
      </c>
      <c r="E9643" s="286">
        <v>0</v>
      </c>
      <c r="F9643" s="286">
        <v>0</v>
      </c>
    </row>
    <row r="9644" spans="1:6">
      <c r="A9644" t="s">
        <v>12723</v>
      </c>
      <c r="B9644" t="s">
        <v>12724</v>
      </c>
      <c r="C9644" t="s">
        <v>565</v>
      </c>
      <c r="D9644" s="285">
        <v>0</v>
      </c>
      <c r="E9644" s="286">
        <v>2.11</v>
      </c>
      <c r="F9644" s="286">
        <v>0</v>
      </c>
    </row>
    <row r="9645" spans="1:6">
      <c r="A9645" t="s">
        <v>12725</v>
      </c>
      <c r="B9645" t="s">
        <v>12726</v>
      </c>
      <c r="C9645" t="s">
        <v>565</v>
      </c>
      <c r="D9645" s="285">
        <v>0</v>
      </c>
      <c r="E9645" s="286">
        <v>0.84199999999999997</v>
      </c>
      <c r="F9645" s="286">
        <v>0</v>
      </c>
    </row>
    <row r="9646" spans="1:6">
      <c r="A9646" t="s">
        <v>12727</v>
      </c>
      <c r="B9646" t="s">
        <v>12728</v>
      </c>
      <c r="C9646" t="s">
        <v>565</v>
      </c>
      <c r="D9646" s="285">
        <v>0</v>
      </c>
      <c r="E9646" s="286">
        <v>0</v>
      </c>
      <c r="F9646" s="286">
        <v>0</v>
      </c>
    </row>
    <row r="9647" spans="1:6">
      <c r="A9647" t="s">
        <v>12729</v>
      </c>
      <c r="B9647" t="s">
        <v>12730</v>
      </c>
      <c r="C9647" t="s">
        <v>565</v>
      </c>
      <c r="D9647" s="285">
        <v>0</v>
      </c>
      <c r="E9647" s="286">
        <v>1.95</v>
      </c>
      <c r="F9647" s="286">
        <v>0</v>
      </c>
    </row>
    <row r="9648" spans="1:6">
      <c r="A9648" t="s">
        <v>12731</v>
      </c>
      <c r="B9648" t="s">
        <v>12732</v>
      </c>
      <c r="C9648" t="s">
        <v>565</v>
      </c>
      <c r="D9648" s="285">
        <v>0</v>
      </c>
      <c r="E9648" s="286">
        <v>2.41</v>
      </c>
      <c r="F9648" s="286">
        <v>0</v>
      </c>
    </row>
    <row r="9649" spans="1:6">
      <c r="A9649" t="s">
        <v>12733</v>
      </c>
      <c r="B9649" t="s">
        <v>12734</v>
      </c>
      <c r="C9649" t="s">
        <v>565</v>
      </c>
      <c r="D9649" s="285">
        <v>0</v>
      </c>
      <c r="E9649" s="286">
        <v>2.536</v>
      </c>
      <c r="F9649" s="286">
        <v>0</v>
      </c>
    </row>
    <row r="9650" spans="1:6">
      <c r="A9650" t="s">
        <v>12735</v>
      </c>
      <c r="B9650" t="s">
        <v>12736</v>
      </c>
      <c r="C9650" t="s">
        <v>565</v>
      </c>
      <c r="D9650" s="285">
        <v>0</v>
      </c>
      <c r="E9650" s="286">
        <v>3.2130000000000001</v>
      </c>
      <c r="F9650" s="286">
        <v>0</v>
      </c>
    </row>
    <row r="9651" spans="1:6">
      <c r="A9651" t="s">
        <v>12737</v>
      </c>
      <c r="B9651" t="s">
        <v>12738</v>
      </c>
      <c r="C9651" t="s">
        <v>565</v>
      </c>
      <c r="D9651" s="285">
        <v>0</v>
      </c>
      <c r="E9651" s="286">
        <v>0</v>
      </c>
      <c r="F9651" s="286">
        <v>0</v>
      </c>
    </row>
    <row r="9652" spans="1:6">
      <c r="A9652" t="s">
        <v>12739</v>
      </c>
      <c r="B9652" t="s">
        <v>12740</v>
      </c>
      <c r="C9652" t="s">
        <v>565</v>
      </c>
      <c r="D9652" s="285">
        <v>0</v>
      </c>
      <c r="E9652" s="286">
        <v>0.876</v>
      </c>
      <c r="F9652" s="286">
        <v>0</v>
      </c>
    </row>
    <row r="9653" spans="1:6">
      <c r="A9653" t="s">
        <v>12741</v>
      </c>
      <c r="B9653" t="s">
        <v>12742</v>
      </c>
      <c r="C9653" t="s">
        <v>565</v>
      </c>
      <c r="D9653" s="285">
        <v>0</v>
      </c>
      <c r="E9653" s="286">
        <v>0.71699999999999997</v>
      </c>
      <c r="F9653" s="286">
        <v>0</v>
      </c>
    </row>
    <row r="9654" spans="1:6">
      <c r="A9654" t="s">
        <v>12743</v>
      </c>
      <c r="B9654" t="s">
        <v>12744</v>
      </c>
      <c r="C9654" t="s">
        <v>565</v>
      </c>
      <c r="D9654" s="285">
        <v>0</v>
      </c>
      <c r="E9654" s="286">
        <v>1.18</v>
      </c>
      <c r="F9654" s="286">
        <v>0</v>
      </c>
    </row>
    <row r="9655" spans="1:6">
      <c r="A9655" t="s">
        <v>12745</v>
      </c>
      <c r="B9655" t="s">
        <v>12746</v>
      </c>
      <c r="C9655" t="s">
        <v>565</v>
      </c>
      <c r="D9655" s="285">
        <v>0</v>
      </c>
      <c r="E9655" s="286">
        <v>0</v>
      </c>
      <c r="F9655" s="286">
        <v>0</v>
      </c>
    </row>
    <row r="9656" spans="1:6">
      <c r="A9656" t="s">
        <v>12747</v>
      </c>
      <c r="B9656" t="s">
        <v>12748</v>
      </c>
      <c r="C9656" t="s">
        <v>679</v>
      </c>
      <c r="D9656" s="285">
        <v>0</v>
      </c>
      <c r="E9656" s="286">
        <v>4.09</v>
      </c>
      <c r="F9656" s="286">
        <v>0</v>
      </c>
    </row>
    <row r="9657" spans="1:6">
      <c r="A9657" t="s">
        <v>12749</v>
      </c>
      <c r="B9657" t="s">
        <v>12750</v>
      </c>
      <c r="C9657" t="s">
        <v>565</v>
      </c>
      <c r="D9657" s="285">
        <v>0</v>
      </c>
      <c r="E9657" s="286">
        <v>0.41</v>
      </c>
      <c r="F9657" s="286">
        <v>0</v>
      </c>
    </row>
    <row r="9658" spans="1:6">
      <c r="A9658" t="s">
        <v>12751</v>
      </c>
      <c r="B9658" t="s">
        <v>12752</v>
      </c>
      <c r="C9658" t="s">
        <v>565</v>
      </c>
      <c r="D9658" s="285">
        <v>0</v>
      </c>
      <c r="E9658" s="286">
        <v>3.71</v>
      </c>
      <c r="F9658" s="286">
        <v>0</v>
      </c>
    </row>
    <row r="9659" spans="1:6">
      <c r="A9659" t="s">
        <v>12753</v>
      </c>
      <c r="B9659" t="s">
        <v>12754</v>
      </c>
      <c r="C9659" t="s">
        <v>565</v>
      </c>
      <c r="D9659" s="285">
        <v>0</v>
      </c>
      <c r="E9659" s="286">
        <v>4.74</v>
      </c>
      <c r="F9659" s="286">
        <v>0</v>
      </c>
    </row>
    <row r="9660" spans="1:6">
      <c r="A9660" t="s">
        <v>12755</v>
      </c>
      <c r="B9660" t="s">
        <v>12756</v>
      </c>
      <c r="C9660" t="s">
        <v>565</v>
      </c>
      <c r="D9660" s="285">
        <v>0</v>
      </c>
      <c r="E9660" s="286">
        <v>1.0089999999999999</v>
      </c>
      <c r="F9660" s="286">
        <v>0</v>
      </c>
    </row>
    <row r="9661" spans="1:6">
      <c r="A9661" t="s">
        <v>12757</v>
      </c>
      <c r="B9661" t="s">
        <v>12758</v>
      </c>
      <c r="C9661" t="s">
        <v>565</v>
      </c>
      <c r="D9661" s="285">
        <v>0</v>
      </c>
      <c r="E9661" s="286">
        <v>0.8</v>
      </c>
      <c r="F9661" s="286">
        <v>0</v>
      </c>
    </row>
    <row r="9662" spans="1:6">
      <c r="A9662" t="s">
        <v>12759</v>
      </c>
      <c r="B9662" t="s">
        <v>12760</v>
      </c>
      <c r="C9662" t="s">
        <v>565</v>
      </c>
      <c r="D9662" s="285">
        <v>0</v>
      </c>
      <c r="E9662" s="286">
        <v>0.8</v>
      </c>
      <c r="F9662" s="286">
        <v>0</v>
      </c>
    </row>
    <row r="9663" spans="1:6">
      <c r="A9663" t="s">
        <v>12761</v>
      </c>
      <c r="B9663" t="s">
        <v>12762</v>
      </c>
      <c r="C9663" t="s">
        <v>565</v>
      </c>
      <c r="D9663" s="285">
        <v>0</v>
      </c>
      <c r="E9663" s="286">
        <v>0</v>
      </c>
      <c r="F9663" s="286">
        <v>0</v>
      </c>
    </row>
    <row r="9664" spans="1:6">
      <c r="A9664" t="s">
        <v>12763</v>
      </c>
      <c r="B9664" t="s">
        <v>12764</v>
      </c>
      <c r="C9664" t="s">
        <v>565</v>
      </c>
      <c r="D9664" s="285">
        <v>0</v>
      </c>
      <c r="E9664" s="286">
        <v>0.9</v>
      </c>
      <c r="F9664" s="286">
        <v>0</v>
      </c>
    </row>
    <row r="9665" spans="1:6">
      <c r="A9665" t="s">
        <v>12765</v>
      </c>
      <c r="B9665" t="s">
        <v>12766</v>
      </c>
      <c r="C9665" t="s">
        <v>565</v>
      </c>
      <c r="D9665" s="285">
        <v>0</v>
      </c>
      <c r="E9665" s="286">
        <v>0.9</v>
      </c>
      <c r="F9665" s="286">
        <v>0</v>
      </c>
    </row>
    <row r="9666" spans="1:6">
      <c r="A9666" t="s">
        <v>12767</v>
      </c>
      <c r="B9666" t="s">
        <v>12768</v>
      </c>
      <c r="C9666" t="s">
        <v>565</v>
      </c>
      <c r="D9666" s="285">
        <v>0</v>
      </c>
      <c r="E9666" s="286">
        <v>1.1000000000000001</v>
      </c>
      <c r="F9666" s="286">
        <v>0</v>
      </c>
    </row>
    <row r="9667" spans="1:6">
      <c r="A9667" t="s">
        <v>12769</v>
      </c>
      <c r="B9667" t="s">
        <v>12770</v>
      </c>
      <c r="C9667" t="s">
        <v>565</v>
      </c>
      <c r="D9667" s="285">
        <v>0</v>
      </c>
      <c r="E9667" s="286">
        <v>0</v>
      </c>
      <c r="F9667" s="286">
        <v>0</v>
      </c>
    </row>
    <row r="9668" spans="1:6">
      <c r="A9668" t="s">
        <v>12771</v>
      </c>
      <c r="B9668" t="s">
        <v>12772</v>
      </c>
      <c r="C9668" t="s">
        <v>565</v>
      </c>
      <c r="D9668" s="285">
        <v>0</v>
      </c>
      <c r="E9668" s="286">
        <v>1.1000000000000001</v>
      </c>
      <c r="F9668" s="286">
        <v>0</v>
      </c>
    </row>
    <row r="9669" spans="1:6">
      <c r="A9669" t="s">
        <v>12773</v>
      </c>
      <c r="B9669" t="s">
        <v>12774</v>
      </c>
      <c r="C9669" t="s">
        <v>565</v>
      </c>
      <c r="D9669" s="285">
        <v>0</v>
      </c>
      <c r="E9669" s="286">
        <v>0.8</v>
      </c>
      <c r="F9669" s="286">
        <v>0</v>
      </c>
    </row>
    <row r="9670" spans="1:6">
      <c r="A9670" t="s">
        <v>12775</v>
      </c>
      <c r="B9670" t="s">
        <v>12776</v>
      </c>
      <c r="C9670" t="s">
        <v>565</v>
      </c>
      <c r="D9670" s="285">
        <v>0</v>
      </c>
      <c r="E9670" s="286">
        <v>1.2</v>
      </c>
      <c r="F9670" s="286">
        <v>0</v>
      </c>
    </row>
    <row r="9671" spans="1:6">
      <c r="A9671" t="s">
        <v>12777</v>
      </c>
      <c r="B9671" t="s">
        <v>12778</v>
      </c>
      <c r="C9671" t="s">
        <v>565</v>
      </c>
      <c r="D9671" s="285">
        <v>0</v>
      </c>
      <c r="E9671" s="286">
        <v>1.3</v>
      </c>
      <c r="F9671" s="286">
        <v>0</v>
      </c>
    </row>
    <row r="9672" spans="1:6">
      <c r="A9672" t="s">
        <v>12779</v>
      </c>
      <c r="B9672" t="s">
        <v>12780</v>
      </c>
      <c r="C9672" t="s">
        <v>565</v>
      </c>
      <c r="D9672" s="285">
        <v>0</v>
      </c>
      <c r="E9672" s="286">
        <v>1.1499999999999999</v>
      </c>
      <c r="F9672" s="286">
        <v>0</v>
      </c>
    </row>
    <row r="9673" spans="1:6">
      <c r="A9673" t="s">
        <v>12781</v>
      </c>
      <c r="B9673" t="s">
        <v>12782</v>
      </c>
      <c r="C9673" t="s">
        <v>565</v>
      </c>
      <c r="D9673" s="285">
        <v>0</v>
      </c>
      <c r="E9673" s="286">
        <v>1.1000000000000001</v>
      </c>
      <c r="F9673" s="286">
        <v>0</v>
      </c>
    </row>
    <row r="9674" spans="1:6">
      <c r="A9674" t="s">
        <v>12783</v>
      </c>
      <c r="B9674" t="s">
        <v>12784</v>
      </c>
      <c r="C9674" t="s">
        <v>565</v>
      </c>
      <c r="D9674" s="285">
        <v>0</v>
      </c>
      <c r="E9674" s="286">
        <v>1.3</v>
      </c>
      <c r="F9674" s="286">
        <v>0</v>
      </c>
    </row>
    <row r="9675" spans="1:6">
      <c r="A9675" t="s">
        <v>12785</v>
      </c>
      <c r="B9675" t="s">
        <v>12786</v>
      </c>
      <c r="C9675" t="s">
        <v>565</v>
      </c>
      <c r="D9675" s="285">
        <v>0</v>
      </c>
      <c r="E9675" s="286">
        <v>1.1000000000000001</v>
      </c>
      <c r="F9675" s="286">
        <v>0</v>
      </c>
    </row>
    <row r="9676" spans="1:6">
      <c r="A9676" t="s">
        <v>12787</v>
      </c>
      <c r="B9676" t="s">
        <v>12788</v>
      </c>
      <c r="C9676" t="s">
        <v>565</v>
      </c>
      <c r="D9676" s="285">
        <v>0</v>
      </c>
      <c r="E9676" s="286">
        <v>1.2</v>
      </c>
      <c r="F9676" s="286">
        <v>0</v>
      </c>
    </row>
    <row r="9677" spans="1:6">
      <c r="A9677" t="s">
        <v>12789</v>
      </c>
      <c r="B9677" t="s">
        <v>12790</v>
      </c>
      <c r="C9677" t="s">
        <v>565</v>
      </c>
      <c r="D9677" s="285">
        <v>0</v>
      </c>
      <c r="E9677" s="286">
        <v>0.9</v>
      </c>
      <c r="F9677" s="286">
        <v>0</v>
      </c>
    </row>
    <row r="9678" spans="1:6">
      <c r="A9678" t="s">
        <v>12791</v>
      </c>
      <c r="B9678" t="s">
        <v>12792</v>
      </c>
      <c r="C9678" t="s">
        <v>565</v>
      </c>
      <c r="D9678" s="285">
        <v>0</v>
      </c>
      <c r="E9678" s="286">
        <v>0</v>
      </c>
      <c r="F9678" s="286">
        <v>0</v>
      </c>
    </row>
    <row r="9679" spans="1:6">
      <c r="A9679" t="s">
        <v>12793</v>
      </c>
      <c r="B9679" t="s">
        <v>12794</v>
      </c>
      <c r="C9679" t="s">
        <v>565</v>
      </c>
      <c r="D9679" s="285">
        <v>0</v>
      </c>
      <c r="E9679" s="286">
        <v>1.2</v>
      </c>
      <c r="F9679" s="286">
        <v>0</v>
      </c>
    </row>
    <row r="9680" spans="1:6">
      <c r="A9680" t="s">
        <v>12795</v>
      </c>
      <c r="B9680" t="s">
        <v>12796</v>
      </c>
      <c r="C9680" t="s">
        <v>565</v>
      </c>
      <c r="D9680" s="285">
        <v>0</v>
      </c>
      <c r="E9680" s="286">
        <v>0</v>
      </c>
      <c r="F9680" s="286">
        <v>0</v>
      </c>
    </row>
    <row r="9681" spans="1:6">
      <c r="A9681" t="s">
        <v>12797</v>
      </c>
      <c r="B9681" t="s">
        <v>12798</v>
      </c>
      <c r="C9681" t="s">
        <v>565</v>
      </c>
      <c r="D9681" s="285">
        <v>0</v>
      </c>
      <c r="E9681" s="286">
        <v>1.6</v>
      </c>
      <c r="F9681" s="286">
        <v>0</v>
      </c>
    </row>
    <row r="9682" spans="1:6">
      <c r="A9682" t="s">
        <v>12799</v>
      </c>
      <c r="B9682" t="s">
        <v>12800</v>
      </c>
      <c r="C9682" t="s">
        <v>565</v>
      </c>
      <c r="D9682" s="285">
        <v>0</v>
      </c>
      <c r="E9682" s="286">
        <v>1.3</v>
      </c>
      <c r="F9682" s="286">
        <v>0</v>
      </c>
    </row>
    <row r="9683" spans="1:6">
      <c r="A9683" t="s">
        <v>12801</v>
      </c>
      <c r="B9683" t="s">
        <v>12802</v>
      </c>
      <c r="C9683" t="s">
        <v>565</v>
      </c>
      <c r="D9683" s="285">
        <v>0</v>
      </c>
      <c r="E9683" s="286">
        <v>2.1</v>
      </c>
      <c r="F9683" s="286">
        <v>0</v>
      </c>
    </row>
    <row r="9684" spans="1:6">
      <c r="A9684" t="s">
        <v>12803</v>
      </c>
      <c r="B9684" t="s">
        <v>12804</v>
      </c>
      <c r="C9684" t="s">
        <v>565</v>
      </c>
      <c r="D9684" s="285">
        <v>0</v>
      </c>
      <c r="E9684" s="286">
        <v>3.54</v>
      </c>
      <c r="F9684" s="286">
        <v>0</v>
      </c>
    </row>
    <row r="9685" spans="1:6">
      <c r="A9685" t="s">
        <v>12805</v>
      </c>
      <c r="B9685" t="s">
        <v>12806</v>
      </c>
      <c r="C9685" t="s">
        <v>565</v>
      </c>
      <c r="D9685" s="285">
        <v>0</v>
      </c>
      <c r="E9685" s="286">
        <v>4.71</v>
      </c>
      <c r="F9685" s="286">
        <v>0</v>
      </c>
    </row>
    <row r="9686" spans="1:6">
      <c r="A9686" t="s">
        <v>12807</v>
      </c>
      <c r="B9686" t="s">
        <v>12808</v>
      </c>
      <c r="C9686" t="s">
        <v>565</v>
      </c>
      <c r="D9686" s="285">
        <v>0</v>
      </c>
      <c r="E9686" s="286">
        <v>5.71</v>
      </c>
      <c r="F9686" s="286">
        <v>0</v>
      </c>
    </row>
    <row r="9687" spans="1:6">
      <c r="A9687" t="s">
        <v>12809</v>
      </c>
      <c r="B9687" t="s">
        <v>12810</v>
      </c>
      <c r="C9687" t="s">
        <v>565</v>
      </c>
      <c r="D9687" s="285">
        <v>0</v>
      </c>
      <c r="E9687" s="286">
        <v>1.1499999999999999</v>
      </c>
      <c r="F9687" s="286">
        <v>0</v>
      </c>
    </row>
    <row r="9688" spans="1:6">
      <c r="A9688" t="s">
        <v>12811</v>
      </c>
      <c r="B9688" t="s">
        <v>12812</v>
      </c>
      <c r="C9688" t="s">
        <v>565</v>
      </c>
      <c r="D9688" s="285">
        <v>0</v>
      </c>
      <c r="E9688" s="286">
        <v>2.73</v>
      </c>
      <c r="F9688" s="286">
        <v>0</v>
      </c>
    </row>
    <row r="9689" spans="1:6">
      <c r="A9689" t="s">
        <v>12813</v>
      </c>
      <c r="B9689" t="s">
        <v>12814</v>
      </c>
      <c r="C9689" t="s">
        <v>565</v>
      </c>
      <c r="D9689" s="285">
        <v>0</v>
      </c>
      <c r="E9689" s="286">
        <v>3.9</v>
      </c>
      <c r="F9689" s="286">
        <v>0</v>
      </c>
    </row>
    <row r="9690" spans="1:6">
      <c r="A9690" t="s">
        <v>12815</v>
      </c>
      <c r="B9690" t="s">
        <v>12816</v>
      </c>
      <c r="C9690" t="s">
        <v>565</v>
      </c>
      <c r="D9690" s="285">
        <v>0</v>
      </c>
      <c r="E9690" s="286">
        <v>0.99</v>
      </c>
      <c r="F9690" s="286">
        <v>0</v>
      </c>
    </row>
    <row r="9691" spans="1:6">
      <c r="A9691" t="s">
        <v>12817</v>
      </c>
      <c r="B9691" t="s">
        <v>12818</v>
      </c>
      <c r="C9691" t="s">
        <v>565</v>
      </c>
      <c r="D9691" s="285">
        <v>0</v>
      </c>
      <c r="E9691" s="286">
        <v>2.91</v>
      </c>
      <c r="F9691" s="286">
        <v>0</v>
      </c>
    </row>
    <row r="9692" spans="1:6">
      <c r="A9692" t="s">
        <v>12819</v>
      </c>
      <c r="B9692" t="s">
        <v>12820</v>
      </c>
      <c r="C9692" t="s">
        <v>565</v>
      </c>
      <c r="D9692" s="285">
        <v>0</v>
      </c>
      <c r="E9692" s="286">
        <v>2.1</v>
      </c>
      <c r="F9692" s="286">
        <v>0</v>
      </c>
    </row>
    <row r="9693" spans="1:6">
      <c r="A9693" t="s">
        <v>12821</v>
      </c>
      <c r="B9693" t="s">
        <v>12822</v>
      </c>
      <c r="C9693" t="s">
        <v>565</v>
      </c>
      <c r="D9693" s="285">
        <v>0</v>
      </c>
      <c r="E9693" s="286">
        <v>2.31</v>
      </c>
      <c r="F9693" s="286">
        <v>0</v>
      </c>
    </row>
    <row r="9694" spans="1:6">
      <c r="A9694" t="s">
        <v>12823</v>
      </c>
      <c r="B9694" t="s">
        <v>12824</v>
      </c>
      <c r="C9694" t="s">
        <v>565</v>
      </c>
      <c r="D9694" s="285">
        <v>0</v>
      </c>
      <c r="E9694" s="286">
        <v>1.82</v>
      </c>
      <c r="F9694" s="286">
        <v>0</v>
      </c>
    </row>
    <row r="9695" spans="1:6">
      <c r="A9695" t="s">
        <v>12825</v>
      </c>
      <c r="B9695" t="s">
        <v>12826</v>
      </c>
      <c r="C9695" t="s">
        <v>565</v>
      </c>
      <c r="D9695" s="285">
        <v>0</v>
      </c>
      <c r="E9695" s="286">
        <v>1.212</v>
      </c>
      <c r="F9695" s="286">
        <v>0</v>
      </c>
    </row>
    <row r="9696" spans="1:6">
      <c r="A9696" t="s">
        <v>12827</v>
      </c>
      <c r="B9696" t="s">
        <v>12828</v>
      </c>
      <c r="C9696" t="s">
        <v>565</v>
      </c>
      <c r="D9696" s="285">
        <v>50</v>
      </c>
      <c r="E9696" s="286">
        <v>1.66</v>
      </c>
      <c r="F9696" s="286">
        <v>83</v>
      </c>
    </row>
    <row r="9697" spans="1:6">
      <c r="A9697" t="s">
        <v>12829</v>
      </c>
      <c r="B9697" t="s">
        <v>12830</v>
      </c>
      <c r="C9697" t="s">
        <v>565</v>
      </c>
      <c r="D9697" s="285">
        <v>0</v>
      </c>
      <c r="E9697" s="286">
        <v>1.62</v>
      </c>
      <c r="F9697" s="286">
        <v>0</v>
      </c>
    </row>
    <row r="9698" spans="1:6">
      <c r="A9698" t="s">
        <v>12831</v>
      </c>
      <c r="B9698" t="s">
        <v>12832</v>
      </c>
      <c r="C9698" t="s">
        <v>565</v>
      </c>
      <c r="D9698" s="285">
        <v>0</v>
      </c>
      <c r="E9698" s="286">
        <v>4.03</v>
      </c>
      <c r="F9698" s="286">
        <v>0</v>
      </c>
    </row>
    <row r="9699" spans="1:6">
      <c r="A9699" t="s">
        <v>12833</v>
      </c>
      <c r="B9699" t="s">
        <v>12834</v>
      </c>
      <c r="C9699" t="s">
        <v>565</v>
      </c>
      <c r="D9699" s="285">
        <v>0</v>
      </c>
      <c r="E9699" s="286">
        <v>2.74</v>
      </c>
      <c r="F9699" s="286">
        <v>0</v>
      </c>
    </row>
    <row r="9700" spans="1:6">
      <c r="A9700" t="s">
        <v>12835</v>
      </c>
      <c r="B9700" t="s">
        <v>12836</v>
      </c>
      <c r="C9700" t="s">
        <v>565</v>
      </c>
      <c r="D9700" s="285">
        <v>0</v>
      </c>
      <c r="E9700" s="286">
        <v>2.1</v>
      </c>
      <c r="F9700" s="286">
        <v>0</v>
      </c>
    </row>
    <row r="9701" spans="1:6">
      <c r="A9701" t="s">
        <v>12837</v>
      </c>
      <c r="B9701" t="s">
        <v>12838</v>
      </c>
      <c r="C9701" t="s">
        <v>565</v>
      </c>
      <c r="D9701" s="285">
        <v>15</v>
      </c>
      <c r="E9701" s="286">
        <v>3.46</v>
      </c>
      <c r="F9701" s="286">
        <v>51.9</v>
      </c>
    </row>
    <row r="9702" spans="1:6">
      <c r="A9702" t="s">
        <v>12839</v>
      </c>
      <c r="B9702" t="s">
        <v>12840</v>
      </c>
      <c r="C9702" t="s">
        <v>565</v>
      </c>
      <c r="D9702" s="285">
        <v>0</v>
      </c>
      <c r="E9702" s="286">
        <v>1.07</v>
      </c>
      <c r="F9702" s="286">
        <v>0</v>
      </c>
    </row>
    <row r="9703" spans="1:6">
      <c r="A9703" t="s">
        <v>12841</v>
      </c>
      <c r="B9703" t="s">
        <v>12842</v>
      </c>
      <c r="C9703" t="s">
        <v>565</v>
      </c>
      <c r="D9703" s="285">
        <v>0</v>
      </c>
      <c r="E9703" s="286">
        <v>3.07</v>
      </c>
      <c r="F9703" s="286">
        <v>0</v>
      </c>
    </row>
    <row r="9704" spans="1:6">
      <c r="A9704" t="s">
        <v>12843</v>
      </c>
      <c r="B9704" t="s">
        <v>12844</v>
      </c>
      <c r="C9704" t="s">
        <v>565</v>
      </c>
      <c r="D9704" s="285">
        <v>0</v>
      </c>
      <c r="E9704" s="286">
        <v>3.75</v>
      </c>
      <c r="F9704" s="286">
        <v>0</v>
      </c>
    </row>
    <row r="9705" spans="1:6">
      <c r="A9705" t="s">
        <v>12845</v>
      </c>
      <c r="B9705" t="s">
        <v>12846</v>
      </c>
      <c r="C9705" t="s">
        <v>565</v>
      </c>
      <c r="D9705" s="285">
        <v>0</v>
      </c>
      <c r="E9705" s="286">
        <v>1.18</v>
      </c>
      <c r="F9705" s="286">
        <v>0</v>
      </c>
    </row>
    <row r="9706" spans="1:6">
      <c r="A9706" t="s">
        <v>12847</v>
      </c>
      <c r="B9706" t="s">
        <v>12848</v>
      </c>
      <c r="C9706" t="s">
        <v>565</v>
      </c>
      <c r="D9706" s="285">
        <v>0</v>
      </c>
      <c r="E9706" s="286">
        <v>1.21</v>
      </c>
      <c r="F9706" s="286">
        <v>0</v>
      </c>
    </row>
    <row r="9707" spans="1:6">
      <c r="A9707" t="s">
        <v>12849</v>
      </c>
      <c r="B9707" t="s">
        <v>12850</v>
      </c>
      <c r="C9707" t="s">
        <v>565</v>
      </c>
      <c r="D9707" s="285">
        <v>0</v>
      </c>
      <c r="E9707" s="286">
        <v>1.8</v>
      </c>
      <c r="F9707" s="286">
        <v>0</v>
      </c>
    </row>
    <row r="9708" spans="1:6">
      <c r="A9708" t="s">
        <v>12851</v>
      </c>
      <c r="B9708" t="s">
        <v>12852</v>
      </c>
      <c r="C9708" t="s">
        <v>565</v>
      </c>
      <c r="D9708" s="285">
        <v>0</v>
      </c>
      <c r="E9708" s="286">
        <v>2.9</v>
      </c>
      <c r="F9708" s="286">
        <v>0</v>
      </c>
    </row>
    <row r="9709" spans="1:6">
      <c r="A9709" t="s">
        <v>12853</v>
      </c>
      <c r="B9709" t="s">
        <v>12854</v>
      </c>
      <c r="C9709" t="s">
        <v>565</v>
      </c>
      <c r="D9709" s="285">
        <v>14</v>
      </c>
      <c r="E9709" s="286">
        <v>3.012</v>
      </c>
      <c r="F9709" s="286">
        <v>42.16</v>
      </c>
    </row>
    <row r="9710" spans="1:6">
      <c r="A9710" t="s">
        <v>12855</v>
      </c>
      <c r="B9710" t="s">
        <v>12856</v>
      </c>
      <c r="C9710" t="s">
        <v>565</v>
      </c>
      <c r="D9710" s="285">
        <v>0</v>
      </c>
      <c r="E9710" s="286">
        <v>3.96</v>
      </c>
      <c r="F9710" s="286">
        <v>0</v>
      </c>
    </row>
    <row r="9711" spans="1:6">
      <c r="A9711" t="s">
        <v>12857</v>
      </c>
      <c r="B9711" t="s">
        <v>12858</v>
      </c>
      <c r="C9711" t="s">
        <v>565</v>
      </c>
      <c r="D9711" s="285">
        <v>0</v>
      </c>
      <c r="E9711" s="286">
        <v>1.4870000000000001</v>
      </c>
      <c r="F9711" s="286">
        <v>0</v>
      </c>
    </row>
    <row r="9712" spans="1:6">
      <c r="A9712" t="s">
        <v>12859</v>
      </c>
      <c r="B9712" t="s">
        <v>12860</v>
      </c>
      <c r="C9712" t="s">
        <v>565</v>
      </c>
      <c r="D9712" s="285">
        <v>84</v>
      </c>
      <c r="E9712" s="286">
        <v>3.4329999999999998</v>
      </c>
      <c r="F9712" s="286">
        <v>288.45</v>
      </c>
    </row>
    <row r="9713" spans="1:6">
      <c r="A9713" t="s">
        <v>12861</v>
      </c>
      <c r="B9713" t="s">
        <v>12862</v>
      </c>
      <c r="C9713" t="s">
        <v>565</v>
      </c>
      <c r="D9713" s="285">
        <v>0</v>
      </c>
      <c r="E9713" s="286">
        <v>2.09</v>
      </c>
      <c r="F9713" s="286">
        <v>0</v>
      </c>
    </row>
    <row r="9714" spans="1:6">
      <c r="A9714" t="s">
        <v>12863</v>
      </c>
      <c r="B9714" t="s">
        <v>12864</v>
      </c>
      <c r="C9714" t="s">
        <v>565</v>
      </c>
      <c r="D9714" s="285">
        <v>0</v>
      </c>
      <c r="E9714" s="286">
        <v>2.62</v>
      </c>
      <c r="F9714" s="286">
        <v>0</v>
      </c>
    </row>
    <row r="9715" spans="1:6">
      <c r="A9715" t="s">
        <v>12865</v>
      </c>
      <c r="B9715" t="s">
        <v>12866</v>
      </c>
      <c r="C9715" t="s">
        <v>565</v>
      </c>
      <c r="D9715" s="285">
        <v>0</v>
      </c>
      <c r="E9715" s="286">
        <v>2.8620000000000001</v>
      </c>
      <c r="F9715" s="286">
        <v>0</v>
      </c>
    </row>
    <row r="9716" spans="1:6">
      <c r="A9716" t="s">
        <v>12867</v>
      </c>
      <c r="B9716" t="s">
        <v>12868</v>
      </c>
      <c r="C9716" t="s">
        <v>565</v>
      </c>
      <c r="D9716" s="285">
        <v>30</v>
      </c>
      <c r="E9716" s="286">
        <v>2.93</v>
      </c>
      <c r="F9716" s="286">
        <v>87.9</v>
      </c>
    </row>
    <row r="9717" spans="1:6">
      <c r="A9717" t="s">
        <v>12869</v>
      </c>
      <c r="B9717" t="s">
        <v>12870</v>
      </c>
      <c r="C9717" t="s">
        <v>565</v>
      </c>
      <c r="D9717" s="285">
        <v>0</v>
      </c>
      <c r="E9717" s="286">
        <v>5.6</v>
      </c>
      <c r="F9717" s="286">
        <v>0</v>
      </c>
    </row>
    <row r="9718" spans="1:6">
      <c r="A9718" t="s">
        <v>12871</v>
      </c>
      <c r="B9718" t="s">
        <v>12872</v>
      </c>
      <c r="C9718" t="s">
        <v>565</v>
      </c>
      <c r="D9718" s="285">
        <v>0</v>
      </c>
      <c r="E9718" s="286">
        <v>7.09</v>
      </c>
      <c r="F9718" s="286">
        <v>0</v>
      </c>
    </row>
    <row r="9719" spans="1:6">
      <c r="A9719" t="s">
        <v>12873</v>
      </c>
      <c r="B9719" t="s">
        <v>12874</v>
      </c>
      <c r="C9719" t="s">
        <v>565</v>
      </c>
      <c r="D9719" s="285">
        <v>0</v>
      </c>
      <c r="E9719" s="286">
        <v>32.21</v>
      </c>
      <c r="F9719" s="286">
        <v>0</v>
      </c>
    </row>
    <row r="9720" spans="1:6">
      <c r="A9720" t="s">
        <v>12875</v>
      </c>
      <c r="B9720" t="s">
        <v>12876</v>
      </c>
      <c r="C9720" t="s">
        <v>565</v>
      </c>
      <c r="D9720" s="285">
        <v>0</v>
      </c>
      <c r="E9720" s="286">
        <v>4.58</v>
      </c>
      <c r="F9720" s="286">
        <v>0</v>
      </c>
    </row>
    <row r="9721" spans="1:6">
      <c r="A9721" t="s">
        <v>12877</v>
      </c>
      <c r="B9721" t="s">
        <v>12878</v>
      </c>
      <c r="C9721" t="s">
        <v>565</v>
      </c>
      <c r="D9721" s="285">
        <v>0</v>
      </c>
      <c r="E9721" s="286">
        <v>2.411</v>
      </c>
      <c r="F9721" s="286">
        <v>0</v>
      </c>
    </row>
    <row r="9722" spans="1:6">
      <c r="A9722" t="s">
        <v>12879</v>
      </c>
      <c r="B9722" t="s">
        <v>12880</v>
      </c>
      <c r="C9722" t="s">
        <v>565</v>
      </c>
      <c r="D9722" s="285">
        <v>0</v>
      </c>
      <c r="E9722" s="286">
        <v>2.4300000000000002</v>
      </c>
      <c r="F9722" s="286">
        <v>0</v>
      </c>
    </row>
    <row r="9723" spans="1:6">
      <c r="A9723" t="s">
        <v>12881</v>
      </c>
      <c r="B9723" t="s">
        <v>12882</v>
      </c>
      <c r="C9723" t="s">
        <v>565</v>
      </c>
      <c r="D9723" s="285">
        <v>0</v>
      </c>
      <c r="E9723" s="286">
        <v>3.05</v>
      </c>
      <c r="F9723" s="286">
        <v>0</v>
      </c>
    </row>
    <row r="9724" spans="1:6">
      <c r="A9724" t="s">
        <v>12883</v>
      </c>
      <c r="B9724" t="s">
        <v>12884</v>
      </c>
      <c r="C9724" t="s">
        <v>679</v>
      </c>
      <c r="D9724" s="285">
        <v>0</v>
      </c>
      <c r="E9724" s="286">
        <v>6.77</v>
      </c>
      <c r="F9724" s="286">
        <v>0</v>
      </c>
    </row>
    <row r="9725" spans="1:6">
      <c r="A9725" t="s">
        <v>12885</v>
      </c>
      <c r="B9725" t="s">
        <v>12886</v>
      </c>
      <c r="C9725" t="s">
        <v>679</v>
      </c>
      <c r="D9725" s="285">
        <v>0</v>
      </c>
      <c r="E9725" s="286">
        <v>16.2</v>
      </c>
      <c r="F9725" s="286">
        <v>0</v>
      </c>
    </row>
    <row r="9726" spans="1:6">
      <c r="A9726" t="s">
        <v>12887</v>
      </c>
      <c r="B9726" t="s">
        <v>12888</v>
      </c>
      <c r="C9726" t="s">
        <v>565</v>
      </c>
      <c r="D9726" s="285">
        <v>0</v>
      </c>
      <c r="E9726" s="286">
        <v>3.6</v>
      </c>
      <c r="F9726" s="286">
        <v>0</v>
      </c>
    </row>
    <row r="9727" spans="1:6">
      <c r="A9727" t="s">
        <v>12889</v>
      </c>
      <c r="B9727" t="s">
        <v>12890</v>
      </c>
      <c r="C9727" t="s">
        <v>565</v>
      </c>
      <c r="D9727" s="285">
        <v>0</v>
      </c>
      <c r="E9727" s="286">
        <v>6.17</v>
      </c>
      <c r="F9727" s="286">
        <v>0</v>
      </c>
    </row>
    <row r="9728" spans="1:6">
      <c r="A9728" t="s">
        <v>12891</v>
      </c>
      <c r="B9728" t="s">
        <v>12892</v>
      </c>
      <c r="C9728" t="s">
        <v>679</v>
      </c>
      <c r="D9728" s="285">
        <v>0</v>
      </c>
      <c r="E9728" s="286">
        <v>9.89</v>
      </c>
      <c r="F9728" s="286">
        <v>0</v>
      </c>
    </row>
    <row r="9729" spans="1:6">
      <c r="A9729" t="s">
        <v>12893</v>
      </c>
      <c r="B9729" t="s">
        <v>12894</v>
      </c>
      <c r="C9729" t="s">
        <v>679</v>
      </c>
      <c r="D9729" s="285">
        <v>0</v>
      </c>
      <c r="E9729" s="286">
        <v>0.72499999999999998</v>
      </c>
      <c r="F9729" s="286">
        <v>0</v>
      </c>
    </row>
    <row r="9730" spans="1:6">
      <c r="A9730" t="s">
        <v>12895</v>
      </c>
      <c r="B9730" t="s">
        <v>12896</v>
      </c>
      <c r="C9730" t="s">
        <v>679</v>
      </c>
      <c r="D9730" s="285">
        <v>0</v>
      </c>
      <c r="E9730" s="286">
        <v>0.56899999999999995</v>
      </c>
      <c r="F9730" s="286">
        <v>0</v>
      </c>
    </row>
    <row r="9731" spans="1:6">
      <c r="A9731" t="s">
        <v>12897</v>
      </c>
      <c r="B9731" t="s">
        <v>12898</v>
      </c>
      <c r="C9731" t="s">
        <v>679</v>
      </c>
      <c r="D9731" s="285">
        <v>0</v>
      </c>
      <c r="E9731" s="286">
        <v>3.3239999999999998</v>
      </c>
      <c r="F9731" s="286">
        <v>0</v>
      </c>
    </row>
    <row r="9732" spans="1:6">
      <c r="A9732" t="s">
        <v>12899</v>
      </c>
      <c r="B9732" t="s">
        <v>12900</v>
      </c>
      <c r="C9732" t="s">
        <v>679</v>
      </c>
      <c r="D9732" s="285">
        <v>0</v>
      </c>
      <c r="E9732" s="286">
        <v>0</v>
      </c>
      <c r="F9732" s="286">
        <v>0</v>
      </c>
    </row>
    <row r="9733" spans="1:6">
      <c r="A9733" t="s">
        <v>12901</v>
      </c>
      <c r="B9733" t="s">
        <v>12902</v>
      </c>
      <c r="C9733" t="s">
        <v>679</v>
      </c>
      <c r="D9733" s="285">
        <v>0</v>
      </c>
      <c r="E9733" s="286">
        <v>1</v>
      </c>
      <c r="F9733" s="286">
        <v>0</v>
      </c>
    </row>
    <row r="9734" spans="1:6">
      <c r="A9734" t="s">
        <v>12903</v>
      </c>
      <c r="B9734" t="s">
        <v>12904</v>
      </c>
      <c r="C9734" t="s">
        <v>679</v>
      </c>
      <c r="D9734" s="285">
        <v>0</v>
      </c>
      <c r="E9734" s="286">
        <v>0</v>
      </c>
      <c r="F9734" s="286">
        <v>0</v>
      </c>
    </row>
    <row r="9735" spans="1:6">
      <c r="A9735" t="s">
        <v>12905</v>
      </c>
      <c r="B9735" t="s">
        <v>12906</v>
      </c>
      <c r="C9735" t="s">
        <v>679</v>
      </c>
      <c r="D9735" s="285">
        <v>0</v>
      </c>
      <c r="E9735" s="286">
        <v>2.34</v>
      </c>
      <c r="F9735" s="286">
        <v>0</v>
      </c>
    </row>
    <row r="9736" spans="1:6">
      <c r="A9736" t="s">
        <v>12907</v>
      </c>
      <c r="B9736" t="s">
        <v>12908</v>
      </c>
      <c r="C9736" t="s">
        <v>679</v>
      </c>
      <c r="D9736" s="285">
        <v>0</v>
      </c>
      <c r="E9736" s="286">
        <v>12.78</v>
      </c>
      <c r="F9736" s="286">
        <v>0</v>
      </c>
    </row>
    <row r="9737" spans="1:6">
      <c r="A9737" t="s">
        <v>12909</v>
      </c>
      <c r="B9737" t="s">
        <v>12910</v>
      </c>
      <c r="C9737" t="s">
        <v>679</v>
      </c>
      <c r="D9737" s="285">
        <v>0</v>
      </c>
      <c r="E9737" s="286">
        <v>7.8</v>
      </c>
      <c r="F9737" s="286">
        <v>0</v>
      </c>
    </row>
    <row r="9738" spans="1:6">
      <c r="A9738" t="s">
        <v>12911</v>
      </c>
      <c r="B9738" t="s">
        <v>12912</v>
      </c>
      <c r="C9738" t="s">
        <v>679</v>
      </c>
      <c r="D9738" s="285">
        <v>0</v>
      </c>
      <c r="E9738" s="286">
        <v>9.66</v>
      </c>
      <c r="F9738" s="286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/>
  <dimension ref="A1:X211"/>
  <sheetViews>
    <sheetView showGridLines="0" zoomScaleSheetLayoutView="100" workbookViewId="0">
      <pane ySplit="12" topLeftCell="A13" activePane="bottomLeft" state="frozen"/>
      <selection activeCell="S44" sqref="S44"/>
      <selection pane="bottomLeft" activeCell="M7" sqref="M7"/>
    </sheetView>
  </sheetViews>
  <sheetFormatPr defaultColWidth="10.7109375" defaultRowHeight="12.75"/>
  <cols>
    <col min="1" max="1" width="9.140625" style="373" customWidth="1"/>
    <col min="2" max="2" width="17.85546875" style="373" customWidth="1"/>
    <col min="3" max="3" width="12.7109375" style="373" customWidth="1"/>
    <col min="4" max="4" width="6.28515625" style="375" customWidth="1"/>
    <col min="5" max="5" width="18.7109375" style="373" customWidth="1"/>
    <col min="6" max="6" width="3.42578125" style="376" customWidth="1"/>
    <col min="7" max="8" width="9.7109375" style="373" customWidth="1"/>
    <col min="9" max="9" width="9.85546875" style="376" customWidth="1"/>
    <col min="10" max="10" width="12.42578125" style="373" customWidth="1"/>
    <col min="11" max="11" width="5.85546875" style="373" customWidth="1"/>
    <col min="12" max="16384" width="10.7109375" style="373"/>
  </cols>
  <sheetData>
    <row r="1" spans="1:24">
      <c r="A1" s="406" t="s">
        <v>12913</v>
      </c>
      <c r="B1" s="407"/>
      <c r="C1" s="369"/>
      <c r="D1" s="370"/>
      <c r="E1" s="369"/>
      <c r="F1" s="371"/>
      <c r="G1" s="372"/>
      <c r="H1" s="406" t="s">
        <v>12914</v>
      </c>
      <c r="I1" s="407"/>
      <c r="J1" s="407"/>
      <c r="K1" s="372"/>
    </row>
    <row r="2" spans="1:24" ht="15">
      <c r="A2" s="374"/>
      <c r="G2" s="377"/>
      <c r="H2" s="418" t="s">
        <v>299</v>
      </c>
      <c r="I2" s="379"/>
      <c r="J2" s="379"/>
      <c r="K2" s="377"/>
      <c r="P2" s="379"/>
    </row>
    <row r="3" spans="1:24" ht="14.25">
      <c r="A3" s="374"/>
      <c r="G3" s="377"/>
      <c r="H3" s="419"/>
      <c r="I3" s="373"/>
      <c r="J3" s="379"/>
      <c r="K3" s="377"/>
      <c r="P3" s="379"/>
    </row>
    <row r="4" spans="1:24" ht="14.25">
      <c r="A4" s="374"/>
      <c r="G4" s="377"/>
      <c r="H4" s="419" t="s">
        <v>300</v>
      </c>
      <c r="I4" s="373"/>
      <c r="J4" s="379"/>
      <c r="K4" s="377"/>
      <c r="P4" s="379"/>
    </row>
    <row r="5" spans="1:24" ht="14.25">
      <c r="A5" s="374"/>
      <c r="G5" s="377"/>
      <c r="H5" s="419" t="s">
        <v>13182</v>
      </c>
      <c r="I5" s="373"/>
      <c r="J5" s="379"/>
      <c r="K5" s="377"/>
      <c r="N5" s="379"/>
    </row>
    <row r="6" spans="1:24" ht="14.25">
      <c r="A6" s="374"/>
      <c r="G6" s="377"/>
      <c r="H6" s="419" t="s">
        <v>301</v>
      </c>
      <c r="J6" s="379"/>
      <c r="K6" s="377"/>
    </row>
    <row r="7" spans="1:24" ht="14.25">
      <c r="A7" s="381"/>
      <c r="B7" s="382"/>
      <c r="C7" s="382"/>
      <c r="D7" s="383"/>
      <c r="E7" s="382"/>
      <c r="F7" s="384"/>
      <c r="G7" s="385"/>
      <c r="H7" s="420" t="s">
        <v>302</v>
      </c>
      <c r="I7" s="384"/>
      <c r="J7" s="382"/>
      <c r="K7" s="385"/>
    </row>
    <row r="8" spans="1:24">
      <c r="A8" s="521" t="s">
        <v>12915</v>
      </c>
      <c r="B8" s="506"/>
      <c r="C8" s="521" t="s">
        <v>12916</v>
      </c>
      <c r="D8" s="506"/>
      <c r="E8" s="521" t="s">
        <v>12917</v>
      </c>
      <c r="F8" s="506"/>
      <c r="G8" s="521" t="s">
        <v>12918</v>
      </c>
      <c r="H8" s="504"/>
      <c r="I8" s="504"/>
      <c r="J8" s="511" t="s">
        <v>12919</v>
      </c>
      <c r="K8" s="513"/>
    </row>
    <row r="9" spans="1:24">
      <c r="A9" s="522" t="s">
        <v>12920</v>
      </c>
      <c r="B9" s="523"/>
      <c r="C9" s="527">
        <v>45348</v>
      </c>
      <c r="D9" s="528"/>
      <c r="E9" s="529"/>
      <c r="F9" s="529"/>
      <c r="G9" s="530" t="s">
        <v>270</v>
      </c>
      <c r="H9" s="531"/>
      <c r="I9" s="532"/>
      <c r="J9" s="522" t="s">
        <v>303</v>
      </c>
      <c r="K9" s="523"/>
    </row>
    <row r="10" spans="1:24">
      <c r="A10" s="511" t="s">
        <v>12921</v>
      </c>
      <c r="B10" s="512"/>
      <c r="C10" s="512"/>
      <c r="D10" s="512"/>
      <c r="E10" s="512"/>
      <c r="F10" s="512"/>
      <c r="G10" s="512"/>
      <c r="H10" s="512"/>
      <c r="I10" s="512"/>
      <c r="J10" s="512"/>
      <c r="K10" s="513"/>
    </row>
    <row r="11" spans="1:24">
      <c r="A11" s="381" t="s">
        <v>288</v>
      </c>
      <c r="B11" s="382"/>
      <c r="C11" s="382"/>
      <c r="D11" s="382"/>
      <c r="E11" s="382"/>
      <c r="F11" s="382"/>
      <c r="G11" s="382"/>
      <c r="H11" s="382"/>
      <c r="I11" s="382"/>
      <c r="J11" s="382"/>
      <c r="K11" s="385"/>
    </row>
    <row r="12" spans="1:24" ht="31.5" customHeight="1">
      <c r="A12" s="393" t="s">
        <v>12922</v>
      </c>
      <c r="B12" s="524" t="s">
        <v>12923</v>
      </c>
      <c r="C12" s="525"/>
      <c r="D12" s="525"/>
      <c r="E12" s="526"/>
      <c r="F12" s="394" t="s">
        <v>12924</v>
      </c>
      <c r="G12" s="393" t="s">
        <v>12925</v>
      </c>
      <c r="H12" s="393" t="s">
        <v>12926</v>
      </c>
      <c r="I12" s="393" t="s">
        <v>12927</v>
      </c>
      <c r="J12" s="393" t="s">
        <v>12928</v>
      </c>
      <c r="K12" s="393" t="s">
        <v>12929</v>
      </c>
    </row>
    <row r="13" spans="1:24" ht="12.95" customHeight="1">
      <c r="A13" s="403"/>
      <c r="B13" s="398" t="s">
        <v>12930</v>
      </c>
      <c r="C13" s="391"/>
      <c r="D13" s="391"/>
      <c r="E13" s="392"/>
      <c r="F13" s="400"/>
      <c r="G13" s="401"/>
      <c r="H13" s="780"/>
      <c r="I13" s="401"/>
      <c r="J13" s="780"/>
      <c r="K13" s="401"/>
      <c r="N13" s="379"/>
    </row>
    <row r="14" spans="1:24" ht="15">
      <c r="A14" s="399" t="str">
        <f t="array" ref="A14">IFERROR(INDEX(productsSku, SMALL(IF(productsQty&lt;&gt;0, ROW(productsQty)-ROW('BHPC MANAGER'!$CD$10)+1), ROW(L1))), "")</f>
        <v>P05050</v>
      </c>
      <c r="B14" s="453" t="str">
        <f t="array" ref="B14">IFERROR(INDEX(productsDescription, SMALL(IF(productsQty&lt;&gt;0, ROW(productsQty)-ROW('BHPC MANAGER'!$CD$10)+1), ROW(L1))), "")</f>
        <v>BHPC WOMEN 1 EDP 100ML</v>
      </c>
      <c r="C14"/>
      <c r="D14"/>
      <c r="E14" s="368"/>
      <c r="F14" s="402" t="str">
        <f>IF(A14="","","PC")</f>
        <v>PC</v>
      </c>
      <c r="G14" s="402">
        <f t="array" ref="G14">IFERROR(INDEX(productsQty, SMALL(IF(productsQty&lt;&gt;0, ROW(productsQty)-ROW('BHPC MANAGER'!$CD$10)+1), ROW(L1))), "")</f>
        <v>96</v>
      </c>
      <c r="H14" s="765">
        <f t="array" ref="H14">IFERROR(INDEX(productsSalePrice, SMALL(IF(productsQty&lt;&gt;0, ROW(productsQty)-ROW('BHPC MANAGER'!$CD$10)+1), ROW(L1))), "")</f>
        <v>6.25</v>
      </c>
      <c r="I14" s="402">
        <f t="array" ref="I14">IFERROR(INDEX(productsCartons, SMALL(IF(productsQty&lt;&gt;0, ROW(productsQty)-ROW('BHPC MANAGER'!$CD$10)+1), ROW(L1))), "")</f>
        <v>4</v>
      </c>
      <c r="J14" s="765">
        <f>IF(A14="","",G14*H14)</f>
        <v>600</v>
      </c>
      <c r="K14" s="402" t="str">
        <f>IF(A14="","",$C$55)</f>
        <v>053</v>
      </c>
      <c r="N14" s="376"/>
      <c r="S14" s="150"/>
      <c r="T14" s="150"/>
      <c r="U14" s="397"/>
      <c r="V14" s="150"/>
      <c r="W14" s="397"/>
      <c r="X14" s="150"/>
    </row>
    <row r="15" spans="1:24" ht="15">
      <c r="A15" s="399" t="str">
        <f t="array" ref="A15">IFERROR(INDEX(productsSku, SMALL(IF(productsQty&lt;&gt;0, ROW(productsQty)-ROW('BHPC MANAGER'!$CD$10)+1), ROW(L2))), "")</f>
        <v>P05051</v>
      </c>
      <c r="B15" s="453" t="str">
        <f t="array" ref="B15">IFERROR(INDEX(productsDescription, SMALL(IF(productsQty&lt;&gt;0, ROW(productsQty)-ROW('BHPC MANAGER'!$CD$10)+1), ROW(L2))), "")</f>
        <v>BHPC WOMEN 9 EDP 100ML</v>
      </c>
      <c r="C15"/>
      <c r="D15"/>
      <c r="E15" s="368"/>
      <c r="F15" s="402" t="str">
        <f>IF(A15="","","PC")</f>
        <v>PC</v>
      </c>
      <c r="G15" s="402">
        <f t="array" ref="G15">IFERROR(INDEX(productsQty, SMALL(IF(productsQty&lt;&gt;0, ROW(productsQty)-ROW('BHPC MANAGER'!$CD$10)+1), ROW(L2))), "")</f>
        <v>96</v>
      </c>
      <c r="H15" s="765">
        <f t="array" ref="H15">IFERROR(INDEX(productsSalePrice, SMALL(IF(productsQty&lt;&gt;0, ROW(productsQty)-ROW('BHPC MANAGER'!$CD$10)+1), ROW(L2))), "")</f>
        <v>6.25</v>
      </c>
      <c r="I15" s="402">
        <f t="array" ref="I15">IFERROR(INDEX(productsCartons, SMALL(IF(productsQty&lt;&gt;0, ROW(productsQty)-ROW('BHPC MANAGER'!$CD$10)+1), ROW(L2))), "")</f>
        <v>4</v>
      </c>
      <c r="J15" s="765">
        <f>IF(A15="","",G15*H15)</f>
        <v>600</v>
      </c>
      <c r="K15" s="402" t="str">
        <f>IF(A15="","",$C$55)</f>
        <v>053</v>
      </c>
      <c r="N15" s="379"/>
    </row>
    <row r="16" spans="1:24" ht="15">
      <c r="A16" s="399" t="str">
        <f t="array" ref="A16">IFERROR(INDEX(productsSku, SMALL(IF(productsQty&lt;&gt;0, ROW(productsQty)-ROW('BHPC MANAGER'!$CD$10)+1), ROW(L3))), "")</f>
        <v>P05052</v>
      </c>
      <c r="B16" s="453" t="str">
        <f t="array" ref="B16">IFERROR(INDEX(productsDescription, SMALL(IF(productsQty&lt;&gt;0, ROW(productsQty)-ROW('BHPC MANAGER'!$CD$10)+1), ROW(L3))), "")</f>
        <v>BHPC WOMEN 8 EDP 100ML</v>
      </c>
      <c r="C16"/>
      <c r="D16"/>
      <c r="E16" s="368"/>
      <c r="F16" s="402" t="str">
        <f>IF(A16="","","PC")</f>
        <v>PC</v>
      </c>
      <c r="G16" s="402">
        <f t="array" ref="G16">IFERROR(INDEX(productsQty, SMALL(IF(productsQty&lt;&gt;0, ROW(productsQty)-ROW('BHPC MANAGER'!$CD$10)+1), ROW(L3))), "")</f>
        <v>96</v>
      </c>
      <c r="H16" s="765">
        <f t="array" ref="H16">IFERROR(INDEX(productsSalePrice, SMALL(IF(productsQty&lt;&gt;0, ROW(productsQty)-ROW('BHPC MANAGER'!$CD$10)+1), ROW(L3))), "")</f>
        <v>6.25</v>
      </c>
      <c r="I16" s="402">
        <f t="array" ref="I16">IFERROR(INDEX(productsCartons, SMALL(IF(productsQty&lt;&gt;0, ROW(productsQty)-ROW('BHPC MANAGER'!$CD$10)+1), ROW(L3))), "")</f>
        <v>4</v>
      </c>
      <c r="J16" s="765">
        <f>IF(A16="","",G16*H16)</f>
        <v>600</v>
      </c>
      <c r="K16" s="402" t="str">
        <f>IF(A16="","",$C$55)</f>
        <v>053</v>
      </c>
      <c r="N16" s="376"/>
      <c r="S16" s="150"/>
      <c r="T16" s="150"/>
      <c r="U16" s="397"/>
      <c r="V16" s="150"/>
      <c r="W16" s="397"/>
      <c r="X16" s="150"/>
    </row>
    <row r="17" spans="1:24" ht="15">
      <c r="A17" s="399" t="str">
        <f t="array" ref="A17">IFERROR(INDEX(productsSku, SMALL(IF(productsQty&lt;&gt;0, ROW(productsQty)-ROW('BHPC MANAGER'!$CD$10)+1), ROW(L4))), "")</f>
        <v>P05053</v>
      </c>
      <c r="B17" s="453" t="str">
        <f t="array" ref="B17">IFERROR(INDEX(productsDescription, SMALL(IF(productsQty&lt;&gt;0, ROW(productsQty)-ROW('BHPC MANAGER'!$CD$10)+1), ROW(L4))), "")</f>
        <v>BHPC WOMEN 2 EDP 100ML</v>
      </c>
      <c r="C17"/>
      <c r="D17"/>
      <c r="E17" s="368"/>
      <c r="F17" s="402" t="str">
        <f>IF(A17="","","PC")</f>
        <v>PC</v>
      </c>
      <c r="G17" s="402">
        <f t="array" ref="G17">IFERROR(INDEX(productsQty, SMALL(IF(productsQty&lt;&gt;0, ROW(productsQty)-ROW('BHPC MANAGER'!$CD$10)+1), ROW(L4))), "")</f>
        <v>96</v>
      </c>
      <c r="H17" s="765">
        <f t="array" ref="H17">IFERROR(INDEX(productsSalePrice, SMALL(IF(productsQty&lt;&gt;0, ROW(productsQty)-ROW('BHPC MANAGER'!$CD$10)+1), ROW(L4))), "")</f>
        <v>6.25</v>
      </c>
      <c r="I17" s="402">
        <f t="array" ref="I17">IFERROR(INDEX(productsCartons, SMALL(IF(productsQty&lt;&gt;0, ROW(productsQty)-ROW('BHPC MANAGER'!$CD$10)+1), ROW(L4))), "")</f>
        <v>4</v>
      </c>
      <c r="J17" s="765">
        <f>IF(A17="","",G17*H17)</f>
        <v>600</v>
      </c>
      <c r="K17" s="402" t="str">
        <f>IF(A17="","",$C$55)</f>
        <v>053</v>
      </c>
      <c r="N17" s="379"/>
    </row>
    <row r="18" spans="1:24" ht="15">
      <c r="A18" s="399"/>
      <c r="B18" s="453"/>
      <c r="C18"/>
      <c r="D18"/>
      <c r="E18" s="368"/>
      <c r="F18" s="402"/>
      <c r="G18" s="402"/>
      <c r="H18" s="765"/>
      <c r="I18" s="402"/>
      <c r="J18" s="765"/>
      <c r="K18" s="402"/>
      <c r="N18" s="376"/>
      <c r="S18" s="150"/>
      <c r="T18" s="150"/>
      <c r="U18" s="397"/>
      <c r="V18" s="150"/>
      <c r="W18" s="397"/>
      <c r="X18" s="150"/>
    </row>
    <row r="19" spans="1:24" ht="15">
      <c r="A19" s="399"/>
      <c r="B19" s="425" t="s">
        <v>12948</v>
      </c>
      <c r="C19"/>
      <c r="D19"/>
      <c r="E19" s="368"/>
      <c r="F19" s="402"/>
      <c r="G19" s="402"/>
      <c r="H19" s="765"/>
      <c r="I19" s="402"/>
      <c r="J19" s="765"/>
      <c r="K19" s="402"/>
    </row>
    <row r="20" spans="1:24" ht="15">
      <c r="A20" s="399" t="str">
        <f t="array" ref="A20">IFERROR(INDEX(productsSku, SMALL(IF(productsFocQty&lt;&gt;0, ROW(productsFocQty)-ROW('BHPC MANAGER'!$CD$10)+1), ROW(L1))), "")</f>
        <v>P05050</v>
      </c>
      <c r="B20" s="453" t="str">
        <f t="array" ref="B20">IFERROR(INDEX(productsDescription, SMALL(IF(productsFocQty&lt;&gt;0, ROW(productsFocQty)-ROW('BHPC MANAGER'!$CD$10)+1), ROW(L1))), "")</f>
        <v>BHPC WOMEN 1 EDP 100ML</v>
      </c>
      <c r="C20"/>
      <c r="D20"/>
      <c r="E20" s="368"/>
      <c r="F20" s="402" t="str">
        <f>IF(A20="","","PC")</f>
        <v>PC</v>
      </c>
      <c r="G20" s="402">
        <f t="array" ref="G20">IFERROR(INDEX(productsFocQty, SMALL(IF(productsFocQty&lt;&gt;0, ROW(productsFocQty)-ROW('BHPC MANAGER'!$CD$10)+1), ROW(L1))), "")</f>
        <v>12</v>
      </c>
      <c r="H20" s="765">
        <v>0</v>
      </c>
      <c r="I20" s="402">
        <f t="array" ref="I20">IFERROR(INDEX(productsFocCartons, SMALL(IF(productsFocQty&lt;&gt;0, ROW(productsFocQty)-ROW('BHPC MANAGER'!$CD$10)+1), ROW(L1))), "")</f>
        <v>1</v>
      </c>
      <c r="J20" s="765">
        <f>IF(A20="","",G20*H20)</f>
        <v>0</v>
      </c>
      <c r="K20" s="402" t="str">
        <f>IF(A20="","",$C$55)</f>
        <v>053</v>
      </c>
    </row>
    <row r="21" spans="1:24" ht="15">
      <c r="A21" s="399" t="str">
        <f t="array" ref="A21">IFERROR(INDEX(productsSku, SMALL(IF(productsFocQty&lt;&gt;0, ROW(productsFocQty)-ROW('BHPC MANAGER'!$CD$10)+1), ROW(L2))), "")</f>
        <v>P05051</v>
      </c>
      <c r="B21" s="453" t="str">
        <f t="array" ref="B21">IFERROR(INDEX(productsDescription, SMALL(IF(productsFocQty&lt;&gt;0, ROW(productsFocQty)-ROW('BHPC MANAGER'!$CD$10)+1), ROW(L2))), "")</f>
        <v>BHPC WOMEN 9 EDP 100ML</v>
      </c>
      <c r="C21"/>
      <c r="D21"/>
      <c r="E21" s="368"/>
      <c r="F21" s="402" t="str">
        <f>IF(A21="","","PC")</f>
        <v>PC</v>
      </c>
      <c r="G21" s="402">
        <f t="array" ref="G21">IFERROR(INDEX(productsFocQty, SMALL(IF(productsFocQty&lt;&gt;0, ROW(productsFocQty)-ROW('BHPC MANAGER'!$CD$10)+1), ROW(L2))), "")</f>
        <v>12</v>
      </c>
      <c r="H21" s="765">
        <v>0</v>
      </c>
      <c r="I21" s="402">
        <f t="array" ref="I21">IFERROR(INDEX(productsFocCartons, SMALL(IF(productsFocQty&lt;&gt;0, ROW(productsFocQty)-ROW('BHPC MANAGER'!$CD$10)+1), ROW(L2))), "")</f>
        <v>1</v>
      </c>
      <c r="J21" s="765">
        <f>IF(A21="","",G21*H21)</f>
        <v>0</v>
      </c>
      <c r="K21" s="402" t="str">
        <f>IF(A21="","",$C$55)</f>
        <v>053</v>
      </c>
    </row>
    <row r="22" spans="1:24" ht="15">
      <c r="A22" s="399" t="str">
        <f t="array" ref="A22">IFERROR(INDEX(productsSku, SMALL(IF(productsFocQty&lt;&gt;0, ROW(productsFocQty)-ROW('BHPC MANAGER'!$CD$10)+1), ROW(L3))), "")</f>
        <v>P05052</v>
      </c>
      <c r="B22" s="453" t="str">
        <f t="array" ref="B22">IFERROR(INDEX(productsDescription, SMALL(IF(productsFocQty&lt;&gt;0, ROW(productsFocQty)-ROW('BHPC MANAGER'!$CD$10)+1), ROW(L3))), "")</f>
        <v>BHPC WOMEN 8 EDP 100ML</v>
      </c>
      <c r="C22"/>
      <c r="D22"/>
      <c r="E22" s="368"/>
      <c r="F22" s="402" t="str">
        <f>IF(A22="","","PC")</f>
        <v>PC</v>
      </c>
      <c r="G22" s="402">
        <f t="array" ref="G22">IFERROR(INDEX(productsFocQty, SMALL(IF(productsFocQty&lt;&gt;0, ROW(productsFocQty)-ROW('BHPC MANAGER'!$CD$10)+1), ROW(L3))), "")</f>
        <v>12</v>
      </c>
      <c r="H22" s="765">
        <v>0</v>
      </c>
      <c r="I22" s="402">
        <f t="array" ref="I22">IFERROR(INDEX(productsFocCartons, SMALL(IF(productsFocQty&lt;&gt;0, ROW(productsFocQty)-ROW('BHPC MANAGER'!$CD$10)+1), ROW(L3))), "")</f>
        <v>1</v>
      </c>
      <c r="J22" s="765">
        <f>IF(A22="","",G22*H22)</f>
        <v>0</v>
      </c>
      <c r="K22" s="402" t="str">
        <f>IF(A22="","",$C$55)</f>
        <v>053</v>
      </c>
    </row>
    <row r="23" spans="1:24" ht="15">
      <c r="A23" s="399" t="str">
        <f t="array" ref="A23">IFERROR(INDEX(productsSku, SMALL(IF(productsFocQty&lt;&gt;0, ROW(productsFocQty)-ROW('BHPC MANAGER'!$CD$10)+1), ROW(L4))), "")</f>
        <v>P05053</v>
      </c>
      <c r="B23" s="453" t="str">
        <f t="array" ref="B23">IFERROR(INDEX(productsDescription, SMALL(IF(productsFocQty&lt;&gt;0, ROW(productsFocQty)-ROW('BHPC MANAGER'!$CD$10)+1), ROW(L4))), "")</f>
        <v>BHPC WOMEN 2 EDP 100ML</v>
      </c>
      <c r="C23"/>
      <c r="D23"/>
      <c r="E23" s="368"/>
      <c r="F23" s="402" t="str">
        <f>IF(A23="","","PC")</f>
        <v>PC</v>
      </c>
      <c r="G23" s="402">
        <f t="array" ref="G23">IFERROR(INDEX(productsFocQty, SMALL(IF(productsFocQty&lt;&gt;0, ROW(productsFocQty)-ROW('BHPC MANAGER'!$CD$10)+1), ROW(L4))), "")</f>
        <v>12</v>
      </c>
      <c r="H23" s="765">
        <v>0</v>
      </c>
      <c r="I23" s="402">
        <f t="array" ref="I23">IFERROR(INDEX(productsFocCartons, SMALL(IF(productsFocQty&lt;&gt;0, ROW(productsFocQty)-ROW('BHPC MANAGER'!$CD$10)+1), ROW(L4))), "")</f>
        <v>1</v>
      </c>
      <c r="J23" s="765">
        <f>IF(A23="","",G23*H23)</f>
        <v>0</v>
      </c>
      <c r="K23" s="402" t="str">
        <f>IF(A23="","",$C$55)</f>
        <v>053</v>
      </c>
    </row>
    <row r="24" spans="1:24" ht="15">
      <c r="A24" s="399"/>
      <c r="B24" s="453"/>
      <c r="C24"/>
      <c r="D24"/>
      <c r="E24" s="368"/>
      <c r="F24" s="402"/>
      <c r="G24" s="402"/>
      <c r="H24" s="765"/>
      <c r="I24" s="402"/>
      <c r="J24" s="765"/>
      <c r="K24" s="402"/>
    </row>
    <row r="25" spans="1:24" ht="15">
      <c r="A25" s="399"/>
      <c r="B25" s="453"/>
      <c r="C25"/>
      <c r="D25"/>
      <c r="E25" s="368"/>
      <c r="F25" s="402"/>
      <c r="G25" s="402"/>
      <c r="H25" s="765"/>
      <c r="I25" s="402"/>
      <c r="J25" s="765"/>
      <c r="K25" s="402"/>
    </row>
    <row r="26" spans="1:24" ht="15">
      <c r="A26" s="399"/>
      <c r="B26" s="453"/>
      <c r="C26"/>
      <c r="D26"/>
      <c r="E26" s="368"/>
      <c r="F26" s="402"/>
      <c r="G26" s="402"/>
      <c r="H26" s="765"/>
      <c r="I26" s="402"/>
      <c r="J26" s="765"/>
      <c r="K26" s="402"/>
    </row>
    <row r="27" spans="1:24" ht="15">
      <c r="A27" s="399"/>
      <c r="B27" s="453"/>
      <c r="C27"/>
      <c r="D27"/>
      <c r="E27" s="368"/>
      <c r="F27" s="402"/>
      <c r="G27" s="402"/>
      <c r="H27" s="765"/>
      <c r="I27" s="402"/>
      <c r="J27" s="765"/>
      <c r="K27" s="402"/>
    </row>
    <row r="28" spans="1:24" ht="15">
      <c r="A28" s="399"/>
      <c r="B28" s="453"/>
      <c r="C28"/>
      <c r="D28"/>
      <c r="E28" s="368"/>
      <c r="F28" s="402"/>
      <c r="G28" s="402"/>
      <c r="H28" s="765"/>
      <c r="I28" s="402"/>
      <c r="J28" s="765"/>
      <c r="K28" s="402"/>
    </row>
    <row r="29" spans="1:24" ht="15">
      <c r="A29" s="399"/>
      <c r="B29" s="453"/>
      <c r="C29"/>
      <c r="D29"/>
      <c r="E29" s="368"/>
      <c r="F29" s="402"/>
      <c r="G29" s="402"/>
      <c r="H29" s="765"/>
      <c r="I29" s="402"/>
      <c r="J29" s="765"/>
      <c r="K29" s="402"/>
    </row>
    <row r="30" spans="1:24" ht="15">
      <c r="A30" s="399"/>
      <c r="B30" s="453"/>
      <c r="C30"/>
      <c r="D30"/>
      <c r="E30" s="368"/>
      <c r="F30" s="402"/>
      <c r="G30" s="402"/>
      <c r="H30" s="765"/>
      <c r="I30" s="402"/>
      <c r="J30" s="765"/>
      <c r="K30" s="402"/>
    </row>
    <row r="31" spans="1:24" ht="15">
      <c r="A31" s="399"/>
      <c r="B31" s="453"/>
      <c r="C31"/>
      <c r="D31"/>
      <c r="E31" s="368"/>
      <c r="F31" s="402"/>
      <c r="G31" s="402"/>
      <c r="H31" s="765"/>
      <c r="I31" s="402"/>
      <c r="J31" s="765"/>
      <c r="K31" s="402"/>
    </row>
    <row r="32" spans="1:24" ht="15">
      <c r="A32" s="399"/>
      <c r="B32" s="453"/>
      <c r="C32"/>
      <c r="D32"/>
      <c r="E32" s="368"/>
      <c r="F32" s="402"/>
      <c r="G32" s="402"/>
      <c r="H32" s="765"/>
      <c r="I32" s="402"/>
      <c r="J32" s="765"/>
      <c r="K32" s="402"/>
    </row>
    <row r="33" spans="1:11" ht="15">
      <c r="A33" s="399"/>
      <c r="B33" s="453"/>
      <c r="C33"/>
      <c r="D33"/>
      <c r="E33" s="368"/>
      <c r="F33" s="402"/>
      <c r="G33" s="402"/>
      <c r="H33" s="765"/>
      <c r="I33" s="402"/>
      <c r="J33" s="765"/>
      <c r="K33" s="402"/>
    </row>
    <row r="34" spans="1:11" ht="15">
      <c r="A34" s="399"/>
      <c r="B34" s="453"/>
      <c r="C34"/>
      <c r="D34"/>
      <c r="E34" s="368"/>
      <c r="F34" s="402"/>
      <c r="G34" s="402"/>
      <c r="H34" s="765"/>
      <c r="I34" s="402"/>
      <c r="J34" s="765"/>
      <c r="K34" s="402"/>
    </row>
    <row r="35" spans="1:11" ht="15">
      <c r="A35" s="399"/>
      <c r="B35" s="453"/>
      <c r="C35"/>
      <c r="D35"/>
      <c r="E35" s="368"/>
      <c r="F35" s="402"/>
      <c r="G35" s="402"/>
      <c r="H35" s="765"/>
      <c r="I35" s="402"/>
      <c r="J35" s="765"/>
      <c r="K35" s="402"/>
    </row>
    <row r="36" spans="1:11" ht="15">
      <c r="A36" s="399"/>
      <c r="B36" s="453"/>
      <c r="C36"/>
      <c r="D36"/>
      <c r="E36" s="368"/>
      <c r="F36" s="402"/>
      <c r="G36" s="402"/>
      <c r="H36" s="765"/>
      <c r="I36" s="402"/>
      <c r="J36" s="765"/>
      <c r="K36" s="402"/>
    </row>
    <row r="37" spans="1:11" ht="15">
      <c r="A37" s="399"/>
      <c r="B37" s="453"/>
      <c r="C37"/>
      <c r="D37"/>
      <c r="E37" s="368"/>
      <c r="F37" s="402"/>
      <c r="G37" s="402"/>
      <c r="H37" s="765"/>
      <c r="I37" s="402"/>
      <c r="J37" s="765"/>
      <c r="K37" s="402"/>
    </row>
    <row r="38" spans="1:11" ht="15">
      <c r="A38" s="399"/>
      <c r="B38" s="453"/>
      <c r="C38"/>
      <c r="D38"/>
      <c r="E38" s="368"/>
      <c r="F38" s="402"/>
      <c r="G38" s="402"/>
      <c r="H38" s="765"/>
      <c r="I38" s="402"/>
      <c r="J38" s="765"/>
      <c r="K38" s="402"/>
    </row>
    <row r="39" spans="1:11" ht="15">
      <c r="A39" s="399"/>
      <c r="B39" s="453"/>
      <c r="C39"/>
      <c r="D39"/>
      <c r="E39" s="368"/>
      <c r="F39" s="402"/>
      <c r="G39" s="402"/>
      <c r="H39" s="765"/>
      <c r="I39" s="402"/>
      <c r="J39" s="765"/>
      <c r="K39" s="402"/>
    </row>
    <row r="40" spans="1:11" ht="15">
      <c r="A40" s="399"/>
      <c r="B40" s="453"/>
      <c r="C40"/>
      <c r="D40"/>
      <c r="E40" s="368"/>
      <c r="F40" s="402"/>
      <c r="G40" s="402"/>
      <c r="H40" s="765"/>
      <c r="I40" s="402"/>
      <c r="J40" s="765"/>
      <c r="K40" s="402"/>
    </row>
    <row r="41" spans="1:11" ht="15">
      <c r="A41" s="399"/>
      <c r="B41" s="453"/>
      <c r="C41"/>
      <c r="D41"/>
      <c r="E41" s="368"/>
      <c r="F41" s="402"/>
      <c r="G41" s="402"/>
      <c r="H41" s="765"/>
      <c r="I41" s="402"/>
      <c r="J41" s="765"/>
      <c r="K41" s="402"/>
    </row>
    <row r="42" spans="1:11" ht="15">
      <c r="A42" s="399"/>
      <c r="B42" s="453"/>
      <c r="C42"/>
      <c r="D42"/>
      <c r="E42" s="368"/>
      <c r="F42" s="402"/>
      <c r="G42" s="402"/>
      <c r="H42" s="765"/>
      <c r="I42" s="402"/>
      <c r="J42" s="765"/>
      <c r="K42" s="402"/>
    </row>
    <row r="43" spans="1:11" ht="15">
      <c r="A43" s="399"/>
      <c r="B43" s="453"/>
      <c r="C43"/>
      <c r="D43"/>
      <c r="E43" s="368"/>
      <c r="F43" s="402"/>
      <c r="G43" s="402"/>
      <c r="H43" s="765"/>
      <c r="I43" s="402"/>
      <c r="J43" s="765"/>
      <c r="K43" s="402"/>
    </row>
    <row r="44" spans="1:11" ht="15">
      <c r="A44" s="399"/>
      <c r="B44" s="453"/>
      <c r="C44"/>
      <c r="D44"/>
      <c r="E44" s="368"/>
      <c r="F44" s="402"/>
      <c r="G44" s="402"/>
      <c r="H44" s="765"/>
      <c r="I44" s="402"/>
      <c r="J44" s="765"/>
      <c r="K44" s="402"/>
    </row>
    <row r="45" spans="1:11" ht="15">
      <c r="A45" s="399"/>
      <c r="B45" s="453"/>
      <c r="C45"/>
      <c r="D45"/>
      <c r="E45" s="368"/>
      <c r="F45" s="402"/>
      <c r="G45" s="402"/>
      <c r="H45" s="765"/>
      <c r="I45" s="402"/>
      <c r="J45" s="765"/>
      <c r="K45" s="402"/>
    </row>
    <row r="46" spans="1:11" ht="15">
      <c r="A46" s="399"/>
      <c r="B46" s="453"/>
      <c r="C46"/>
      <c r="D46"/>
      <c r="E46" s="368"/>
      <c r="F46" s="402"/>
      <c r="G46" s="402"/>
      <c r="H46" s="765"/>
      <c r="I46" s="402"/>
      <c r="J46" s="765"/>
      <c r="K46" s="402"/>
    </row>
    <row r="47" spans="1:11" ht="15">
      <c r="A47" s="399"/>
      <c r="B47" s="453"/>
      <c r="C47"/>
      <c r="D47"/>
      <c r="E47" s="368"/>
      <c r="F47" s="402"/>
      <c r="G47" s="402"/>
      <c r="H47" s="765"/>
      <c r="I47" s="402"/>
      <c r="J47" s="765"/>
      <c r="K47" s="402"/>
    </row>
    <row r="48" spans="1:11" ht="15">
      <c r="A48" s="399"/>
      <c r="B48" s="453"/>
      <c r="C48"/>
      <c r="D48"/>
      <c r="E48" s="368"/>
      <c r="F48" s="402"/>
      <c r="G48" s="402"/>
      <c r="H48" s="765"/>
      <c r="I48" s="402"/>
      <c r="J48" s="765"/>
      <c r="K48" s="402"/>
    </row>
    <row r="49" spans="1:14" ht="15">
      <c r="A49" s="399"/>
      <c r="B49" s="453"/>
      <c r="C49"/>
      <c r="D49"/>
      <c r="E49" s="368"/>
      <c r="F49" s="402"/>
      <c r="G49" s="402"/>
      <c r="H49" s="765"/>
      <c r="I49" s="402"/>
      <c r="J49" s="765"/>
      <c r="K49" s="402"/>
    </row>
    <row r="50" spans="1:14" ht="15">
      <c r="A50" s="399"/>
      <c r="B50" s="453"/>
      <c r="C50"/>
      <c r="D50"/>
      <c r="E50" s="368"/>
      <c r="F50" s="402"/>
      <c r="G50" s="402"/>
      <c r="H50" s="765"/>
      <c r="I50" s="402"/>
      <c r="J50" s="765"/>
      <c r="K50" s="402"/>
    </row>
    <row r="51" spans="1:14" ht="15">
      <c r="A51" s="399"/>
      <c r="B51" s="453"/>
      <c r="C51"/>
      <c r="D51"/>
      <c r="E51" s="368"/>
      <c r="F51" s="402"/>
      <c r="G51" s="402"/>
      <c r="H51" s="765"/>
      <c r="I51" s="402"/>
      <c r="J51" s="765"/>
      <c r="K51" s="402"/>
    </row>
    <row r="52" spans="1:14">
      <c r="A52" s="511"/>
      <c r="B52" s="513"/>
      <c r="C52" s="511"/>
      <c r="D52" s="513"/>
      <c r="E52" s="511"/>
      <c r="F52" s="512"/>
      <c r="G52" s="513"/>
      <c r="H52" s="766" t="s">
        <v>12931</v>
      </c>
      <c r="I52" s="512"/>
      <c r="J52" s="776"/>
      <c r="K52" s="513"/>
    </row>
    <row r="53" spans="1:14" s="387" customFormat="1" ht="14.45" customHeight="1">
      <c r="A53" s="516"/>
      <c r="B53" s="517"/>
      <c r="C53" s="516"/>
      <c r="D53" s="517"/>
      <c r="E53" s="518"/>
      <c r="F53" s="519"/>
      <c r="G53" s="520"/>
      <c r="H53" s="767">
        <f>SUM(J14:J51)</f>
        <v>2400</v>
      </c>
      <c r="I53" s="508"/>
      <c r="J53" s="777"/>
      <c r="K53" s="510"/>
    </row>
    <row r="54" spans="1:14">
      <c r="A54" s="511" t="s">
        <v>12932</v>
      </c>
      <c r="B54" s="513"/>
      <c r="C54" s="388" t="s">
        <v>12933</v>
      </c>
      <c r="D54" s="511" t="s">
        <v>12934</v>
      </c>
      <c r="E54" s="513"/>
      <c r="F54" s="511" t="s">
        <v>12935</v>
      </c>
      <c r="G54" s="513"/>
      <c r="H54" s="768" t="s">
        <v>12936</v>
      </c>
      <c r="I54" s="504"/>
      <c r="J54" s="778"/>
      <c r="K54" s="506"/>
    </row>
    <row r="55" spans="1:14" ht="14.45" customHeight="1">
      <c r="A55" s="489" t="s">
        <v>305</v>
      </c>
      <c r="B55" s="490"/>
      <c r="C55" s="493" t="s">
        <v>304</v>
      </c>
      <c r="D55" s="495">
        <f>H53</f>
        <v>2400</v>
      </c>
      <c r="E55" s="496"/>
      <c r="F55" s="499">
        <f>IF(C55="022",22%,0)</f>
        <v>0</v>
      </c>
      <c r="G55" s="500"/>
      <c r="H55" s="767">
        <f>H53</f>
        <v>2400</v>
      </c>
      <c r="I55" s="508"/>
      <c r="J55" s="777"/>
      <c r="K55" s="510"/>
    </row>
    <row r="56" spans="1:14">
      <c r="A56" s="489"/>
      <c r="B56" s="490"/>
      <c r="C56" s="493"/>
      <c r="D56" s="495"/>
      <c r="E56" s="496"/>
      <c r="F56" s="499"/>
      <c r="G56" s="500"/>
      <c r="H56" s="768" t="s">
        <v>12937</v>
      </c>
      <c r="I56" s="504"/>
      <c r="J56" s="778"/>
      <c r="K56" s="506"/>
    </row>
    <row r="57" spans="1:14" ht="14.45" customHeight="1">
      <c r="A57" s="489"/>
      <c r="B57" s="490"/>
      <c r="C57" s="493"/>
      <c r="D57" s="495"/>
      <c r="E57" s="496"/>
      <c r="F57" s="499"/>
      <c r="G57" s="500"/>
      <c r="H57" s="767">
        <f>SEJ55*F55</f>
        <v>0</v>
      </c>
      <c r="I57" s="508"/>
      <c r="J57" s="777"/>
      <c r="K57" s="510"/>
    </row>
    <row r="58" spans="1:14">
      <c r="A58" s="489"/>
      <c r="B58" s="490"/>
      <c r="C58" s="493"/>
      <c r="D58" s="495"/>
      <c r="E58" s="496"/>
      <c r="F58" s="499"/>
      <c r="G58" s="500"/>
      <c r="H58" s="768" t="s">
        <v>12938</v>
      </c>
      <c r="I58" s="504"/>
      <c r="J58" s="778"/>
      <c r="K58" s="506"/>
    </row>
    <row r="59" spans="1:14" ht="14.45" customHeight="1">
      <c r="A59" s="491"/>
      <c r="B59" s="492"/>
      <c r="C59" s="494"/>
      <c r="D59" s="497"/>
      <c r="E59" s="498"/>
      <c r="F59" s="501"/>
      <c r="G59" s="502"/>
      <c r="H59" s="767">
        <f>H53+H57</f>
        <v>2400</v>
      </c>
      <c r="I59" s="508"/>
      <c r="J59" s="777"/>
      <c r="K59" s="510"/>
    </row>
    <row r="60" spans="1:14">
      <c r="A60" s="474" t="s">
        <v>12939</v>
      </c>
      <c r="B60" s="475"/>
      <c r="C60" s="475"/>
      <c r="D60" s="475"/>
      <c r="E60" s="475"/>
      <c r="F60" s="475"/>
      <c r="G60" s="475"/>
      <c r="H60" s="769"/>
      <c r="I60" s="475"/>
      <c r="J60" s="769"/>
      <c r="K60" s="477"/>
    </row>
    <row r="61" spans="1:14" s="389" customFormat="1" ht="10.5" customHeight="1">
      <c r="A61" s="478" t="s">
        <v>12940</v>
      </c>
      <c r="B61" s="479"/>
      <c r="C61" s="479"/>
      <c r="D61" s="479"/>
      <c r="E61" s="479"/>
      <c r="F61" s="479"/>
      <c r="G61" s="479"/>
      <c r="H61" s="770"/>
      <c r="I61" s="479"/>
      <c r="J61" s="770"/>
      <c r="K61" s="481"/>
      <c r="M61" s="373"/>
      <c r="N61" s="373"/>
    </row>
    <row r="62" spans="1:14" s="390" customFormat="1" ht="7.5" customHeight="1">
      <c r="A62" s="474" t="s">
        <v>12941</v>
      </c>
      <c r="B62" s="482" t="s">
        <v>12942</v>
      </c>
      <c r="C62" s="482"/>
      <c r="D62" s="482"/>
      <c r="E62" s="482"/>
      <c r="F62" s="482"/>
      <c r="G62" s="482"/>
      <c r="H62" s="771"/>
      <c r="I62" s="482"/>
      <c r="J62" s="771"/>
      <c r="K62" s="484"/>
      <c r="M62" s="373"/>
      <c r="N62" s="373"/>
    </row>
    <row r="63" spans="1:14">
      <c r="A63" s="478"/>
      <c r="B63" s="485"/>
      <c r="C63" s="485"/>
      <c r="D63" s="485"/>
      <c r="E63" s="485"/>
      <c r="F63" s="485"/>
      <c r="G63" s="485"/>
      <c r="H63" s="772"/>
      <c r="I63" s="485"/>
      <c r="J63" s="772"/>
      <c r="K63" s="487"/>
    </row>
    <row r="64" spans="1:14" s="390" customFormat="1" ht="11.25">
      <c r="A64" s="471" t="s">
        <v>12943</v>
      </c>
      <c r="B64" s="471"/>
      <c r="C64" s="471"/>
      <c r="D64" s="471"/>
      <c r="E64" s="471"/>
      <c r="F64" s="471"/>
      <c r="G64" s="471"/>
      <c r="H64" s="773"/>
      <c r="I64" s="471"/>
      <c r="J64" s="773"/>
      <c r="K64" s="471"/>
    </row>
    <row r="65" spans="1:11">
      <c r="A65" s="471" t="s">
        <v>12944</v>
      </c>
      <c r="B65" s="471"/>
      <c r="C65" s="471"/>
      <c r="D65" s="471"/>
      <c r="E65" s="471"/>
      <c r="F65" s="471"/>
      <c r="G65" s="471"/>
      <c r="H65" s="773"/>
      <c r="I65" s="471"/>
      <c r="J65" s="773"/>
      <c r="K65" s="471"/>
    </row>
    <row r="66" spans="1:11">
      <c r="A66" s="471" t="s">
        <v>12945</v>
      </c>
      <c r="B66" s="472"/>
      <c r="C66" s="472"/>
      <c r="D66" s="472"/>
      <c r="E66" s="472"/>
      <c r="F66" s="472"/>
      <c r="G66" s="472"/>
      <c r="H66" s="774"/>
      <c r="I66" s="472"/>
      <c r="J66" s="774"/>
      <c r="K66" s="472"/>
    </row>
    <row r="67" spans="1:11">
      <c r="H67" s="775"/>
      <c r="J67" s="775"/>
    </row>
    <row r="68" spans="1:11">
      <c r="H68" s="775"/>
      <c r="J68" s="775"/>
    </row>
    <row r="69" spans="1:11">
      <c r="H69" s="775"/>
      <c r="J69" s="775"/>
    </row>
    <row r="70" spans="1:11">
      <c r="H70" s="775"/>
      <c r="J70" s="775"/>
    </row>
    <row r="71" spans="1:11">
      <c r="H71" s="775"/>
      <c r="J71" s="775"/>
    </row>
    <row r="72" spans="1:11">
      <c r="H72" s="775"/>
      <c r="J72" s="775"/>
    </row>
    <row r="73" spans="1:11">
      <c r="H73" s="775"/>
      <c r="J73" s="775"/>
    </row>
    <row r="74" spans="1:11">
      <c r="H74" s="775"/>
      <c r="J74" s="775"/>
    </row>
    <row r="75" spans="1:11">
      <c r="H75" s="775"/>
      <c r="J75" s="775"/>
    </row>
    <row r="76" spans="1:11">
      <c r="H76" s="775"/>
      <c r="J76" s="775"/>
    </row>
    <row r="77" spans="1:11">
      <c r="H77" s="775"/>
      <c r="J77" s="775"/>
    </row>
    <row r="78" spans="1:11">
      <c r="H78" s="775"/>
      <c r="J78" s="775"/>
    </row>
    <row r="79" spans="1:11">
      <c r="H79" s="775"/>
      <c r="J79" s="775"/>
    </row>
    <row r="80" spans="1:11">
      <c r="H80" s="775"/>
      <c r="J80" s="775"/>
    </row>
    <row r="81" spans="8:10">
      <c r="H81" s="775"/>
      <c r="J81" s="775"/>
    </row>
    <row r="82" spans="8:10">
      <c r="H82" s="775"/>
      <c r="J82" s="775"/>
    </row>
    <row r="83" spans="8:10">
      <c r="H83" s="775"/>
      <c r="J83" s="775"/>
    </row>
    <row r="84" spans="8:10">
      <c r="H84" s="775"/>
      <c r="J84" s="775"/>
    </row>
    <row r="85" spans="8:10">
      <c r="H85" s="775"/>
      <c r="J85" s="775"/>
    </row>
    <row r="86" spans="8:10">
      <c r="H86" s="775"/>
      <c r="J86" s="775"/>
    </row>
    <row r="87" spans="8:10">
      <c r="H87" s="775"/>
      <c r="J87" s="775"/>
    </row>
    <row r="88" spans="8:10">
      <c r="H88" s="775"/>
      <c r="J88" s="775"/>
    </row>
    <row r="89" spans="8:10">
      <c r="H89" s="775"/>
      <c r="J89" s="775"/>
    </row>
    <row r="90" spans="8:10">
      <c r="H90" s="775"/>
      <c r="J90" s="775"/>
    </row>
    <row r="91" spans="8:10">
      <c r="H91" s="775"/>
      <c r="J91" s="775"/>
    </row>
    <row r="92" spans="8:10">
      <c r="H92" s="775"/>
      <c r="J92" s="775"/>
    </row>
    <row r="93" spans="8:10">
      <c r="H93" s="775"/>
      <c r="J93" s="775"/>
    </row>
    <row r="94" spans="8:10">
      <c r="H94" s="775"/>
      <c r="J94" s="775"/>
    </row>
    <row r="95" spans="8:10">
      <c r="H95" s="775"/>
      <c r="J95" s="775"/>
    </row>
    <row r="96" spans="8:10">
      <c r="H96" s="775"/>
      <c r="J96" s="775"/>
    </row>
    <row r="97" spans="8:10">
      <c r="H97" s="775"/>
      <c r="J97" s="775"/>
    </row>
    <row r="98" spans="8:10">
      <c r="H98" s="775"/>
      <c r="J98" s="775"/>
    </row>
    <row r="99" spans="8:10">
      <c r="H99" s="775"/>
      <c r="J99" s="775"/>
    </row>
    <row r="100" spans="8:10">
      <c r="H100" s="775"/>
      <c r="J100" s="775"/>
    </row>
    <row r="101" spans="8:10">
      <c r="H101" s="775"/>
      <c r="J101" s="775"/>
    </row>
    <row r="102" spans="8:10">
      <c r="H102" s="775"/>
      <c r="J102" s="775"/>
    </row>
    <row r="103" spans="8:10">
      <c r="H103" s="775"/>
      <c r="J103" s="775"/>
    </row>
    <row r="104" spans="8:10">
      <c r="H104" s="775"/>
      <c r="J104" s="775"/>
    </row>
    <row r="105" spans="8:10">
      <c r="H105" s="775"/>
      <c r="J105" s="775"/>
    </row>
    <row r="106" spans="8:10">
      <c r="H106" s="775"/>
      <c r="J106" s="775"/>
    </row>
    <row r="107" spans="8:10">
      <c r="H107" s="775"/>
      <c r="J107" s="775"/>
    </row>
    <row r="108" spans="8:10">
      <c r="H108" s="775"/>
      <c r="J108" s="775"/>
    </row>
    <row r="109" spans="8:10">
      <c r="H109" s="775"/>
      <c r="J109" s="775"/>
    </row>
    <row r="110" spans="8:10">
      <c r="H110" s="775"/>
      <c r="J110" s="775"/>
    </row>
    <row r="111" spans="8:10">
      <c r="H111" s="775"/>
      <c r="J111" s="775"/>
    </row>
    <row r="112" spans="8:10">
      <c r="H112" s="775"/>
      <c r="J112" s="775"/>
    </row>
    <row r="113" spans="8:10">
      <c r="H113" s="775"/>
      <c r="J113" s="775"/>
    </row>
    <row r="114" spans="8:10">
      <c r="H114" s="775"/>
      <c r="J114" s="775"/>
    </row>
    <row r="115" spans="8:10">
      <c r="H115" s="775"/>
      <c r="J115" s="775"/>
    </row>
    <row r="116" spans="8:10">
      <c r="H116" s="775"/>
      <c r="J116" s="775"/>
    </row>
    <row r="117" spans="8:10">
      <c r="H117" s="775"/>
      <c r="J117" s="775"/>
    </row>
    <row r="118" spans="8:10">
      <c r="H118" s="775"/>
      <c r="J118" s="775"/>
    </row>
    <row r="119" spans="8:10">
      <c r="H119" s="775"/>
      <c r="J119" s="775"/>
    </row>
    <row r="120" spans="8:10">
      <c r="H120" s="775"/>
      <c r="J120" s="775"/>
    </row>
    <row r="121" spans="8:10">
      <c r="H121" s="775"/>
      <c r="J121" s="775"/>
    </row>
    <row r="122" spans="8:10">
      <c r="H122" s="775"/>
      <c r="J122" s="775"/>
    </row>
    <row r="123" spans="8:10">
      <c r="H123" s="775"/>
      <c r="J123" s="775"/>
    </row>
    <row r="124" spans="8:10">
      <c r="H124" s="775"/>
      <c r="J124" s="775"/>
    </row>
    <row r="125" spans="8:10">
      <c r="H125" s="775"/>
      <c r="J125" s="775"/>
    </row>
    <row r="126" spans="8:10">
      <c r="H126" s="775"/>
      <c r="J126" s="775"/>
    </row>
    <row r="127" spans="8:10">
      <c r="H127" s="775"/>
      <c r="J127" s="775"/>
    </row>
    <row r="128" spans="8:10">
      <c r="H128" s="775"/>
      <c r="J128" s="775"/>
    </row>
    <row r="129" spans="8:10">
      <c r="H129" s="775"/>
      <c r="J129" s="775"/>
    </row>
    <row r="130" spans="8:10">
      <c r="H130" s="775"/>
      <c r="J130" s="775"/>
    </row>
    <row r="131" spans="8:10">
      <c r="H131" s="775"/>
      <c r="J131" s="775"/>
    </row>
    <row r="132" spans="8:10">
      <c r="H132" s="775"/>
      <c r="J132" s="775"/>
    </row>
    <row r="133" spans="8:10">
      <c r="H133" s="775"/>
      <c r="J133" s="775"/>
    </row>
    <row r="134" spans="8:10">
      <c r="H134" s="775"/>
      <c r="J134" s="775"/>
    </row>
    <row r="135" spans="8:10">
      <c r="H135" s="775"/>
      <c r="J135" s="775"/>
    </row>
    <row r="136" spans="8:10">
      <c r="H136" s="775"/>
      <c r="J136" s="775"/>
    </row>
    <row r="137" spans="8:10">
      <c r="H137" s="775"/>
      <c r="J137" s="775"/>
    </row>
    <row r="138" spans="8:10">
      <c r="H138" s="775"/>
      <c r="J138" s="775"/>
    </row>
    <row r="139" spans="8:10">
      <c r="H139" s="775"/>
      <c r="J139" s="775"/>
    </row>
    <row r="140" spans="8:10">
      <c r="H140" s="775"/>
      <c r="J140" s="775"/>
    </row>
    <row r="141" spans="8:10">
      <c r="H141" s="775"/>
      <c r="J141" s="775"/>
    </row>
    <row r="142" spans="8:10">
      <c r="H142" s="775"/>
      <c r="J142" s="775"/>
    </row>
    <row r="143" spans="8:10">
      <c r="H143" s="775"/>
      <c r="J143" s="775"/>
    </row>
    <row r="144" spans="8:10">
      <c r="H144" s="775"/>
      <c r="J144" s="775"/>
    </row>
    <row r="145" spans="8:10">
      <c r="H145" s="775"/>
      <c r="J145" s="775"/>
    </row>
    <row r="146" spans="8:10">
      <c r="H146" s="775"/>
      <c r="J146" s="775"/>
    </row>
    <row r="147" spans="8:10">
      <c r="H147" s="775"/>
      <c r="J147" s="775"/>
    </row>
    <row r="148" spans="8:10">
      <c r="H148" s="775"/>
      <c r="J148" s="775"/>
    </row>
    <row r="149" spans="8:10">
      <c r="H149" s="775"/>
      <c r="J149" s="775"/>
    </row>
    <row r="150" spans="8:10">
      <c r="H150" s="775"/>
      <c r="J150" s="775"/>
    </row>
    <row r="151" spans="8:10">
      <c r="H151" s="775"/>
      <c r="J151" s="775"/>
    </row>
    <row r="152" spans="8:10">
      <c r="H152" s="775"/>
      <c r="J152" s="775"/>
    </row>
    <row r="153" spans="8:10">
      <c r="H153" s="775"/>
      <c r="J153" s="775"/>
    </row>
    <row r="154" spans="8:10">
      <c r="H154" s="775"/>
      <c r="J154" s="775"/>
    </row>
    <row r="155" spans="8:10">
      <c r="H155" s="775"/>
      <c r="J155" s="775"/>
    </row>
    <row r="156" spans="8:10">
      <c r="H156" s="775"/>
      <c r="J156" s="775"/>
    </row>
    <row r="157" spans="8:10">
      <c r="H157" s="775"/>
      <c r="J157" s="775"/>
    </row>
    <row r="158" spans="8:10">
      <c r="H158" s="775"/>
      <c r="J158" s="775"/>
    </row>
    <row r="159" spans="8:10">
      <c r="H159" s="775"/>
      <c r="J159" s="775"/>
    </row>
    <row r="160" spans="8:10">
      <c r="H160" s="775"/>
      <c r="J160" s="775"/>
    </row>
    <row r="161" spans="8:10">
      <c r="H161" s="775"/>
      <c r="J161" s="775"/>
    </row>
    <row r="162" spans="8:10">
      <c r="H162" s="775"/>
      <c r="J162" s="775"/>
    </row>
    <row r="163" spans="8:10">
      <c r="H163" s="775"/>
      <c r="J163" s="775"/>
    </row>
    <row r="164" spans="8:10">
      <c r="H164" s="775"/>
      <c r="J164" s="775"/>
    </row>
    <row r="165" spans="8:10">
      <c r="H165" s="775"/>
      <c r="J165" s="775"/>
    </row>
    <row r="166" spans="8:10">
      <c r="H166" s="775"/>
      <c r="J166" s="775"/>
    </row>
    <row r="167" spans="8:10">
      <c r="H167" s="775"/>
      <c r="J167" s="775"/>
    </row>
    <row r="168" spans="8:10">
      <c r="H168" s="775"/>
      <c r="J168" s="775"/>
    </row>
    <row r="169" spans="8:10">
      <c r="H169" s="775"/>
      <c r="J169" s="775"/>
    </row>
    <row r="170" spans="8:10">
      <c r="H170" s="775"/>
      <c r="J170" s="775"/>
    </row>
    <row r="171" spans="8:10">
      <c r="H171" s="775"/>
      <c r="J171" s="775"/>
    </row>
    <row r="172" spans="8:10">
      <c r="H172" s="775"/>
      <c r="J172" s="775"/>
    </row>
    <row r="173" spans="8:10">
      <c r="H173" s="775"/>
      <c r="J173" s="775"/>
    </row>
    <row r="174" spans="8:10">
      <c r="H174" s="775"/>
      <c r="J174" s="775"/>
    </row>
    <row r="175" spans="8:10">
      <c r="H175" s="775"/>
      <c r="J175" s="775"/>
    </row>
    <row r="176" spans="8:10">
      <c r="H176" s="775"/>
      <c r="J176" s="775"/>
    </row>
    <row r="177" spans="8:10">
      <c r="H177" s="775"/>
      <c r="J177" s="775"/>
    </row>
    <row r="178" spans="8:10">
      <c r="H178" s="775"/>
      <c r="J178" s="775"/>
    </row>
    <row r="179" spans="8:10">
      <c r="H179" s="775"/>
      <c r="J179" s="775"/>
    </row>
    <row r="180" spans="8:10">
      <c r="H180" s="775"/>
      <c r="J180" s="775"/>
    </row>
    <row r="181" spans="8:10">
      <c r="H181" s="775"/>
      <c r="J181" s="775"/>
    </row>
    <row r="182" spans="8:10">
      <c r="H182" s="775"/>
      <c r="J182" s="775"/>
    </row>
    <row r="183" spans="8:10">
      <c r="H183" s="775"/>
      <c r="J183" s="775"/>
    </row>
    <row r="184" spans="8:10">
      <c r="H184" s="775"/>
      <c r="J184" s="775"/>
    </row>
    <row r="185" spans="8:10">
      <c r="H185" s="775"/>
      <c r="J185" s="775"/>
    </row>
    <row r="186" spans="8:10">
      <c r="H186" s="775"/>
      <c r="J186" s="775"/>
    </row>
    <row r="187" spans="8:10">
      <c r="H187" s="775"/>
      <c r="J187" s="775"/>
    </row>
    <row r="188" spans="8:10">
      <c r="H188" s="775"/>
      <c r="J188" s="775"/>
    </row>
    <row r="189" spans="8:10">
      <c r="H189" s="775"/>
      <c r="J189" s="775"/>
    </row>
    <row r="190" spans="8:10">
      <c r="H190" s="775"/>
      <c r="J190" s="775"/>
    </row>
    <row r="191" spans="8:10">
      <c r="H191" s="775"/>
      <c r="J191" s="775"/>
    </row>
    <row r="192" spans="8:10">
      <c r="H192" s="775"/>
      <c r="J192" s="775"/>
    </row>
    <row r="193" spans="4:10">
      <c r="H193" s="775"/>
      <c r="J193" s="775"/>
    </row>
    <row r="194" spans="4:10">
      <c r="H194" s="775"/>
      <c r="J194" s="775"/>
    </row>
    <row r="195" spans="4:10">
      <c r="H195" s="775"/>
      <c r="J195" s="775"/>
    </row>
    <row r="196" spans="4:10">
      <c r="H196" s="775"/>
      <c r="J196" s="775"/>
    </row>
    <row r="197" spans="4:10">
      <c r="H197" s="775"/>
      <c r="J197" s="775"/>
    </row>
    <row r="198" spans="4:10">
      <c r="H198" s="775"/>
      <c r="J198" s="775"/>
    </row>
    <row r="199" spans="4:10">
      <c r="H199" s="775"/>
      <c r="J199" s="775"/>
    </row>
    <row r="200" spans="4:10">
      <c r="H200" s="775"/>
      <c r="J200" s="775"/>
    </row>
    <row r="201" spans="4:10">
      <c r="H201" s="775"/>
      <c r="J201" s="775"/>
    </row>
    <row r="202" spans="4:10">
      <c r="H202" s="775"/>
      <c r="J202" s="775"/>
    </row>
    <row r="203" spans="4:10">
      <c r="H203" s="775"/>
      <c r="J203" s="775"/>
    </row>
    <row r="204" spans="4:10">
      <c r="J204" s="395"/>
    </row>
    <row r="205" spans="4:10">
      <c r="J205" s="775"/>
    </row>
    <row r="206" spans="4:10">
      <c r="D206" s="396"/>
      <c r="E206" s="395"/>
      <c r="J206" s="395"/>
    </row>
    <row r="207" spans="4:10">
      <c r="D207" s="779"/>
      <c r="E207" s="775"/>
      <c r="J207" s="775"/>
    </row>
    <row r="208" spans="4:10">
      <c r="D208" s="779"/>
      <c r="E208" s="775"/>
      <c r="J208" s="395"/>
    </row>
    <row r="209" spans="4:10">
      <c r="D209" s="779"/>
      <c r="E209" s="775"/>
      <c r="J209" s="775"/>
    </row>
    <row r="210" spans="4:10">
      <c r="D210" s="779"/>
      <c r="E210" s="775"/>
      <c r="J210" s="395"/>
    </row>
    <row r="211" spans="4:10">
      <c r="D211" s="779"/>
      <c r="E211" s="775"/>
      <c r="J211" s="775"/>
    </row>
  </sheetData>
  <mergeCells count="40">
    <mergeCell ref="J9:K9"/>
    <mergeCell ref="A10:K10"/>
    <mergeCell ref="B12:E12"/>
    <mergeCell ref="A9:B9"/>
    <mergeCell ref="C9:D9"/>
    <mergeCell ref="E9:F9"/>
    <mergeCell ref="G9:I9"/>
    <mergeCell ref="A8:B8"/>
    <mergeCell ref="C8:D8"/>
    <mergeCell ref="E8:F8"/>
    <mergeCell ref="G8:I8"/>
    <mergeCell ref="J8:K8"/>
    <mergeCell ref="E52:G52"/>
    <mergeCell ref="H53:K53"/>
    <mergeCell ref="A54:B54"/>
    <mergeCell ref="D54:E54"/>
    <mergeCell ref="F54:G54"/>
    <mergeCell ref="H54:K54"/>
    <mergeCell ref="H52:K52"/>
    <mergeCell ref="A53:B53"/>
    <mergeCell ref="C53:D53"/>
    <mergeCell ref="E53:G53"/>
    <mergeCell ref="A52:B52"/>
    <mergeCell ref="C52:D52"/>
    <mergeCell ref="A55:B59"/>
    <mergeCell ref="C55:C59"/>
    <mergeCell ref="D55:E59"/>
    <mergeCell ref="F55:G59"/>
    <mergeCell ref="H56:K56"/>
    <mergeCell ref="H58:K58"/>
    <mergeCell ref="H55:K55"/>
    <mergeCell ref="H57:K57"/>
    <mergeCell ref="H59:K59"/>
    <mergeCell ref="A66:K66"/>
    <mergeCell ref="A60:K60"/>
    <mergeCell ref="A61:K61"/>
    <mergeCell ref="A62:A63"/>
    <mergeCell ref="B62:K63"/>
    <mergeCell ref="A64:K64"/>
    <mergeCell ref="A65:K65"/>
  </mergeCells>
  <conditionalFormatting sqref="A13:K51 N14:X14 N16:X16 N18:X18">
    <cfRule type="expression" dxfId="32" priority="4">
      <formula>MOD(ROW(),2)</formula>
    </cfRule>
  </conditionalFormatting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22"/>
  <dimension ref="A1:X211"/>
  <sheetViews>
    <sheetView showGridLines="0" zoomScaleSheetLayoutView="100" workbookViewId="0">
      <pane ySplit="12" topLeftCell="A13" activePane="bottomLeft" state="frozen"/>
      <selection activeCell="S44" sqref="S44"/>
      <selection pane="bottomLeft" activeCell="K17" sqref="K17"/>
    </sheetView>
  </sheetViews>
  <sheetFormatPr defaultColWidth="10.7109375" defaultRowHeight="12.75"/>
  <cols>
    <col min="1" max="1" width="9.140625" style="373" customWidth="1"/>
    <col min="2" max="2" width="17.85546875" style="373" customWidth="1"/>
    <col min="3" max="3" width="12.7109375" style="373" customWidth="1"/>
    <col min="4" max="4" width="6.28515625" style="375" customWidth="1"/>
    <col min="5" max="5" width="18.7109375" style="373" customWidth="1"/>
    <col min="6" max="6" width="3.42578125" style="376" customWidth="1"/>
    <col min="7" max="8" width="9.7109375" style="373" customWidth="1"/>
    <col min="9" max="9" width="8.7109375" style="376" customWidth="1"/>
    <col min="10" max="10" width="12.42578125" style="373" customWidth="1"/>
    <col min="11" max="11" width="5.85546875" style="373" customWidth="1"/>
    <col min="12" max="16384" width="10.7109375" style="373"/>
  </cols>
  <sheetData>
    <row r="1" spans="1:24">
      <c r="A1" s="406" t="s">
        <v>12913</v>
      </c>
      <c r="B1" s="407"/>
      <c r="C1" s="369"/>
      <c r="D1" s="370"/>
      <c r="E1" s="369"/>
      <c r="F1" s="371"/>
      <c r="G1" s="372"/>
      <c r="H1" s="406" t="s">
        <v>12914</v>
      </c>
      <c r="I1" s="407"/>
      <c r="J1" s="407"/>
      <c r="K1" s="372"/>
    </row>
    <row r="2" spans="1:24">
      <c r="A2" s="374"/>
      <c r="G2" s="377"/>
      <c r="H2" s="378" t="s">
        <v>425</v>
      </c>
      <c r="I2" s="379"/>
      <c r="J2" s="379"/>
      <c r="K2" s="377"/>
      <c r="P2" s="379"/>
    </row>
    <row r="3" spans="1:24">
      <c r="A3" s="374"/>
      <c r="G3" s="377"/>
      <c r="H3" s="380"/>
      <c r="I3" s="373"/>
      <c r="J3" s="379"/>
      <c r="K3" s="377"/>
      <c r="P3" s="379"/>
    </row>
    <row r="4" spans="1:24">
      <c r="A4" s="374"/>
      <c r="G4" s="377"/>
      <c r="H4" s="380" t="s">
        <v>426</v>
      </c>
      <c r="I4" s="373"/>
      <c r="J4" s="379"/>
      <c r="K4" s="377"/>
      <c r="P4" s="379"/>
    </row>
    <row r="5" spans="1:24">
      <c r="A5" s="374"/>
      <c r="G5" s="377"/>
      <c r="H5" s="380" t="s">
        <v>427</v>
      </c>
      <c r="I5" s="373"/>
      <c r="J5" s="379"/>
      <c r="K5" s="377"/>
      <c r="N5" s="379"/>
    </row>
    <row r="6" spans="1:24">
      <c r="A6" s="374"/>
      <c r="G6" s="377"/>
      <c r="H6" s="380" t="s">
        <v>428</v>
      </c>
      <c r="J6" s="379"/>
      <c r="K6" s="377"/>
    </row>
    <row r="7" spans="1:24">
      <c r="A7" s="381"/>
      <c r="B7" s="382"/>
      <c r="C7" s="382"/>
      <c r="D7" s="383"/>
      <c r="E7" s="382"/>
      <c r="F7" s="384"/>
      <c r="G7" s="385"/>
      <c r="H7" s="386"/>
      <c r="I7" s="384"/>
      <c r="J7" s="382"/>
      <c r="K7" s="385"/>
    </row>
    <row r="8" spans="1:24">
      <c r="A8" s="521" t="s">
        <v>12915</v>
      </c>
      <c r="B8" s="506"/>
      <c r="C8" s="521" t="s">
        <v>12916</v>
      </c>
      <c r="D8" s="506"/>
      <c r="E8" s="521" t="s">
        <v>12917</v>
      </c>
      <c r="F8" s="506"/>
      <c r="G8" s="521" t="s">
        <v>12918</v>
      </c>
      <c r="H8" s="504"/>
      <c r="I8" s="504"/>
      <c r="J8" s="511" t="s">
        <v>12919</v>
      </c>
      <c r="K8" s="513"/>
    </row>
    <row r="9" spans="1:24">
      <c r="A9" s="522" t="s">
        <v>12920</v>
      </c>
      <c r="B9" s="523"/>
      <c r="C9" s="527">
        <v>45347</v>
      </c>
      <c r="D9" s="528"/>
      <c r="E9" s="529"/>
      <c r="F9" s="529"/>
      <c r="G9" s="530" t="s">
        <v>429</v>
      </c>
      <c r="H9" s="531"/>
      <c r="I9" s="532"/>
      <c r="J9" s="522" t="s">
        <v>303</v>
      </c>
      <c r="K9" s="523"/>
    </row>
    <row r="10" spans="1:24">
      <c r="A10" s="511" t="s">
        <v>12921</v>
      </c>
      <c r="B10" s="512"/>
      <c r="C10" s="512"/>
      <c r="D10" s="512"/>
      <c r="E10" s="512"/>
      <c r="F10" s="512"/>
      <c r="G10" s="512"/>
      <c r="H10" s="512"/>
      <c r="I10" s="512"/>
      <c r="J10" s="512"/>
      <c r="K10" s="513"/>
    </row>
    <row r="11" spans="1:24">
      <c r="A11" s="381" t="s">
        <v>308</v>
      </c>
      <c r="B11" s="382"/>
      <c r="C11" s="382"/>
      <c r="D11" s="382"/>
      <c r="E11" s="382"/>
      <c r="F11" s="382"/>
      <c r="G11" s="382"/>
      <c r="H11" s="382"/>
      <c r="I11" s="382"/>
      <c r="J11" s="382"/>
      <c r="K11" s="385"/>
    </row>
    <row r="12" spans="1:24" ht="31.5" customHeight="1">
      <c r="A12" s="393" t="s">
        <v>12922</v>
      </c>
      <c r="B12" s="524" t="s">
        <v>12923</v>
      </c>
      <c r="C12" s="525"/>
      <c r="D12" s="525"/>
      <c r="E12" s="526"/>
      <c r="F12" s="394" t="s">
        <v>12924</v>
      </c>
      <c r="G12" s="393" t="s">
        <v>12925</v>
      </c>
      <c r="H12" s="393" t="s">
        <v>12926</v>
      </c>
      <c r="I12" s="393" t="s">
        <v>12927</v>
      </c>
      <c r="J12" s="393" t="s">
        <v>12928</v>
      </c>
      <c r="K12" s="393" t="s">
        <v>12929</v>
      </c>
    </row>
    <row r="13" spans="1:24" ht="12.95" customHeight="1">
      <c r="A13" s="403"/>
      <c r="B13" s="398" t="s">
        <v>12930</v>
      </c>
      <c r="C13" s="391"/>
      <c r="D13" s="391"/>
      <c r="E13" s="392"/>
      <c r="F13" s="400"/>
      <c r="G13" s="401"/>
      <c r="H13" s="424"/>
      <c r="I13" s="401"/>
      <c r="J13" s="424"/>
      <c r="K13" s="401"/>
      <c r="N13" s="379"/>
    </row>
    <row r="14" spans="1:24" ht="15">
      <c r="A14" s="399" t="str">
        <f t="array" ref="A14">IFERROR(INDEX(productsSku, SMALL(IF(productsQty&lt;&gt;0, ROW(productsQty)-ROW('BHPC MANAGER'!$CD$10)+1), ROW(L1))), "")</f>
        <v>P05050</v>
      </c>
      <c r="B14" s="399" t="str">
        <f t="array" ref="B14">IFERROR(INDEX(productsDescription, SMALL(IF(productsQty&lt;&gt;0, ROW(productsQty)-ROW('BHPC MANAGER'!$CD$10)+1), ROW(L1))), "")</f>
        <v>BHPC WOMEN 1 EDP 100ML</v>
      </c>
      <c r="C14"/>
      <c r="D14"/>
      <c r="E14" s="368"/>
      <c r="F14" s="402" t="str">
        <f t="shared" ref="F14:F37" si="0">IF(A14="","","PC")</f>
        <v>PC</v>
      </c>
      <c r="G14" s="402">
        <f t="array" ref="G14">IFERROR(INDEX(productsQty, SMALL(IF(productsQty&lt;&gt;0, ROW(productsQty)-ROW('BHPC MANAGER'!$CD$10)+1), ROW(L1))), "")</f>
        <v>96</v>
      </c>
      <c r="H14" s="422">
        <f t="array" ref="H14">IFERROR(INDEX(productsSalePrice, SMALL(IF(productsQty&lt;&gt;0, ROW(productsQty)-ROW('BHPC MANAGER'!$CD$10)+1), ROW(L1))), "")</f>
        <v>6.25</v>
      </c>
      <c r="I14" s="402">
        <f t="array" ref="I14">IFERROR(INDEX(productsCartons, SMALL(IF(productsQty&lt;&gt;0, ROW(productsQty)-ROW('BHPC MANAGER'!$CD$10)+1), ROW(L1))), "")</f>
        <v>4</v>
      </c>
      <c r="J14" s="422">
        <f t="shared" ref="J14:J37" si="1">IF(A14="","",G14*H14)</f>
        <v>600</v>
      </c>
      <c r="K14" s="402" t="str">
        <f t="shared" ref="K14:K37" si="2">IF(A14="","",$C$108)</f>
        <v>053</v>
      </c>
      <c r="N14" s="376"/>
      <c r="S14" s="150"/>
      <c r="T14" s="150"/>
      <c r="U14" s="397"/>
      <c r="V14" s="150"/>
      <c r="W14" s="397"/>
      <c r="X14" s="150"/>
    </row>
    <row r="15" spans="1:24" ht="15">
      <c r="A15" s="399" t="str">
        <f t="array" ref="A15">IFERROR(INDEX(productsSku, SMALL(IF(productsQty&lt;&gt;0, ROW(productsQty)-ROW('BHPC MANAGER'!$CD$10)+1), ROW(L2))), "")</f>
        <v>P05051</v>
      </c>
      <c r="B15" s="399" t="str">
        <f t="array" ref="B15">IFERROR(INDEX(productsDescription, SMALL(IF(productsQty&lt;&gt;0, ROW(productsQty)-ROW('BHPC MANAGER'!$CD$10)+1), ROW(L2))), "")</f>
        <v>BHPC WOMEN 9 EDP 100ML</v>
      </c>
      <c r="C15"/>
      <c r="D15"/>
      <c r="E15" s="368"/>
      <c r="F15" s="402" t="str">
        <f t="shared" si="0"/>
        <v>PC</v>
      </c>
      <c r="G15" s="402">
        <f t="array" ref="G15">IFERROR(INDEX(productsQty, SMALL(IF(productsQty&lt;&gt;0, ROW(productsQty)-ROW('BHPC MANAGER'!$CD$10)+1), ROW(L2))), "")</f>
        <v>96</v>
      </c>
      <c r="H15" s="422">
        <f t="array" ref="H15">IFERROR(INDEX(productsSalePrice, SMALL(IF(productsQty&lt;&gt;0, ROW(productsQty)-ROW('BHPC MANAGER'!$CD$10)+1), ROW(L2))), "")</f>
        <v>6.25</v>
      </c>
      <c r="I15" s="402">
        <f t="array" ref="I15">IFERROR(INDEX(productsCartons, SMALL(IF(productsQty&lt;&gt;0, ROW(productsQty)-ROW('BHPC MANAGER'!$CD$10)+1), ROW(L2))), "")</f>
        <v>4</v>
      </c>
      <c r="J15" s="422">
        <f t="shared" si="1"/>
        <v>600</v>
      </c>
      <c r="K15" s="402" t="str">
        <f t="shared" si="2"/>
        <v>053</v>
      </c>
      <c r="N15" s="379"/>
    </row>
    <row r="16" spans="1:24" ht="15">
      <c r="A16" s="399" t="str">
        <f t="array" ref="A16">IFERROR(INDEX(productsSku, SMALL(IF(productsQty&lt;&gt;0, ROW(productsQty)-ROW('BHPC MANAGER'!$CD$10)+1), ROW(L3))), "")</f>
        <v>P05052</v>
      </c>
      <c r="B16" s="399" t="str">
        <f t="array" ref="B16">IFERROR(INDEX(productsDescription, SMALL(IF(productsQty&lt;&gt;0, ROW(productsQty)-ROW('BHPC MANAGER'!$CD$10)+1), ROW(L3))), "")</f>
        <v>BHPC WOMEN 8 EDP 100ML</v>
      </c>
      <c r="C16"/>
      <c r="D16"/>
      <c r="E16" s="368"/>
      <c r="F16" s="402" t="str">
        <f t="shared" si="0"/>
        <v>PC</v>
      </c>
      <c r="G16" s="402">
        <f t="array" ref="G16">IFERROR(INDEX(productsQty, SMALL(IF(productsQty&lt;&gt;0, ROW(productsQty)-ROW('BHPC MANAGER'!$CD$10)+1), ROW(L3))), "")</f>
        <v>96</v>
      </c>
      <c r="H16" s="422">
        <f t="array" ref="H16">IFERROR(INDEX(productsSalePrice, SMALL(IF(productsQty&lt;&gt;0, ROW(productsQty)-ROW('BHPC MANAGER'!$CD$10)+1), ROW(L3))), "")</f>
        <v>6.25</v>
      </c>
      <c r="I16" s="402">
        <f t="array" ref="I16">IFERROR(INDEX(productsCartons, SMALL(IF(productsQty&lt;&gt;0, ROW(productsQty)-ROW('BHPC MANAGER'!$CD$10)+1), ROW(L3))), "")</f>
        <v>4</v>
      </c>
      <c r="J16" s="422">
        <f t="shared" si="1"/>
        <v>600</v>
      </c>
      <c r="K16" s="402" t="str">
        <f t="shared" si="2"/>
        <v>053</v>
      </c>
      <c r="N16" s="376"/>
      <c r="S16" s="150"/>
      <c r="T16" s="150"/>
      <c r="U16" s="397"/>
      <c r="V16" s="150"/>
      <c r="W16" s="397"/>
      <c r="X16" s="150"/>
    </row>
    <row r="17" spans="1:24" ht="15">
      <c r="A17" s="399" t="str">
        <f t="array" ref="A17">IFERROR(INDEX(productsSku, SMALL(IF(productsQty&lt;&gt;0, ROW(productsQty)-ROW('BHPC MANAGER'!$CD$10)+1), ROW(L4))), "")</f>
        <v>P05053</v>
      </c>
      <c r="B17" s="399" t="str">
        <f t="array" ref="B17">IFERROR(INDEX(productsDescription, SMALL(IF(productsQty&lt;&gt;0, ROW(productsQty)-ROW('BHPC MANAGER'!$CD$10)+1), ROW(L4))), "")</f>
        <v>BHPC WOMEN 2 EDP 100ML</v>
      </c>
      <c r="C17"/>
      <c r="D17"/>
      <c r="E17" s="368"/>
      <c r="F17" s="402" t="str">
        <f t="shared" si="0"/>
        <v>PC</v>
      </c>
      <c r="G17" s="402">
        <f t="array" ref="G17">IFERROR(INDEX(productsQty, SMALL(IF(productsQty&lt;&gt;0, ROW(productsQty)-ROW('BHPC MANAGER'!$CD$10)+1), ROW(L4))), "")</f>
        <v>96</v>
      </c>
      <c r="H17" s="422">
        <f t="array" ref="H17">IFERROR(INDEX(productsSalePrice, SMALL(IF(productsQty&lt;&gt;0, ROW(productsQty)-ROW('BHPC MANAGER'!$CD$10)+1), ROW(L4))), "")</f>
        <v>6.25</v>
      </c>
      <c r="I17" s="402">
        <f t="array" ref="I17">IFERROR(INDEX(productsCartons, SMALL(IF(productsQty&lt;&gt;0, ROW(productsQty)-ROW('BHPC MANAGER'!$CD$10)+1), ROW(L4))), "")</f>
        <v>4</v>
      </c>
      <c r="J17" s="422">
        <f t="shared" si="1"/>
        <v>600</v>
      </c>
      <c r="K17" s="402" t="str">
        <f t="shared" si="2"/>
        <v>053</v>
      </c>
      <c r="N17" s="379"/>
    </row>
    <row r="18" spans="1:24" ht="15">
      <c r="A18" s="399" t="str">
        <f t="array" ref="A18">IFERROR(INDEX(productsSku, SMALL(IF(productsQty&lt;&gt;0, ROW(productsQty)-ROW('BHPC MANAGER'!$CD$10)+1), ROW(L5))), "")</f>
        <v/>
      </c>
      <c r="B18" s="399" t="str">
        <f t="array" ref="B18">IFERROR(INDEX(productsDescription, SMALL(IF(productsQty&lt;&gt;0, ROW(productsQty)-ROW('BHPC MANAGER'!$CD$10)+1), ROW(L5))), "")</f>
        <v/>
      </c>
      <c r="C18"/>
      <c r="D18"/>
      <c r="E18" s="368"/>
      <c r="F18" s="402" t="str">
        <f t="shared" si="0"/>
        <v/>
      </c>
      <c r="G18" s="402" t="str">
        <f t="array" ref="G18">IFERROR(INDEX(productsQty, SMALL(IF(productsQty&lt;&gt;0, ROW(productsQty)-ROW('BHPC MANAGER'!$CD$10)+1), ROW(L5))), "")</f>
        <v/>
      </c>
      <c r="H18" s="422" t="str">
        <f t="array" ref="H18">IFERROR(INDEX(productsSalePrice, SMALL(IF(productsQty&lt;&gt;0, ROW(productsQty)-ROW('BHPC MANAGER'!$CD$10)+1), ROW(L5))), "")</f>
        <v/>
      </c>
      <c r="I18" s="402" t="str">
        <f t="array" ref="I18">IFERROR(INDEX(productsCartons, SMALL(IF(productsQty&lt;&gt;0, ROW(productsQty)-ROW('BHPC MANAGER'!$CD$10)+1), ROW(L5))), "")</f>
        <v/>
      </c>
      <c r="J18" s="422" t="str">
        <f t="shared" si="1"/>
        <v/>
      </c>
      <c r="K18" s="402" t="str">
        <f t="shared" si="2"/>
        <v/>
      </c>
      <c r="N18" s="376"/>
      <c r="S18" s="150"/>
      <c r="T18" s="150"/>
      <c r="U18" s="397"/>
      <c r="V18" s="150"/>
      <c r="W18" s="397"/>
      <c r="X18" s="150"/>
    </row>
    <row r="19" spans="1:24" ht="15">
      <c r="A19" s="399" t="str">
        <f t="array" ref="A19">IFERROR(INDEX(productsSku, SMALL(IF(productsQty&lt;&gt;0, ROW(productsQty)-ROW('BHPC MANAGER'!$CD$10)+1), ROW(L6))), "")</f>
        <v/>
      </c>
      <c r="B19" s="399" t="str">
        <f t="array" ref="B19">IFERROR(INDEX(productsDescription, SMALL(IF(productsQty&lt;&gt;0, ROW(productsQty)-ROW('BHPC MANAGER'!$CD$10)+1), ROW(L6))), "")</f>
        <v/>
      </c>
      <c r="C19"/>
      <c r="D19"/>
      <c r="E19" s="368"/>
      <c r="F19" s="402" t="str">
        <f t="shared" si="0"/>
        <v/>
      </c>
      <c r="G19" s="402" t="str">
        <f t="array" ref="G19">IFERROR(INDEX(productsQty, SMALL(IF(productsQty&lt;&gt;0, ROW(productsQty)-ROW('BHPC MANAGER'!$CD$10)+1), ROW(L6))), "")</f>
        <v/>
      </c>
      <c r="H19" s="422" t="str">
        <f t="array" ref="H19">IFERROR(INDEX(productsSalePrice, SMALL(IF(productsQty&lt;&gt;0, ROW(productsQty)-ROW('BHPC MANAGER'!$CD$10)+1), ROW(L6))), "")</f>
        <v/>
      </c>
      <c r="I19" s="402" t="str">
        <f t="array" ref="I19">IFERROR(INDEX(productsCartons, SMALL(IF(productsQty&lt;&gt;0, ROW(productsQty)-ROW('BHPC MANAGER'!$CD$10)+1), ROW(L6))), "")</f>
        <v/>
      </c>
      <c r="J19" s="422" t="str">
        <f t="shared" si="1"/>
        <v/>
      </c>
      <c r="K19" s="402" t="str">
        <f t="shared" si="2"/>
        <v/>
      </c>
    </row>
    <row r="20" spans="1:24" ht="15">
      <c r="A20" s="399" t="str">
        <f t="array" ref="A20">IFERROR(INDEX(productsSku, SMALL(IF(productsQty&lt;&gt;0, ROW(productsQty)-ROW('BHPC MANAGER'!$CD$10)+1), ROW(L7))), "")</f>
        <v/>
      </c>
      <c r="B20" s="399" t="str">
        <f t="array" ref="B20">IFERROR(INDEX(productsDescription, SMALL(IF(productsQty&lt;&gt;0, ROW(productsQty)-ROW('BHPC MANAGER'!$CD$10)+1), ROW(L7))), "")</f>
        <v/>
      </c>
      <c r="C20"/>
      <c r="D20"/>
      <c r="E20" s="368"/>
      <c r="F20" s="402" t="str">
        <f t="shared" si="0"/>
        <v/>
      </c>
      <c r="G20" s="402" t="str">
        <f t="array" ref="G20">IFERROR(INDEX(productsQty, SMALL(IF(productsQty&lt;&gt;0, ROW(productsQty)-ROW('BHPC MANAGER'!$CD$10)+1), ROW(L7))), "")</f>
        <v/>
      </c>
      <c r="H20" s="422" t="str">
        <f t="array" ref="H20">IFERROR(INDEX(productsSalePrice, SMALL(IF(productsQty&lt;&gt;0, ROW(productsQty)-ROW('BHPC MANAGER'!$CD$10)+1), ROW(L7))), "")</f>
        <v/>
      </c>
      <c r="I20" s="402" t="str">
        <f t="array" ref="I20">IFERROR(INDEX(productsCartons, SMALL(IF(productsQty&lt;&gt;0, ROW(productsQty)-ROW('BHPC MANAGER'!$CD$10)+1), ROW(L7))), "")</f>
        <v/>
      </c>
      <c r="J20" s="422" t="str">
        <f t="shared" si="1"/>
        <v/>
      </c>
      <c r="K20" s="402" t="str">
        <f t="shared" si="2"/>
        <v/>
      </c>
    </row>
    <row r="21" spans="1:24" ht="15">
      <c r="A21" s="399" t="str">
        <f t="array" ref="A21">IFERROR(INDEX(productsSku, SMALL(IF(productsQty&lt;&gt;0, ROW(productsQty)-ROW('BHPC MANAGER'!$CD$10)+1), ROW(L8))), "")</f>
        <v/>
      </c>
      <c r="B21" s="399" t="str">
        <f t="array" ref="B21">IFERROR(INDEX(productsDescription, SMALL(IF(productsQty&lt;&gt;0, ROW(productsQty)-ROW('BHPC MANAGER'!$CD$10)+1), ROW(L8))), "")</f>
        <v/>
      </c>
      <c r="C21"/>
      <c r="D21"/>
      <c r="E21" s="368"/>
      <c r="F21" s="402" t="str">
        <f t="shared" si="0"/>
        <v/>
      </c>
      <c r="G21" s="402" t="str">
        <f t="array" ref="G21">IFERROR(INDEX(productsQty, SMALL(IF(productsQty&lt;&gt;0, ROW(productsQty)-ROW('BHPC MANAGER'!$CD$10)+1), ROW(L8))), "")</f>
        <v/>
      </c>
      <c r="H21" s="422" t="str">
        <f t="array" ref="H21">IFERROR(INDEX(productsSalePrice, SMALL(IF(productsQty&lt;&gt;0, ROW(productsQty)-ROW('BHPC MANAGER'!$CD$10)+1), ROW(L8))), "")</f>
        <v/>
      </c>
      <c r="I21" s="402" t="str">
        <f t="array" ref="I21">IFERROR(INDEX(productsCartons, SMALL(IF(productsQty&lt;&gt;0, ROW(productsQty)-ROW('BHPC MANAGER'!$CD$10)+1), ROW(L8))), "")</f>
        <v/>
      </c>
      <c r="J21" s="422" t="str">
        <f t="shared" si="1"/>
        <v/>
      </c>
      <c r="K21" s="402" t="str">
        <f t="shared" si="2"/>
        <v/>
      </c>
    </row>
    <row r="22" spans="1:24" ht="15">
      <c r="A22" s="399" t="str">
        <f t="array" ref="A22">IFERROR(INDEX(productsSku, SMALL(IF(productsQty&lt;&gt;0, ROW(productsQty)-ROW('BHPC MANAGER'!$CD$10)+1), ROW(L9))), "")</f>
        <v/>
      </c>
      <c r="B22" s="399" t="str">
        <f t="array" ref="B22">IFERROR(INDEX(productsDescription, SMALL(IF(productsQty&lt;&gt;0, ROW(productsQty)-ROW('BHPC MANAGER'!$CD$10)+1), ROW(L9))), "")</f>
        <v/>
      </c>
      <c r="C22"/>
      <c r="D22"/>
      <c r="E22" s="368"/>
      <c r="F22" s="402" t="str">
        <f t="shared" si="0"/>
        <v/>
      </c>
      <c r="G22" s="402" t="str">
        <f t="array" ref="G22">IFERROR(INDEX(productsQty, SMALL(IF(productsQty&lt;&gt;0, ROW(productsQty)-ROW('BHPC MANAGER'!$CD$10)+1), ROW(L9))), "")</f>
        <v/>
      </c>
      <c r="H22" s="422" t="str">
        <f t="array" ref="H22">IFERROR(INDEX(productsSalePrice, SMALL(IF(productsQty&lt;&gt;0, ROW(productsQty)-ROW('BHPC MANAGER'!$CD$10)+1), ROW(L9))), "")</f>
        <v/>
      </c>
      <c r="I22" s="402" t="str">
        <f t="array" ref="I22">IFERROR(INDEX(productsCartons, SMALL(IF(productsQty&lt;&gt;0, ROW(productsQty)-ROW('BHPC MANAGER'!$CD$10)+1), ROW(L9))), "")</f>
        <v/>
      </c>
      <c r="J22" s="422" t="str">
        <f t="shared" si="1"/>
        <v/>
      </c>
      <c r="K22" s="402" t="str">
        <f t="shared" si="2"/>
        <v/>
      </c>
    </row>
    <row r="23" spans="1:24" ht="15">
      <c r="A23" s="399" t="str">
        <f t="array" ref="A23">IFERROR(INDEX(productsSku, SMALL(IF(productsQty&lt;&gt;0, ROW(productsQty)-ROW('BHPC MANAGER'!$CD$10)+1), ROW(L10))), "")</f>
        <v/>
      </c>
      <c r="B23" s="399" t="str">
        <f t="array" ref="B23">IFERROR(INDEX(productsDescription, SMALL(IF(productsQty&lt;&gt;0, ROW(productsQty)-ROW('BHPC MANAGER'!$CD$10)+1), ROW(L10))), "")</f>
        <v/>
      </c>
      <c r="C23"/>
      <c r="D23"/>
      <c r="E23" s="368"/>
      <c r="F23" s="402" t="str">
        <f t="shared" si="0"/>
        <v/>
      </c>
      <c r="G23" s="402" t="str">
        <f t="array" ref="G23">IFERROR(INDEX(productsQty, SMALL(IF(productsQty&lt;&gt;0, ROW(productsQty)-ROW('BHPC MANAGER'!$CD$10)+1), ROW(L10))), "")</f>
        <v/>
      </c>
      <c r="H23" s="422" t="str">
        <f t="array" ref="H23">IFERROR(INDEX(productsSalePrice, SMALL(IF(productsQty&lt;&gt;0, ROW(productsQty)-ROW('BHPC MANAGER'!$CD$10)+1), ROW(L10))), "")</f>
        <v/>
      </c>
      <c r="I23" s="402" t="str">
        <f t="array" ref="I23">IFERROR(INDEX(productsCartons, SMALL(IF(productsQty&lt;&gt;0, ROW(productsQty)-ROW('BHPC MANAGER'!$CD$10)+1), ROW(L10))), "")</f>
        <v/>
      </c>
      <c r="J23" s="422" t="str">
        <f t="shared" si="1"/>
        <v/>
      </c>
      <c r="K23" s="402" t="str">
        <f t="shared" si="2"/>
        <v/>
      </c>
    </row>
    <row r="24" spans="1:24" ht="15">
      <c r="A24" s="399" t="str">
        <f t="array" ref="A24">IFERROR(INDEX(productsSku, SMALL(IF(productsQty&lt;&gt;0, ROW(productsQty)-ROW('BHPC MANAGER'!$CD$10)+1), ROW(L11))), "")</f>
        <v/>
      </c>
      <c r="B24" s="399" t="str">
        <f t="array" ref="B24">IFERROR(INDEX(productsDescription, SMALL(IF(productsQty&lt;&gt;0, ROW(productsQty)-ROW('BHPC MANAGER'!$CD$10)+1), ROW(L11))), "")</f>
        <v/>
      </c>
      <c r="C24"/>
      <c r="D24"/>
      <c r="E24" s="368"/>
      <c r="F24" s="402" t="str">
        <f t="shared" si="0"/>
        <v/>
      </c>
      <c r="G24" s="402" t="str">
        <f t="array" ref="G24">IFERROR(INDEX(productsQty, SMALL(IF(productsQty&lt;&gt;0, ROW(productsQty)-ROW('BHPC MANAGER'!$CD$10)+1), ROW(L11))), "")</f>
        <v/>
      </c>
      <c r="H24" s="422" t="str">
        <f t="array" ref="H24">IFERROR(INDEX(productsSalePrice, SMALL(IF(productsQty&lt;&gt;0, ROW(productsQty)-ROW('BHPC MANAGER'!$CD$10)+1), ROW(L11))), "")</f>
        <v/>
      </c>
      <c r="I24" s="402" t="str">
        <f t="array" ref="I24">IFERROR(INDEX(productsCartons, SMALL(IF(productsQty&lt;&gt;0, ROW(productsQty)-ROW('BHPC MANAGER'!$CD$10)+1), ROW(L11))), "")</f>
        <v/>
      </c>
      <c r="J24" s="422" t="str">
        <f t="shared" si="1"/>
        <v/>
      </c>
      <c r="K24" s="402" t="str">
        <f t="shared" si="2"/>
        <v/>
      </c>
    </row>
    <row r="25" spans="1:24" ht="15">
      <c r="A25" s="399" t="str">
        <f t="array" ref="A25">IFERROR(INDEX(productsSku, SMALL(IF(productsQty&lt;&gt;0, ROW(productsQty)-ROW('BHPC MANAGER'!$CD$10)+1), ROW(L12))), "")</f>
        <v/>
      </c>
      <c r="B25" s="399" t="str">
        <f t="array" ref="B25">IFERROR(INDEX(productsDescription, SMALL(IF(productsQty&lt;&gt;0, ROW(productsQty)-ROW('BHPC MANAGER'!$CD$10)+1), ROW(L12))), "")</f>
        <v/>
      </c>
      <c r="C25"/>
      <c r="D25"/>
      <c r="E25" s="368"/>
      <c r="F25" s="402" t="str">
        <f t="shared" si="0"/>
        <v/>
      </c>
      <c r="G25" s="402" t="str">
        <f t="array" ref="G25">IFERROR(INDEX(productsQty, SMALL(IF(productsQty&lt;&gt;0, ROW(productsQty)-ROW('BHPC MANAGER'!$CD$10)+1), ROW(L12))), "")</f>
        <v/>
      </c>
      <c r="H25" s="422" t="str">
        <f t="array" ref="H25">IFERROR(INDEX(productsSalePrice, SMALL(IF(productsQty&lt;&gt;0, ROW(productsQty)-ROW('BHPC MANAGER'!$CD$10)+1), ROW(L12))), "")</f>
        <v/>
      </c>
      <c r="I25" s="402" t="str">
        <f t="array" ref="I25">IFERROR(INDEX(productsCartons, SMALL(IF(productsQty&lt;&gt;0, ROW(productsQty)-ROW('BHPC MANAGER'!$CD$10)+1), ROW(L12))), "")</f>
        <v/>
      </c>
      <c r="J25" s="422" t="str">
        <f t="shared" si="1"/>
        <v/>
      </c>
      <c r="K25" s="402" t="str">
        <f t="shared" si="2"/>
        <v/>
      </c>
    </row>
    <row r="26" spans="1:24" ht="15">
      <c r="A26" s="399" t="str">
        <f t="array" ref="A26">IFERROR(INDEX(productsSku, SMALL(IF(productsQty&lt;&gt;0, ROW(productsQty)-ROW('BHPC MANAGER'!$CD$10)+1), ROW(L13))), "")</f>
        <v/>
      </c>
      <c r="B26" s="399" t="str">
        <f t="array" ref="B26">IFERROR(INDEX(productsDescription, SMALL(IF(productsQty&lt;&gt;0, ROW(productsQty)-ROW('BHPC MANAGER'!$CD$10)+1), ROW(L13))), "")</f>
        <v/>
      </c>
      <c r="C26"/>
      <c r="D26"/>
      <c r="E26" s="368"/>
      <c r="F26" s="402" t="str">
        <f t="shared" si="0"/>
        <v/>
      </c>
      <c r="G26" s="402" t="str">
        <f t="array" ref="G26">IFERROR(INDEX(productsQty, SMALL(IF(productsQty&lt;&gt;0, ROW(productsQty)-ROW('BHPC MANAGER'!$CD$10)+1), ROW(L13))), "")</f>
        <v/>
      </c>
      <c r="H26" s="422" t="str">
        <f t="array" ref="H26">IFERROR(INDEX(productsSalePrice, SMALL(IF(productsQty&lt;&gt;0, ROW(productsQty)-ROW('BHPC MANAGER'!$CD$10)+1), ROW(L13))), "")</f>
        <v/>
      </c>
      <c r="I26" s="402" t="str">
        <f t="array" ref="I26">IFERROR(INDEX(productsCartons, SMALL(IF(productsQty&lt;&gt;0, ROW(productsQty)-ROW('BHPC MANAGER'!$CD$10)+1), ROW(L13))), "")</f>
        <v/>
      </c>
      <c r="J26" s="422" t="str">
        <f t="shared" si="1"/>
        <v/>
      </c>
      <c r="K26" s="402" t="str">
        <f t="shared" si="2"/>
        <v/>
      </c>
    </row>
    <row r="27" spans="1:24" ht="15">
      <c r="A27" s="399" t="str">
        <f t="array" ref="A27">IFERROR(INDEX(productsSku, SMALL(IF(productsQty&lt;&gt;0, ROW(productsQty)-ROW('BHPC MANAGER'!$CD$10)+1), ROW(L14))), "")</f>
        <v/>
      </c>
      <c r="B27" s="399" t="str">
        <f t="array" ref="B27">IFERROR(INDEX(productsDescription, SMALL(IF(productsQty&lt;&gt;0, ROW(productsQty)-ROW('BHPC MANAGER'!$CD$10)+1), ROW(L14))), "")</f>
        <v/>
      </c>
      <c r="C27"/>
      <c r="D27"/>
      <c r="E27" s="368"/>
      <c r="F27" s="402" t="str">
        <f t="shared" si="0"/>
        <v/>
      </c>
      <c r="G27" s="402" t="str">
        <f t="array" ref="G27">IFERROR(INDEX(productsQty, SMALL(IF(productsQty&lt;&gt;0, ROW(productsQty)-ROW('BHPC MANAGER'!$CD$10)+1), ROW(L14))), "")</f>
        <v/>
      </c>
      <c r="H27" s="422" t="str">
        <f t="array" ref="H27">IFERROR(INDEX(productsSalePrice, SMALL(IF(productsQty&lt;&gt;0, ROW(productsQty)-ROW('BHPC MANAGER'!$CD$10)+1), ROW(L14))), "")</f>
        <v/>
      </c>
      <c r="I27" s="402" t="str">
        <f t="array" ref="I27">IFERROR(INDEX(productsCartons, SMALL(IF(productsQty&lt;&gt;0, ROW(productsQty)-ROW('BHPC MANAGER'!$CD$10)+1), ROW(L14))), "")</f>
        <v/>
      </c>
      <c r="J27" s="422" t="str">
        <f t="shared" si="1"/>
        <v/>
      </c>
      <c r="K27" s="402" t="str">
        <f t="shared" si="2"/>
        <v/>
      </c>
    </row>
    <row r="28" spans="1:24" ht="15">
      <c r="A28" s="399" t="str">
        <f t="array" ref="A28">IFERROR(INDEX(productsSku, SMALL(IF(productsQty&lt;&gt;0, ROW(productsQty)-ROW('BHPC MANAGER'!$CD$10)+1), ROW(L15))), "")</f>
        <v/>
      </c>
      <c r="B28" s="399" t="str">
        <f t="array" ref="B28">IFERROR(INDEX(productsDescription, SMALL(IF(productsQty&lt;&gt;0, ROW(productsQty)-ROW('BHPC MANAGER'!$CD$10)+1), ROW(L15))), "")</f>
        <v/>
      </c>
      <c r="C28"/>
      <c r="D28"/>
      <c r="E28" s="368"/>
      <c r="F28" s="402" t="str">
        <f t="shared" si="0"/>
        <v/>
      </c>
      <c r="G28" s="402" t="str">
        <f t="array" ref="G28">IFERROR(INDEX(productsQty, SMALL(IF(productsQty&lt;&gt;0, ROW(productsQty)-ROW('BHPC MANAGER'!$CD$10)+1), ROW(L15))), "")</f>
        <v/>
      </c>
      <c r="H28" s="422" t="str">
        <f t="array" ref="H28">IFERROR(INDEX(productsSalePrice, SMALL(IF(productsQty&lt;&gt;0, ROW(productsQty)-ROW('BHPC MANAGER'!$CD$10)+1), ROW(L15))), "")</f>
        <v/>
      </c>
      <c r="I28" s="402" t="str">
        <f t="array" ref="I28">IFERROR(INDEX(productsCartons, SMALL(IF(productsQty&lt;&gt;0, ROW(productsQty)-ROW('BHPC MANAGER'!$CD$10)+1), ROW(L15))), "")</f>
        <v/>
      </c>
      <c r="J28" s="422" t="str">
        <f t="shared" si="1"/>
        <v/>
      </c>
      <c r="K28" s="402" t="str">
        <f t="shared" si="2"/>
        <v/>
      </c>
    </row>
    <row r="29" spans="1:24" ht="15">
      <c r="A29" s="399" t="str">
        <f t="array" ref="A29">IFERROR(INDEX(productsSku, SMALL(IF(productsQty&lt;&gt;0, ROW(productsQty)-ROW('BHPC MANAGER'!$CD$10)+1), ROW(L16))), "")</f>
        <v/>
      </c>
      <c r="B29" s="399" t="str">
        <f t="array" ref="B29">IFERROR(INDEX(productsDescription, SMALL(IF(productsQty&lt;&gt;0, ROW(productsQty)-ROW('BHPC MANAGER'!$CD$10)+1), ROW(L16))), "")</f>
        <v/>
      </c>
      <c r="C29"/>
      <c r="D29"/>
      <c r="E29" s="368"/>
      <c r="F29" s="402" t="str">
        <f t="shared" si="0"/>
        <v/>
      </c>
      <c r="G29" s="402" t="str">
        <f t="array" ref="G29">IFERROR(INDEX(productsQty, SMALL(IF(productsQty&lt;&gt;0, ROW(productsQty)-ROW('BHPC MANAGER'!$CD$10)+1), ROW(L16))), "")</f>
        <v/>
      </c>
      <c r="H29" s="422" t="str">
        <f t="array" ref="H29">IFERROR(INDEX(productsSalePrice, SMALL(IF(productsQty&lt;&gt;0, ROW(productsQty)-ROW('BHPC MANAGER'!$CD$10)+1), ROW(L16))), "")</f>
        <v/>
      </c>
      <c r="I29" s="402" t="str">
        <f t="array" ref="I29">IFERROR(INDEX(productsCartons, SMALL(IF(productsQty&lt;&gt;0, ROW(productsQty)-ROW('BHPC MANAGER'!$CD$10)+1), ROW(L16))), "")</f>
        <v/>
      </c>
      <c r="J29" s="422" t="str">
        <f t="shared" si="1"/>
        <v/>
      </c>
      <c r="K29" s="402" t="str">
        <f t="shared" si="2"/>
        <v/>
      </c>
    </row>
    <row r="30" spans="1:24" ht="15">
      <c r="A30" s="399" t="str">
        <f t="array" ref="A30">IFERROR(INDEX(productsSku, SMALL(IF(productsQty&lt;&gt;0, ROW(productsQty)-ROW('BHPC MANAGER'!$CD$10)+1), ROW(L17))), "")</f>
        <v/>
      </c>
      <c r="B30" s="399" t="str">
        <f t="array" ref="B30">IFERROR(INDEX(productsDescription, SMALL(IF(productsQty&lt;&gt;0, ROW(productsQty)-ROW('BHPC MANAGER'!$CD$10)+1), ROW(L17))), "")</f>
        <v/>
      </c>
      <c r="C30"/>
      <c r="D30"/>
      <c r="E30" s="368"/>
      <c r="F30" s="402" t="str">
        <f t="shared" si="0"/>
        <v/>
      </c>
      <c r="G30" s="402" t="str">
        <f t="array" ref="G30">IFERROR(INDEX(productsQty, SMALL(IF(productsQty&lt;&gt;0, ROW(productsQty)-ROW('BHPC MANAGER'!$CD$10)+1), ROW(L17))), "")</f>
        <v/>
      </c>
      <c r="H30" s="422" t="str">
        <f t="array" ref="H30">IFERROR(INDEX(productsSalePrice, SMALL(IF(productsQty&lt;&gt;0, ROW(productsQty)-ROW('BHPC MANAGER'!$CD$10)+1), ROW(L17))), "")</f>
        <v/>
      </c>
      <c r="I30" s="402" t="str">
        <f t="array" ref="I30">IFERROR(INDEX(productsCartons, SMALL(IF(productsQty&lt;&gt;0, ROW(productsQty)-ROW('BHPC MANAGER'!$CD$10)+1), ROW(L17))), "")</f>
        <v/>
      </c>
      <c r="J30" s="422" t="str">
        <f t="shared" si="1"/>
        <v/>
      </c>
      <c r="K30" s="402" t="str">
        <f t="shared" si="2"/>
        <v/>
      </c>
    </row>
    <row r="31" spans="1:24" ht="15">
      <c r="A31" s="399" t="str">
        <f t="array" ref="A31">IFERROR(INDEX(productsSku, SMALL(IF(productsQty&lt;&gt;0, ROW(productsQty)-ROW('BHPC MANAGER'!$CD$10)+1), ROW(L18))), "")</f>
        <v/>
      </c>
      <c r="B31" s="399" t="str">
        <f t="array" ref="B31">IFERROR(INDEX(productsDescription, SMALL(IF(productsQty&lt;&gt;0, ROW(productsQty)-ROW('BHPC MANAGER'!$CD$10)+1), ROW(L18))), "")</f>
        <v/>
      </c>
      <c r="C31"/>
      <c r="D31"/>
      <c r="E31" s="368"/>
      <c r="F31" s="402" t="str">
        <f t="shared" si="0"/>
        <v/>
      </c>
      <c r="G31" s="402" t="str">
        <f t="array" ref="G31">IFERROR(INDEX(productsQty, SMALL(IF(productsQty&lt;&gt;0, ROW(productsQty)-ROW('BHPC MANAGER'!$CD$10)+1), ROW(L18))), "")</f>
        <v/>
      </c>
      <c r="H31" s="422" t="str">
        <f t="array" ref="H31">IFERROR(INDEX(productsSalePrice, SMALL(IF(productsQty&lt;&gt;0, ROW(productsQty)-ROW('BHPC MANAGER'!$CD$10)+1), ROW(L18))), "")</f>
        <v/>
      </c>
      <c r="I31" s="402" t="str">
        <f t="array" ref="I31">IFERROR(INDEX(productsCartons, SMALL(IF(productsQty&lt;&gt;0, ROW(productsQty)-ROW('BHPC MANAGER'!$CD$10)+1), ROW(L18))), "")</f>
        <v/>
      </c>
      <c r="J31" s="422" t="str">
        <f t="shared" si="1"/>
        <v/>
      </c>
      <c r="K31" s="402" t="str">
        <f t="shared" si="2"/>
        <v/>
      </c>
    </row>
    <row r="32" spans="1:24" ht="15">
      <c r="A32" s="399" t="str">
        <f t="array" ref="A32">IFERROR(INDEX(productsSku, SMALL(IF(productsQty&lt;&gt;0, ROW(productsQty)-ROW('BHPC MANAGER'!$CD$10)+1), ROW(L19))), "")</f>
        <v/>
      </c>
      <c r="B32" s="399" t="str">
        <f t="array" ref="B32">IFERROR(INDEX(productsDescription, SMALL(IF(productsQty&lt;&gt;0, ROW(productsQty)-ROW('BHPC MANAGER'!$CD$10)+1), ROW(L19))), "")</f>
        <v/>
      </c>
      <c r="C32"/>
      <c r="D32"/>
      <c r="E32" s="368"/>
      <c r="F32" s="402" t="str">
        <f t="shared" si="0"/>
        <v/>
      </c>
      <c r="G32" s="402" t="str">
        <f t="array" ref="G32">IFERROR(INDEX(productsQty, SMALL(IF(productsQty&lt;&gt;0, ROW(productsQty)-ROW('BHPC MANAGER'!$CD$10)+1), ROW(L19))), "")</f>
        <v/>
      </c>
      <c r="H32" s="422" t="str">
        <f t="array" ref="H32">IFERROR(INDEX(productsSalePrice, SMALL(IF(productsQty&lt;&gt;0, ROW(productsQty)-ROW('BHPC MANAGER'!$CD$10)+1), ROW(L19))), "")</f>
        <v/>
      </c>
      <c r="I32" s="402" t="str">
        <f t="array" ref="I32">IFERROR(INDEX(productsCartons, SMALL(IF(productsQty&lt;&gt;0, ROW(productsQty)-ROW('BHPC MANAGER'!$CD$10)+1), ROW(L19))), "")</f>
        <v/>
      </c>
      <c r="J32" s="422" t="str">
        <f t="shared" si="1"/>
        <v/>
      </c>
      <c r="K32" s="402" t="str">
        <f t="shared" si="2"/>
        <v/>
      </c>
    </row>
    <row r="33" spans="1:11" ht="15">
      <c r="A33" s="399" t="str">
        <f t="array" ref="A33">IFERROR(INDEX(productsSku, SMALL(IF(productsQty&lt;&gt;0, ROW(productsQty)-ROW('BHPC MANAGER'!$CD$10)+1), ROW(L20))), "")</f>
        <v/>
      </c>
      <c r="B33" s="399" t="str">
        <f t="array" ref="B33">IFERROR(INDEX(productsDescription, SMALL(IF(productsQty&lt;&gt;0, ROW(productsQty)-ROW('BHPC MANAGER'!$CD$10)+1), ROW(L20))), "")</f>
        <v/>
      </c>
      <c r="C33"/>
      <c r="D33"/>
      <c r="E33" s="368"/>
      <c r="F33" s="402" t="str">
        <f t="shared" si="0"/>
        <v/>
      </c>
      <c r="G33" s="402" t="str">
        <f t="array" ref="G33">IFERROR(INDEX(productsQty, SMALL(IF(productsQty&lt;&gt;0, ROW(productsQty)-ROW('BHPC MANAGER'!$CD$10)+1), ROW(L20))), "")</f>
        <v/>
      </c>
      <c r="H33" s="422" t="str">
        <f t="array" ref="H33">IFERROR(INDEX(productsSalePrice, SMALL(IF(productsQty&lt;&gt;0, ROW(productsQty)-ROW('BHPC MANAGER'!$CD$10)+1), ROW(L20))), "")</f>
        <v/>
      </c>
      <c r="I33" s="402" t="str">
        <f t="array" ref="I33">IFERROR(INDEX(productsCartons, SMALL(IF(productsQty&lt;&gt;0, ROW(productsQty)-ROW('BHPC MANAGER'!$CD$10)+1), ROW(L20))), "")</f>
        <v/>
      </c>
      <c r="J33" s="422" t="str">
        <f t="shared" si="1"/>
        <v/>
      </c>
      <c r="K33" s="402" t="str">
        <f t="shared" si="2"/>
        <v/>
      </c>
    </row>
    <row r="34" spans="1:11" ht="15">
      <c r="A34" s="399" t="str">
        <f t="array" ref="A34">IFERROR(INDEX(productsSku, SMALL(IF(productsQty&lt;&gt;0, ROW(productsQty)-ROW('BHPC MANAGER'!$CD$10)+1), ROW(L21))), "")</f>
        <v/>
      </c>
      <c r="B34" s="399" t="str">
        <f t="array" ref="B34">IFERROR(INDEX(productsDescription, SMALL(IF(productsQty&lt;&gt;0, ROW(productsQty)-ROW('BHPC MANAGER'!$CD$10)+1), ROW(L21))), "")</f>
        <v/>
      </c>
      <c r="C34"/>
      <c r="D34"/>
      <c r="E34" s="368"/>
      <c r="F34" s="402" t="str">
        <f t="shared" si="0"/>
        <v/>
      </c>
      <c r="G34" s="402" t="str">
        <f t="array" ref="G34">IFERROR(INDEX(productsQty, SMALL(IF(productsQty&lt;&gt;0, ROW(productsQty)-ROW('BHPC MANAGER'!$CD$10)+1), ROW(L21))), "")</f>
        <v/>
      </c>
      <c r="H34" s="422" t="str">
        <f t="array" ref="H34">IFERROR(INDEX(productsSalePrice, SMALL(IF(productsQty&lt;&gt;0, ROW(productsQty)-ROW('BHPC MANAGER'!$CD$10)+1), ROW(L21))), "")</f>
        <v/>
      </c>
      <c r="I34" s="402" t="str">
        <f t="array" ref="I34">IFERROR(INDEX(productsCartons, SMALL(IF(productsQty&lt;&gt;0, ROW(productsQty)-ROW('BHPC MANAGER'!$CD$10)+1), ROW(L21))), "")</f>
        <v/>
      </c>
      <c r="J34" s="422" t="str">
        <f t="shared" si="1"/>
        <v/>
      </c>
      <c r="K34" s="402" t="str">
        <f t="shared" si="2"/>
        <v/>
      </c>
    </row>
    <row r="35" spans="1:11" ht="15">
      <c r="A35" s="399" t="str">
        <f t="array" ref="A35">IFERROR(INDEX(productsSku, SMALL(IF(productsQty&lt;&gt;0, ROW(productsQty)-ROW('BHPC MANAGER'!$CD$10)+1), ROW(L22))), "")</f>
        <v/>
      </c>
      <c r="B35" s="399" t="str">
        <f t="array" ref="B35">IFERROR(INDEX(productsDescription, SMALL(IF(productsQty&lt;&gt;0, ROW(productsQty)-ROW('BHPC MANAGER'!$CD$10)+1), ROW(L22))), "")</f>
        <v/>
      </c>
      <c r="C35"/>
      <c r="D35"/>
      <c r="E35" s="368"/>
      <c r="F35" s="402" t="str">
        <f t="shared" si="0"/>
        <v/>
      </c>
      <c r="G35" s="402" t="str">
        <f t="array" ref="G35">IFERROR(INDEX(productsQty, SMALL(IF(productsQty&lt;&gt;0, ROW(productsQty)-ROW('BHPC MANAGER'!$CD$10)+1), ROW(L22))), "")</f>
        <v/>
      </c>
      <c r="H35" s="422" t="str">
        <f t="array" ref="H35">IFERROR(INDEX(productsSalePrice, SMALL(IF(productsQty&lt;&gt;0, ROW(productsQty)-ROW('BHPC MANAGER'!$CD$10)+1), ROW(L22))), "")</f>
        <v/>
      </c>
      <c r="I35" s="402" t="str">
        <f t="array" ref="I35">IFERROR(INDEX(productsCartons, SMALL(IF(productsQty&lt;&gt;0, ROW(productsQty)-ROW('BHPC MANAGER'!$CD$10)+1), ROW(L22))), "")</f>
        <v/>
      </c>
      <c r="J35" s="422" t="str">
        <f t="shared" si="1"/>
        <v/>
      </c>
      <c r="K35" s="402" t="str">
        <f t="shared" si="2"/>
        <v/>
      </c>
    </row>
    <row r="36" spans="1:11" ht="15">
      <c r="A36" s="399" t="str">
        <f t="array" ref="A36">IFERROR(INDEX(productsSku, SMALL(IF(productsQty&lt;&gt;0, ROW(productsQty)-ROW('BHPC MANAGER'!$CD$10)+1), ROW(L23))), "")</f>
        <v/>
      </c>
      <c r="B36" s="399" t="str">
        <f t="array" ref="B36">IFERROR(INDEX(productsDescription, SMALL(IF(productsQty&lt;&gt;0, ROW(productsQty)-ROW('BHPC MANAGER'!$CD$10)+1), ROW(L23))), "")</f>
        <v/>
      </c>
      <c r="C36"/>
      <c r="D36"/>
      <c r="E36" s="368"/>
      <c r="F36" s="402" t="str">
        <f t="shared" si="0"/>
        <v/>
      </c>
      <c r="G36" s="402" t="str">
        <f t="array" ref="G36">IFERROR(INDEX(productsQty, SMALL(IF(productsQty&lt;&gt;0, ROW(productsQty)-ROW('BHPC MANAGER'!$CD$10)+1), ROW(L23))), "")</f>
        <v/>
      </c>
      <c r="H36" s="422" t="str">
        <f t="array" ref="H36">IFERROR(INDEX(productsSalePrice, SMALL(IF(productsQty&lt;&gt;0, ROW(productsQty)-ROW('BHPC MANAGER'!$CD$10)+1), ROW(L23))), "")</f>
        <v/>
      </c>
      <c r="I36" s="402" t="str">
        <f t="array" ref="I36">IFERROR(INDEX(productsCartons, SMALL(IF(productsQty&lt;&gt;0, ROW(productsQty)-ROW('BHPC MANAGER'!$CD$10)+1), ROW(L23))), "")</f>
        <v/>
      </c>
      <c r="J36" s="422" t="str">
        <f t="shared" si="1"/>
        <v/>
      </c>
      <c r="K36" s="402" t="str">
        <f t="shared" si="2"/>
        <v/>
      </c>
    </row>
    <row r="37" spans="1:11" ht="15">
      <c r="A37" s="399" t="str">
        <f t="array" ref="A37">IFERROR(INDEX(productsSku, SMALL(IF(productsQty&lt;&gt;0, ROW(productsQty)-ROW('BHPC MANAGER'!$CD$10)+1), ROW(L24))), "")</f>
        <v/>
      </c>
      <c r="B37" s="399" t="str">
        <f t="array" ref="B37">IFERROR(INDEX(productsDescription, SMALL(IF(productsQty&lt;&gt;0, ROW(productsQty)-ROW('BHPC MANAGER'!$CD$10)+1), ROW(L24))), "")</f>
        <v/>
      </c>
      <c r="C37"/>
      <c r="D37"/>
      <c r="E37" s="368"/>
      <c r="F37" s="402" t="str">
        <f t="shared" si="0"/>
        <v/>
      </c>
      <c r="G37" s="402" t="str">
        <f t="array" ref="G37">IFERROR(INDEX(productsQty, SMALL(IF(productsQty&lt;&gt;0, ROW(productsQty)-ROW('BHPC MANAGER'!$CD$10)+1), ROW(L24))), "")</f>
        <v/>
      </c>
      <c r="H37" s="422" t="str">
        <f t="array" ref="H37">IFERROR(INDEX(productsSalePrice, SMALL(IF(productsQty&lt;&gt;0, ROW(productsQty)-ROW('BHPC MANAGER'!$CD$10)+1), ROW(L24))), "")</f>
        <v/>
      </c>
      <c r="I37" s="402" t="str">
        <f t="array" ref="I37">IFERROR(INDEX(productsCartons, SMALL(IF(productsQty&lt;&gt;0, ROW(productsQty)-ROW('BHPC MANAGER'!$CD$10)+1), ROW(L24))), "")</f>
        <v/>
      </c>
      <c r="J37" s="422" t="str">
        <f t="shared" si="1"/>
        <v/>
      </c>
      <c r="K37" s="402" t="str">
        <f t="shared" si="2"/>
        <v/>
      </c>
    </row>
    <row r="38" spans="1:11" ht="15">
      <c r="A38" s="399"/>
      <c r="B38" s="399"/>
      <c r="C38"/>
      <c r="D38"/>
      <c r="E38" s="368"/>
      <c r="F38" s="402"/>
      <c r="G38" s="402"/>
      <c r="H38" s="422"/>
      <c r="I38" s="402"/>
      <c r="J38" s="422"/>
      <c r="K38" s="402"/>
    </row>
    <row r="39" spans="1:11" ht="15">
      <c r="A39" s="399"/>
      <c r="B39" s="425" t="s">
        <v>12946</v>
      </c>
      <c r="C39"/>
      <c r="D39"/>
      <c r="E39" s="368"/>
      <c r="F39" s="402"/>
      <c r="G39" s="402"/>
      <c r="H39" s="422"/>
      <c r="I39" s="402"/>
      <c r="J39" s="422"/>
      <c r="K39" s="402"/>
    </row>
    <row r="40" spans="1:11" ht="15">
      <c r="A40" s="399" t="str">
        <f t="array" ref="A40">IFERROR(INDEX(productsSku, SMALL(IF(productsDiscQty&lt;&gt;0, ROW(productsDiscQty)-ROW('BHPC MANAGER'!$CD$10)+1), ROW(L1))), "")</f>
        <v/>
      </c>
      <c r="B40" s="399" t="str">
        <f t="array" ref="B40">IFERROR(INDEX(productsDescription, SMALL(IF(productsDiscQty&lt;&gt;0, ROW(productsDiscQty)-ROW('BHPC MANAGER'!$CD$10)+1), ROW(L1))), "")</f>
        <v/>
      </c>
      <c r="C40"/>
      <c r="D40"/>
      <c r="E40" s="368"/>
      <c r="F40" s="402" t="str">
        <f t="shared" ref="F40:F55" si="3">IF(A40="","","PC")</f>
        <v/>
      </c>
      <c r="G40" s="402" t="str">
        <f t="array" ref="G40">IFERROR(INDEX(productsDiscQty, SMALL(IF(productsDiscQty&lt;&gt;0, ROW(productsDiscQty)-ROW('BHPC MANAGER'!$CD$10)+1), ROW(L1))), "")</f>
        <v/>
      </c>
      <c r="H40" s="422" t="str">
        <f t="array" ref="H40">IFERROR(INDEX(productsDiscPrice, SMALL(IF(productsDiscQty&lt;&gt;0, ROW(productsDiscQty)-ROW('BHPC MANAGER'!$CD$10)+1), ROW(L1))), "")</f>
        <v/>
      </c>
      <c r="I40" s="402" t="str">
        <f t="array" ref="I40">IFERROR(INDEX(productsDiscCartons, SMALL(IF(productsDiscQty&lt;&gt;0, ROW(productsDiscQty)-ROW('BHPC MANAGER'!$CD$10)+1), ROW(L1))), "")</f>
        <v/>
      </c>
      <c r="J40" s="422" t="str">
        <f t="shared" ref="J40:J55" si="4">IF(A40="","",G40*H40)</f>
        <v/>
      </c>
      <c r="K40" s="402" t="str">
        <f t="shared" ref="K40:K55" si="5">IF(A40="","",$C$108)</f>
        <v/>
      </c>
    </row>
    <row r="41" spans="1:11" ht="15">
      <c r="A41" s="399" t="str">
        <f t="array" ref="A41">IFERROR(INDEX(productsSku, SMALL(IF(productsDiscQty&lt;&gt;0, ROW(productsDiscQty)-ROW('BHPC MANAGER'!$CD$10)+1), ROW(L2))), "")</f>
        <v/>
      </c>
      <c r="B41" s="399" t="str">
        <f t="array" ref="B41">IFERROR(INDEX(productsDescription, SMALL(IF(productsDiscQty&lt;&gt;0, ROW(productsDiscQty)-ROW('BHPC MANAGER'!$CD$10)+1), ROW(L2))), "")</f>
        <v/>
      </c>
      <c r="C41"/>
      <c r="D41"/>
      <c r="E41" s="368"/>
      <c r="F41" s="402" t="str">
        <f t="shared" si="3"/>
        <v/>
      </c>
      <c r="G41" s="402" t="str">
        <f t="array" ref="G41">IFERROR(INDEX(productsDiscQty, SMALL(IF(productsDiscQty&lt;&gt;0, ROW(productsDiscQty)-ROW('BHPC MANAGER'!$CD$10)+1), ROW(L2))), "")</f>
        <v/>
      </c>
      <c r="H41" s="422" t="str">
        <f t="array" ref="H41">IFERROR(INDEX(productsDiscPrice, SMALL(IF(productsDiscQty&lt;&gt;0, ROW(productsDiscQty)-ROW('BHPC MANAGER'!$CD$10)+1), ROW(L2))), "")</f>
        <v/>
      </c>
      <c r="I41" s="402" t="str">
        <f t="array" ref="I41">IFERROR(INDEX(productsDiscCartons, SMALL(IF(productsDiscQty&lt;&gt;0, ROW(productsDiscQty)-ROW('BHPC MANAGER'!$CD$10)+1), ROW(L2))), "")</f>
        <v/>
      </c>
      <c r="J41" s="422" t="str">
        <f t="shared" si="4"/>
        <v/>
      </c>
      <c r="K41" s="402" t="str">
        <f t="shared" si="5"/>
        <v/>
      </c>
    </row>
    <row r="42" spans="1:11" ht="15">
      <c r="A42" s="399" t="str">
        <f t="array" ref="A42">IFERROR(INDEX(productsSku, SMALL(IF(productsDiscQty&lt;&gt;0, ROW(productsDiscQty)-ROW('BHPC MANAGER'!$CD$10)+1), ROW(L3))), "")</f>
        <v/>
      </c>
      <c r="B42" s="399" t="str">
        <f t="array" ref="B42">IFERROR(INDEX(productsDescription, SMALL(IF(productsDiscQty&lt;&gt;0, ROW(productsDiscQty)-ROW('BHPC MANAGER'!$CD$10)+1), ROW(L3))), "")</f>
        <v/>
      </c>
      <c r="C42"/>
      <c r="D42"/>
      <c r="E42" s="368"/>
      <c r="F42" s="402" t="str">
        <f t="shared" si="3"/>
        <v/>
      </c>
      <c r="G42" s="402" t="str">
        <f t="array" ref="G42">IFERROR(INDEX(productsDiscQty, SMALL(IF(productsDiscQty&lt;&gt;0, ROW(productsDiscQty)-ROW('BHPC MANAGER'!$CD$10)+1), ROW(L3))), "")</f>
        <v/>
      </c>
      <c r="H42" s="422" t="str">
        <f t="array" ref="H42">IFERROR(INDEX(productsDiscPrice, SMALL(IF(productsDiscQty&lt;&gt;0, ROW(productsDiscQty)-ROW('BHPC MANAGER'!$CD$10)+1), ROW(L3))), "")</f>
        <v/>
      </c>
      <c r="I42" s="402" t="str">
        <f t="array" ref="I42">IFERROR(INDEX(productsDiscCartons, SMALL(IF(productsDiscQty&lt;&gt;0, ROW(productsDiscQty)-ROW('BHPC MANAGER'!$CD$10)+1), ROW(L3))), "")</f>
        <v/>
      </c>
      <c r="J42" s="422" t="str">
        <f t="shared" si="4"/>
        <v/>
      </c>
      <c r="K42" s="402" t="str">
        <f t="shared" si="5"/>
        <v/>
      </c>
    </row>
    <row r="43" spans="1:11" ht="15">
      <c r="A43" s="399" t="str">
        <f t="array" ref="A43">IFERROR(INDEX(productsSku, SMALL(IF(productsDiscQty&lt;&gt;0, ROW(productsDiscQty)-ROW('BHPC MANAGER'!$CD$10)+1), ROW(L4))), "")</f>
        <v/>
      </c>
      <c r="B43" s="399" t="str">
        <f t="array" ref="B43">IFERROR(INDEX(productsDescription, SMALL(IF(productsDiscQty&lt;&gt;0, ROW(productsDiscQty)-ROW('BHPC MANAGER'!$CD$10)+1), ROW(L4))), "")</f>
        <v/>
      </c>
      <c r="C43"/>
      <c r="D43"/>
      <c r="E43" s="368"/>
      <c r="F43" s="402" t="str">
        <f t="shared" si="3"/>
        <v/>
      </c>
      <c r="G43" s="402" t="str">
        <f t="array" ref="G43">IFERROR(INDEX(productsDiscQty, SMALL(IF(productsDiscQty&lt;&gt;0, ROW(productsDiscQty)-ROW('BHPC MANAGER'!$CD$10)+1), ROW(L4))), "")</f>
        <v/>
      </c>
      <c r="H43" s="422" t="str">
        <f t="array" ref="H43">IFERROR(INDEX(productsDiscPrice, SMALL(IF(productsDiscQty&lt;&gt;0, ROW(productsDiscQty)-ROW('BHPC MANAGER'!$CD$10)+1), ROW(L4))), "")</f>
        <v/>
      </c>
      <c r="I43" s="402" t="str">
        <f t="array" ref="I43">IFERROR(INDEX(productsDiscCartons, SMALL(IF(productsDiscQty&lt;&gt;0, ROW(productsDiscQty)-ROW('BHPC MANAGER'!$CD$10)+1), ROW(L4))), "")</f>
        <v/>
      </c>
      <c r="J43" s="422" t="str">
        <f t="shared" si="4"/>
        <v/>
      </c>
      <c r="K43" s="402" t="str">
        <f t="shared" si="5"/>
        <v/>
      </c>
    </row>
    <row r="44" spans="1:11" ht="15">
      <c r="A44" s="399" t="str">
        <f t="array" ref="A44">IFERROR(INDEX(productsSku, SMALL(IF(productsDiscQty&lt;&gt;0, ROW(productsDiscQty)-ROW('BHPC MANAGER'!$CD$10)+1), ROW(L5))), "")</f>
        <v/>
      </c>
      <c r="B44" s="399" t="str">
        <f t="array" ref="B44">IFERROR(INDEX(productsDescription, SMALL(IF(productsDiscQty&lt;&gt;0, ROW(productsDiscQty)-ROW('BHPC MANAGER'!$CD$10)+1), ROW(L5))), "")</f>
        <v/>
      </c>
      <c r="C44"/>
      <c r="D44"/>
      <c r="E44" s="368"/>
      <c r="F44" s="402" t="str">
        <f t="shared" si="3"/>
        <v/>
      </c>
      <c r="G44" s="402" t="str">
        <f t="array" ref="G44">IFERROR(INDEX(productsDiscQty, SMALL(IF(productsDiscQty&lt;&gt;0, ROW(productsDiscQty)-ROW('BHPC MANAGER'!$CD$10)+1), ROW(L5))), "")</f>
        <v/>
      </c>
      <c r="H44" s="422" t="str">
        <f t="array" ref="H44">IFERROR(INDEX(productsDiscPrice, SMALL(IF(productsDiscQty&lt;&gt;0, ROW(productsDiscQty)-ROW('BHPC MANAGER'!$CD$10)+1), ROW(L5))), "")</f>
        <v/>
      </c>
      <c r="I44" s="402" t="str">
        <f t="array" ref="I44">IFERROR(INDEX(productsDiscCartons, SMALL(IF(productsDiscQty&lt;&gt;0, ROW(productsDiscQty)-ROW('BHPC MANAGER'!$CD$10)+1), ROW(L5))), "")</f>
        <v/>
      </c>
      <c r="J44" s="422" t="str">
        <f t="shared" si="4"/>
        <v/>
      </c>
      <c r="K44" s="402" t="str">
        <f t="shared" si="5"/>
        <v/>
      </c>
    </row>
    <row r="45" spans="1:11" ht="15">
      <c r="A45" s="399" t="str">
        <f t="array" ref="A45">IFERROR(INDEX(productsSku, SMALL(IF(productsDiscQty&lt;&gt;0, ROW(productsDiscQty)-ROW('BHPC MANAGER'!$CD$10)+1), ROW(L6))), "")</f>
        <v/>
      </c>
      <c r="B45" s="399" t="str">
        <f t="array" ref="B45">IFERROR(INDEX(productsDescription, SMALL(IF(productsDiscQty&lt;&gt;0, ROW(productsDiscQty)-ROW('BHPC MANAGER'!$CD$10)+1), ROW(L6))), "")</f>
        <v/>
      </c>
      <c r="C45"/>
      <c r="D45"/>
      <c r="E45" s="368"/>
      <c r="F45" s="402" t="str">
        <f t="shared" si="3"/>
        <v/>
      </c>
      <c r="G45" s="402" t="str">
        <f t="array" ref="G45">IFERROR(INDEX(productsDiscQty, SMALL(IF(productsDiscQty&lt;&gt;0, ROW(productsDiscQty)-ROW('BHPC MANAGER'!$CD$10)+1), ROW(L6))), "")</f>
        <v/>
      </c>
      <c r="H45" s="422" t="str">
        <f t="array" ref="H45">IFERROR(INDEX(productsDiscPrice, SMALL(IF(productsDiscQty&lt;&gt;0, ROW(productsDiscQty)-ROW('BHPC MANAGER'!$CD$10)+1), ROW(L6))), "")</f>
        <v/>
      </c>
      <c r="I45" s="402" t="str">
        <f t="array" ref="I45">IFERROR(INDEX(productsDiscCartons, SMALL(IF(productsDiscQty&lt;&gt;0, ROW(productsDiscQty)-ROW('BHPC MANAGER'!$CD$10)+1), ROW(L6))), "")</f>
        <v/>
      </c>
      <c r="J45" s="422" t="str">
        <f t="shared" si="4"/>
        <v/>
      </c>
      <c r="K45" s="402" t="str">
        <f t="shared" si="5"/>
        <v/>
      </c>
    </row>
    <row r="46" spans="1:11" ht="15">
      <c r="A46" s="399" t="str">
        <f t="array" ref="A46">IFERROR(INDEX(productsSku, SMALL(IF(productsDiscQty&lt;&gt;0, ROW(productsDiscQty)-ROW('BHPC MANAGER'!$CD$10)+1), ROW(L7))), "")</f>
        <v/>
      </c>
      <c r="B46" s="399" t="str">
        <f t="array" ref="B46">IFERROR(INDEX(productsDescription, SMALL(IF(productsDiscQty&lt;&gt;0, ROW(productsDiscQty)-ROW('BHPC MANAGER'!$CD$10)+1), ROW(L7))), "")</f>
        <v/>
      </c>
      <c r="C46"/>
      <c r="D46"/>
      <c r="E46" s="368"/>
      <c r="F46" s="402" t="str">
        <f t="shared" si="3"/>
        <v/>
      </c>
      <c r="G46" s="402" t="str">
        <f t="array" ref="G46">IFERROR(INDEX(productsDiscQty, SMALL(IF(productsDiscQty&lt;&gt;0, ROW(productsDiscQty)-ROW('BHPC MANAGER'!$CD$10)+1), ROW(L7))), "")</f>
        <v/>
      </c>
      <c r="H46" s="422" t="str">
        <f t="array" ref="H46">IFERROR(INDEX(productsDiscPrice, SMALL(IF(productsDiscQty&lt;&gt;0, ROW(productsDiscQty)-ROW('BHPC MANAGER'!$CD$10)+1), ROW(L7))), "")</f>
        <v/>
      </c>
      <c r="I46" s="402" t="str">
        <f t="array" ref="I46">IFERROR(INDEX(productsDiscCartons, SMALL(IF(productsDiscQty&lt;&gt;0, ROW(productsDiscQty)-ROW('BHPC MANAGER'!$CD$10)+1), ROW(L7))), "")</f>
        <v/>
      </c>
      <c r="J46" s="422" t="str">
        <f t="shared" si="4"/>
        <v/>
      </c>
      <c r="K46" s="402" t="str">
        <f t="shared" si="5"/>
        <v/>
      </c>
    </row>
    <row r="47" spans="1:11" ht="15">
      <c r="A47" s="399" t="str">
        <f t="array" ref="A47">IFERROR(INDEX(productsSku, SMALL(IF(productsDiscQty&lt;&gt;0, ROW(productsDiscQty)-ROW('BHPC MANAGER'!$CD$10)+1), ROW(L8))), "")</f>
        <v/>
      </c>
      <c r="B47" s="399" t="str">
        <f t="array" ref="B47">IFERROR(INDEX(productsDescription, SMALL(IF(productsDiscQty&lt;&gt;0, ROW(productsDiscQty)-ROW('BHPC MANAGER'!$CD$10)+1), ROW(L8))), "")</f>
        <v/>
      </c>
      <c r="C47"/>
      <c r="D47"/>
      <c r="E47" s="368"/>
      <c r="F47" s="402" t="str">
        <f t="shared" si="3"/>
        <v/>
      </c>
      <c r="G47" s="402" t="str">
        <f t="array" ref="G47">IFERROR(INDEX(productsDiscQty, SMALL(IF(productsDiscQty&lt;&gt;0, ROW(productsDiscQty)-ROW('BHPC MANAGER'!$CD$10)+1), ROW(L8))), "")</f>
        <v/>
      </c>
      <c r="H47" s="422" t="str">
        <f t="array" ref="H47">IFERROR(INDEX(productsDiscPrice, SMALL(IF(productsDiscQty&lt;&gt;0, ROW(productsDiscQty)-ROW('BHPC MANAGER'!$CD$10)+1), ROW(L8))), "")</f>
        <v/>
      </c>
      <c r="I47" s="402" t="str">
        <f t="array" ref="I47">IFERROR(INDEX(productsDiscCartons, SMALL(IF(productsDiscQty&lt;&gt;0, ROW(productsDiscQty)-ROW('BHPC MANAGER'!$CD$10)+1), ROW(L8))), "")</f>
        <v/>
      </c>
      <c r="J47" s="422" t="str">
        <f t="shared" si="4"/>
        <v/>
      </c>
      <c r="K47" s="402" t="str">
        <f t="shared" si="5"/>
        <v/>
      </c>
    </row>
    <row r="48" spans="1:11" ht="15">
      <c r="A48" s="399" t="str">
        <f t="array" ref="A48">IFERROR(INDEX(productsSku, SMALL(IF(productsDiscQty&lt;&gt;0, ROW(productsDiscQty)-ROW('BHPC MANAGER'!$CD$10)+1), ROW(L9))), "")</f>
        <v/>
      </c>
      <c r="B48" s="399" t="str">
        <f t="array" ref="B48">IFERROR(INDEX(productsDescription, SMALL(IF(productsDiscQty&lt;&gt;0, ROW(productsDiscQty)-ROW('BHPC MANAGER'!$CD$10)+1), ROW(L9))), "")</f>
        <v/>
      </c>
      <c r="C48"/>
      <c r="D48"/>
      <c r="E48" s="368"/>
      <c r="F48" s="402" t="str">
        <f t="shared" si="3"/>
        <v/>
      </c>
      <c r="G48" s="402" t="str">
        <f t="array" ref="G48">IFERROR(INDEX(productsDiscQty, SMALL(IF(productsDiscQty&lt;&gt;0, ROW(productsDiscQty)-ROW('BHPC MANAGER'!$CD$10)+1), ROW(L9))), "")</f>
        <v/>
      </c>
      <c r="H48" s="422" t="str">
        <f t="array" ref="H48">IFERROR(INDEX(productsDiscPrice, SMALL(IF(productsDiscQty&lt;&gt;0, ROW(productsDiscQty)-ROW('BHPC MANAGER'!$CD$10)+1), ROW(L9))), "")</f>
        <v/>
      </c>
      <c r="I48" s="402" t="str">
        <f t="array" ref="I48">IFERROR(INDEX(productsDiscCartons, SMALL(IF(productsDiscQty&lt;&gt;0, ROW(productsDiscQty)-ROW('BHPC MANAGER'!$CD$10)+1), ROW(L9))), "")</f>
        <v/>
      </c>
      <c r="J48" s="422" t="str">
        <f t="shared" si="4"/>
        <v/>
      </c>
      <c r="K48" s="402" t="str">
        <f t="shared" si="5"/>
        <v/>
      </c>
    </row>
    <row r="49" spans="1:11" ht="15">
      <c r="A49" s="399" t="str">
        <f t="array" ref="A49">IFERROR(INDEX(productsSku, SMALL(IF(productsDiscQty&lt;&gt;0, ROW(productsDiscQty)-ROW('BHPC MANAGER'!$CD$10)+1), ROW(L10))), "")</f>
        <v/>
      </c>
      <c r="B49" s="399" t="str">
        <f t="array" ref="B49">IFERROR(INDEX(productsDescription, SMALL(IF(productsDiscQty&lt;&gt;0, ROW(productsDiscQty)-ROW('BHPC MANAGER'!$CD$10)+1), ROW(L10))), "")</f>
        <v/>
      </c>
      <c r="C49"/>
      <c r="D49"/>
      <c r="E49" s="368"/>
      <c r="F49" s="402" t="str">
        <f t="shared" si="3"/>
        <v/>
      </c>
      <c r="G49" s="402" t="str">
        <f t="array" ref="G49">IFERROR(INDEX(productsDiscQty, SMALL(IF(productsDiscQty&lt;&gt;0, ROW(productsDiscQty)-ROW('BHPC MANAGER'!$CD$10)+1), ROW(L10))), "")</f>
        <v/>
      </c>
      <c r="H49" s="422" t="str">
        <f t="array" ref="H49">IFERROR(INDEX(productsDiscPrice, SMALL(IF(productsDiscQty&lt;&gt;0, ROW(productsDiscQty)-ROW('BHPC MANAGER'!$CD$10)+1), ROW(L10))), "")</f>
        <v/>
      </c>
      <c r="I49" s="402" t="str">
        <f t="array" ref="I49">IFERROR(INDEX(productsDiscCartons, SMALL(IF(productsDiscQty&lt;&gt;0, ROW(productsDiscQty)-ROW('BHPC MANAGER'!$CD$10)+1), ROW(L10))), "")</f>
        <v/>
      </c>
      <c r="J49" s="422" t="str">
        <f t="shared" si="4"/>
        <v/>
      </c>
      <c r="K49" s="402" t="str">
        <f t="shared" si="5"/>
        <v/>
      </c>
    </row>
    <row r="50" spans="1:11" ht="15">
      <c r="A50" s="399" t="str">
        <f t="array" ref="A50">IFERROR(INDEX(productsSku, SMALL(IF(productsDiscQty&lt;&gt;0, ROW(productsDiscQty)-ROW('BHPC MANAGER'!$CD$10)+1), ROW(L11))), "")</f>
        <v/>
      </c>
      <c r="B50" s="399" t="str">
        <f t="array" ref="B50">IFERROR(INDEX(productsDescription, SMALL(IF(productsDiscQty&lt;&gt;0, ROW(productsDiscQty)-ROW('BHPC MANAGER'!$CD$10)+1), ROW(L11))), "")</f>
        <v/>
      </c>
      <c r="C50"/>
      <c r="D50"/>
      <c r="E50" s="368"/>
      <c r="F50" s="402" t="str">
        <f t="shared" si="3"/>
        <v/>
      </c>
      <c r="G50" s="402" t="str">
        <f t="array" ref="G50">IFERROR(INDEX(productsDiscQty, SMALL(IF(productsDiscQty&lt;&gt;0, ROW(productsDiscQty)-ROW('BHPC MANAGER'!$CD$10)+1), ROW(L11))), "")</f>
        <v/>
      </c>
      <c r="H50" s="422" t="str">
        <f t="array" ref="H50">IFERROR(INDEX(productsDiscPrice, SMALL(IF(productsDiscQty&lt;&gt;0, ROW(productsDiscQty)-ROW('BHPC MANAGER'!$CD$10)+1), ROW(L11))), "")</f>
        <v/>
      </c>
      <c r="I50" s="402" t="str">
        <f t="array" ref="I50">IFERROR(INDEX(productsDiscCartons, SMALL(IF(productsDiscQty&lt;&gt;0, ROW(productsDiscQty)-ROW('BHPC MANAGER'!$CD$10)+1), ROW(L11))), "")</f>
        <v/>
      </c>
      <c r="J50" s="422" t="str">
        <f t="shared" si="4"/>
        <v/>
      </c>
      <c r="K50" s="402" t="str">
        <f t="shared" si="5"/>
        <v/>
      </c>
    </row>
    <row r="51" spans="1:11" ht="15">
      <c r="A51" s="399" t="str">
        <f t="array" ref="A51">IFERROR(INDEX(productsSku, SMALL(IF(productsDiscQty&lt;&gt;0, ROW(productsDiscQty)-ROW('BHPC MANAGER'!$CD$10)+1), ROW(L12))), "")</f>
        <v/>
      </c>
      <c r="B51" s="399" t="str">
        <f t="array" ref="B51">IFERROR(INDEX(productsDescription, SMALL(IF(productsDiscQty&lt;&gt;0, ROW(productsDiscQty)-ROW('BHPC MANAGER'!$CD$10)+1), ROW(L12))), "")</f>
        <v/>
      </c>
      <c r="C51"/>
      <c r="D51"/>
      <c r="E51" s="368"/>
      <c r="F51" s="402" t="str">
        <f t="shared" si="3"/>
        <v/>
      </c>
      <c r="G51" s="402" t="str">
        <f t="array" ref="G51">IFERROR(INDEX(productsDiscQty, SMALL(IF(productsDiscQty&lt;&gt;0, ROW(productsDiscQty)-ROW('BHPC MANAGER'!$CD$10)+1), ROW(L12))), "")</f>
        <v/>
      </c>
      <c r="H51" s="422" t="str">
        <f t="array" ref="H51">IFERROR(INDEX(productsDiscPrice, SMALL(IF(productsDiscQty&lt;&gt;0, ROW(productsDiscQty)-ROW('BHPC MANAGER'!$CD$10)+1), ROW(L12))), "")</f>
        <v/>
      </c>
      <c r="I51" s="402" t="str">
        <f t="array" ref="I51">IFERROR(INDEX(productsDiscCartons, SMALL(IF(productsDiscQty&lt;&gt;0, ROW(productsDiscQty)-ROW('BHPC MANAGER'!$CD$10)+1), ROW(L12))), "")</f>
        <v/>
      </c>
      <c r="J51" s="422" t="str">
        <f t="shared" si="4"/>
        <v/>
      </c>
      <c r="K51" s="402" t="str">
        <f t="shared" si="5"/>
        <v/>
      </c>
    </row>
    <row r="52" spans="1:11" ht="15">
      <c r="A52" s="399" t="str">
        <f t="array" ref="A52">IFERROR(INDEX(productsSku, SMALL(IF(productsDiscQty&lt;&gt;0, ROW(productsDiscQty)-ROW('BHPC MANAGER'!$CD$10)+1), ROW(L13))), "")</f>
        <v/>
      </c>
      <c r="B52" s="399" t="str">
        <f t="array" ref="B52">IFERROR(INDEX(productsDescription, SMALL(IF(productsDiscQty&lt;&gt;0, ROW(productsDiscQty)-ROW('BHPC MANAGER'!$CD$10)+1), ROW(L13))), "")</f>
        <v/>
      </c>
      <c r="C52"/>
      <c r="D52"/>
      <c r="E52" s="368"/>
      <c r="F52" s="402" t="str">
        <f t="shared" si="3"/>
        <v/>
      </c>
      <c r="G52" s="402" t="str">
        <f t="array" ref="G52">IFERROR(INDEX(productsDiscQty, SMALL(IF(productsDiscQty&lt;&gt;0, ROW(productsDiscQty)-ROW('BHPC MANAGER'!$CD$10)+1), ROW(L13))), "")</f>
        <v/>
      </c>
      <c r="H52" s="422" t="str">
        <f t="array" ref="H52">IFERROR(INDEX(productsDiscPrice, SMALL(IF(productsDiscQty&lt;&gt;0, ROW(productsDiscQty)-ROW('BHPC MANAGER'!$CD$10)+1), ROW(L13))), "")</f>
        <v/>
      </c>
      <c r="I52" s="402" t="str">
        <f t="array" ref="I52">IFERROR(INDEX(productsDiscCartons, SMALL(IF(productsDiscQty&lt;&gt;0, ROW(productsDiscQty)-ROW('BHPC MANAGER'!$CD$10)+1), ROW(L13))), "")</f>
        <v/>
      </c>
      <c r="J52" s="422" t="str">
        <f t="shared" si="4"/>
        <v/>
      </c>
      <c r="K52" s="402" t="str">
        <f t="shared" si="5"/>
        <v/>
      </c>
    </row>
    <row r="53" spans="1:11" ht="15">
      <c r="A53" s="399" t="str">
        <f t="array" ref="A53">IFERROR(INDEX(productsSku, SMALL(IF(productsDiscQty&lt;&gt;0, ROW(productsDiscQty)-ROW('BHPC MANAGER'!$CD$10)+1), ROW(L14))), "")</f>
        <v/>
      </c>
      <c r="B53" s="399" t="str">
        <f t="array" ref="B53">IFERROR(INDEX(productsDescription, SMALL(IF(productsDiscQty&lt;&gt;0, ROW(productsDiscQty)-ROW('BHPC MANAGER'!$CD$10)+1), ROW(L14))), "")</f>
        <v/>
      </c>
      <c r="C53"/>
      <c r="D53"/>
      <c r="E53" s="368"/>
      <c r="F53" s="402" t="str">
        <f t="shared" si="3"/>
        <v/>
      </c>
      <c r="G53" s="402" t="str">
        <f t="array" ref="G53">IFERROR(INDEX(productsDiscQty, SMALL(IF(productsDiscQty&lt;&gt;0, ROW(productsDiscQty)-ROW('BHPC MANAGER'!$CD$10)+1), ROW(L14))), "")</f>
        <v/>
      </c>
      <c r="H53" s="422" t="str">
        <f t="array" ref="H53">IFERROR(INDEX(productsDiscPrice, SMALL(IF(productsDiscQty&lt;&gt;0, ROW(productsDiscQty)-ROW('BHPC MANAGER'!$CD$10)+1), ROW(L14))), "")</f>
        <v/>
      </c>
      <c r="I53" s="402" t="str">
        <f t="array" ref="I53">IFERROR(INDEX(productsDiscCartons, SMALL(IF(productsDiscQty&lt;&gt;0, ROW(productsDiscQty)-ROW('BHPC MANAGER'!$CD$10)+1), ROW(L14))), "")</f>
        <v/>
      </c>
      <c r="J53" s="422" t="str">
        <f t="shared" si="4"/>
        <v/>
      </c>
      <c r="K53" s="402" t="str">
        <f t="shared" si="5"/>
        <v/>
      </c>
    </row>
    <row r="54" spans="1:11" ht="15">
      <c r="A54" s="399" t="str">
        <f t="array" ref="A54">IFERROR(INDEX(productsSku, SMALL(IF(productsDiscQty&lt;&gt;0, ROW(productsDiscQty)-ROW('BHPC MANAGER'!$CD$10)+1), ROW(L15))), "")</f>
        <v/>
      </c>
      <c r="B54" s="399" t="str">
        <f t="array" ref="B54">IFERROR(INDEX(productsDescription, SMALL(IF(productsDiscQty&lt;&gt;0, ROW(productsDiscQty)-ROW('BHPC MANAGER'!$CD$10)+1), ROW(L15))), "")</f>
        <v/>
      </c>
      <c r="C54"/>
      <c r="D54"/>
      <c r="E54" s="368"/>
      <c r="F54" s="402" t="str">
        <f t="shared" si="3"/>
        <v/>
      </c>
      <c r="G54" s="402" t="str">
        <f t="array" ref="G54">IFERROR(INDEX(productsDiscQty, SMALL(IF(productsDiscQty&lt;&gt;0, ROW(productsDiscQty)-ROW('BHPC MANAGER'!$CD$10)+1), ROW(L15))), "")</f>
        <v/>
      </c>
      <c r="H54" s="422" t="str">
        <f t="array" ref="H54">IFERROR(INDEX(productsDiscPrice, SMALL(IF(productsDiscQty&lt;&gt;0, ROW(productsDiscQty)-ROW('BHPC MANAGER'!$CD$10)+1), ROW(L15))), "")</f>
        <v/>
      </c>
      <c r="I54" s="402" t="str">
        <f t="array" ref="I54">IFERROR(INDEX(productsDiscCartons, SMALL(IF(productsDiscQty&lt;&gt;0, ROW(productsDiscQty)-ROW('BHPC MANAGER'!$CD$10)+1), ROW(L15))), "")</f>
        <v/>
      </c>
      <c r="J54" s="422" t="str">
        <f t="shared" si="4"/>
        <v/>
      </c>
      <c r="K54" s="402" t="str">
        <f t="shared" si="5"/>
        <v/>
      </c>
    </row>
    <row r="55" spans="1:11" ht="15">
      <c r="A55" s="399" t="str">
        <f t="array" ref="A55">IFERROR(INDEX(productsSku, SMALL(IF(productsDiscQty&lt;&gt;0, ROW(productsDiscQty)-ROW('BHPC MANAGER'!$CD$10)+1), ROW(L16))), "")</f>
        <v/>
      </c>
      <c r="B55" s="399" t="str">
        <f t="array" ref="B55">IFERROR(INDEX(productsDescription, SMALL(IF(productsDiscQty&lt;&gt;0, ROW(productsDiscQty)-ROW('BHPC MANAGER'!$CD$10)+1), ROW(L16))), "")</f>
        <v/>
      </c>
      <c r="C55"/>
      <c r="D55"/>
      <c r="E55" s="368"/>
      <c r="F55" s="402" t="str">
        <f t="shared" si="3"/>
        <v/>
      </c>
      <c r="G55" s="402" t="str">
        <f t="array" ref="G55">IFERROR(INDEX(productsDiscQty, SMALL(IF(productsDiscQty&lt;&gt;0, ROW(productsDiscQty)-ROW('BHPC MANAGER'!$CD$10)+1), ROW(L16))), "")</f>
        <v/>
      </c>
      <c r="H55" s="422" t="str">
        <f t="array" ref="H55">IFERROR(INDEX(productsDiscPrice, SMALL(IF(productsDiscQty&lt;&gt;0, ROW(productsDiscQty)-ROW('BHPC MANAGER'!$CD$10)+1), ROW(L16))), "")</f>
        <v/>
      </c>
      <c r="I55" s="402" t="str">
        <f t="array" ref="I55">IFERROR(INDEX(productsDiscCartons, SMALL(IF(productsDiscQty&lt;&gt;0, ROW(productsDiscQty)-ROW('BHPC MANAGER'!$CD$10)+1), ROW(L16))), "")</f>
        <v/>
      </c>
      <c r="J55" s="422" t="str">
        <f t="shared" si="4"/>
        <v/>
      </c>
      <c r="K55" s="402" t="str">
        <f t="shared" si="5"/>
        <v/>
      </c>
    </row>
    <row r="56" spans="1:11" ht="15">
      <c r="A56" s="399"/>
      <c r="B56" s="399"/>
      <c r="C56"/>
      <c r="D56"/>
      <c r="E56" s="368"/>
      <c r="F56" s="402"/>
      <c r="G56" s="402"/>
      <c r="H56" s="422"/>
      <c r="I56" s="402"/>
      <c r="J56" s="422"/>
      <c r="K56" s="402"/>
    </row>
    <row r="57" spans="1:11" ht="15">
      <c r="A57" s="399"/>
      <c r="B57" s="399"/>
      <c r="C57"/>
      <c r="D57"/>
      <c r="E57" s="368"/>
      <c r="F57" s="402"/>
      <c r="G57" s="402"/>
      <c r="H57" s="422"/>
      <c r="I57" s="402"/>
      <c r="J57" s="422"/>
      <c r="K57" s="402"/>
    </row>
    <row r="58" spans="1:11">
      <c r="A58" s="511"/>
      <c r="B58" s="513"/>
      <c r="C58" s="511"/>
      <c r="D58" s="513"/>
      <c r="E58" s="511" t="s">
        <v>12947</v>
      </c>
      <c r="F58" s="512"/>
      <c r="G58" s="513"/>
      <c r="H58" s="535" t="s">
        <v>12931</v>
      </c>
      <c r="I58" s="512"/>
      <c r="J58" s="536"/>
      <c r="K58" s="513"/>
    </row>
    <row r="59" spans="1:11" s="387" customFormat="1" ht="14.45" customHeight="1">
      <c r="A59" s="516"/>
      <c r="B59" s="517"/>
      <c r="C59" s="516"/>
      <c r="D59" s="517"/>
      <c r="E59" s="537">
        <f>SUM($J$13:$J$57)</f>
        <v>2400</v>
      </c>
      <c r="F59" s="538"/>
      <c r="G59" s="539"/>
      <c r="H59" s="544">
        <f>SUM(J14:J57)</f>
        <v>2400</v>
      </c>
      <c r="I59" s="508"/>
      <c r="J59" s="508"/>
      <c r="K59" s="510"/>
    </row>
    <row r="60" spans="1:11">
      <c r="A60" s="511" t="s">
        <v>12932</v>
      </c>
      <c r="B60" s="513"/>
      <c r="C60" s="388" t="s">
        <v>12933</v>
      </c>
      <c r="D60" s="511" t="s">
        <v>12934</v>
      </c>
      <c r="E60" s="513"/>
      <c r="F60" s="511" t="s">
        <v>12935</v>
      </c>
      <c r="G60" s="513"/>
      <c r="H60" s="533" t="s">
        <v>12936</v>
      </c>
      <c r="I60" s="504"/>
      <c r="J60" s="534"/>
      <c r="K60" s="506"/>
    </row>
    <row r="61" spans="1:11" ht="14.45" customHeight="1">
      <c r="A61" s="489" t="str">
        <f>A108</f>
        <v>NON IMPONIBILE ART.8</v>
      </c>
      <c r="B61" s="490"/>
      <c r="C61" s="493" t="str">
        <f>C108</f>
        <v>053</v>
      </c>
      <c r="D61" s="495">
        <f>H59</f>
        <v>2400</v>
      </c>
      <c r="E61" s="496"/>
      <c r="F61" s="499">
        <f>IF(C61="022",22%,0)</f>
        <v>0</v>
      </c>
      <c r="G61" s="500"/>
      <c r="H61" s="544">
        <f>H59</f>
        <v>2400</v>
      </c>
      <c r="I61" s="508"/>
      <c r="J61" s="508"/>
      <c r="K61" s="510"/>
    </row>
    <row r="62" spans="1:11">
      <c r="A62" s="489"/>
      <c r="B62" s="490"/>
      <c r="C62" s="540"/>
      <c r="D62" s="495"/>
      <c r="E62" s="496"/>
      <c r="F62" s="499"/>
      <c r="G62" s="500"/>
      <c r="H62" s="533" t="s">
        <v>12937</v>
      </c>
      <c r="I62" s="504"/>
      <c r="J62" s="534"/>
      <c r="K62" s="506"/>
    </row>
    <row r="63" spans="1:11" ht="14.45" customHeight="1">
      <c r="A63" s="489"/>
      <c r="B63" s="490"/>
      <c r="C63" s="540"/>
      <c r="D63" s="495"/>
      <c r="E63" s="496"/>
      <c r="F63" s="499"/>
      <c r="G63" s="500"/>
      <c r="H63" s="544">
        <f>SEJ61*F61</f>
        <v>0</v>
      </c>
      <c r="I63" s="508"/>
      <c r="J63" s="508"/>
      <c r="K63" s="510"/>
    </row>
    <row r="64" spans="1:11">
      <c r="A64" s="489"/>
      <c r="B64" s="490"/>
      <c r="C64" s="540"/>
      <c r="D64" s="495"/>
      <c r="E64" s="496"/>
      <c r="F64" s="499"/>
      <c r="G64" s="500"/>
      <c r="H64" s="533" t="s">
        <v>12938</v>
      </c>
      <c r="I64" s="504"/>
      <c r="J64" s="534"/>
      <c r="K64" s="506"/>
    </row>
    <row r="65" spans="1:11" ht="14.45" customHeight="1">
      <c r="A65" s="491"/>
      <c r="B65" s="492"/>
      <c r="C65" s="541"/>
      <c r="D65" s="497"/>
      <c r="E65" s="498"/>
      <c r="F65" s="501"/>
      <c r="G65" s="502"/>
      <c r="H65" s="544">
        <f>H59+H63</f>
        <v>2400</v>
      </c>
      <c r="I65" s="508"/>
      <c r="J65" s="508"/>
      <c r="K65" s="510"/>
    </row>
    <row r="66" spans="1:11">
      <c r="A66" s="412"/>
      <c r="B66" s="413" t="s">
        <v>12948</v>
      </c>
      <c r="C66" s="414"/>
      <c r="D66" s="414"/>
      <c r="E66" s="415"/>
      <c r="F66" s="416"/>
      <c r="G66" s="417"/>
      <c r="H66" s="423"/>
      <c r="I66" s="417"/>
      <c r="J66" s="423"/>
      <c r="K66" s="417"/>
    </row>
    <row r="67" spans="1:11" ht="15">
      <c r="A67" s="399" t="str">
        <f t="array" ref="A67">IFERROR(INDEX(productsSku, SMALL(IF(productsFocQty&lt;&gt;0, ROW(productsFocQty)-ROW('BHPC MANAGER'!$CD$10)+1), ROW(L1))), "")</f>
        <v>P05050</v>
      </c>
      <c r="B67" s="399" t="str">
        <f t="array" ref="B67">IFERROR(INDEX(productsDescription, SMALL(IF(productsFocQty&lt;&gt;0, ROW(productsFocQty)-ROW('BHPC MANAGER'!$CD$10)+1), ROW(L1))), "")</f>
        <v>BHPC WOMEN 1 EDP 100ML</v>
      </c>
      <c r="C67"/>
      <c r="D67"/>
      <c r="E67" s="368"/>
      <c r="F67" s="402" t="str">
        <f t="shared" ref="F67:F90" si="6">IF(A67="","","PC")</f>
        <v>PC</v>
      </c>
      <c r="G67" s="402">
        <f t="array" ref="G67">IFERROR(INDEX(productsFocQty, SMALL(IF(productsFocQty&lt;&gt;0, ROW(productsFocQty)-ROW('BHPC MANAGER'!$CD$10)+1), ROW(L1))), "")</f>
        <v>12</v>
      </c>
      <c r="H67" s="422">
        <v>0</v>
      </c>
      <c r="I67" s="402">
        <f t="array" ref="I67">IFERROR(INDEX(productsFocCartons, SMALL(IF(productsFocQty&lt;&gt;0, ROW(productsFocQty)-ROW('BHPC MANAGER'!$CD$10)+1), ROW(L1))), "")</f>
        <v>1</v>
      </c>
      <c r="J67" s="422">
        <f t="shared" ref="J67:J90" si="7">IF(A67="","",G67*H67)</f>
        <v>0</v>
      </c>
      <c r="K67" s="402" t="str">
        <f t="shared" ref="K67:K90" si="8">IF(A67="","",$C$108)</f>
        <v>053</v>
      </c>
    </row>
    <row r="68" spans="1:11" ht="15">
      <c r="A68" s="399" t="str">
        <f t="array" ref="A68">IFERROR(INDEX(productsSku, SMALL(IF(productsFocQty&lt;&gt;0, ROW(productsFocQty)-ROW('BHPC MANAGER'!$CD$10)+1), ROW(L2))), "")</f>
        <v>P05051</v>
      </c>
      <c r="B68" s="399" t="str">
        <f t="array" ref="B68">IFERROR(INDEX(productsDescription, SMALL(IF(productsFocQty&lt;&gt;0, ROW(productsFocQty)-ROW('BHPC MANAGER'!$CD$10)+1), ROW(L2))), "")</f>
        <v>BHPC WOMEN 9 EDP 100ML</v>
      </c>
      <c r="C68"/>
      <c r="D68"/>
      <c r="E68" s="368"/>
      <c r="F68" s="402" t="str">
        <f t="shared" si="6"/>
        <v>PC</v>
      </c>
      <c r="G68" s="402">
        <f t="array" ref="G68">IFERROR(INDEX(productsFocQty, SMALL(IF(productsFocQty&lt;&gt;0, ROW(productsFocQty)-ROW('BHPC MANAGER'!$CD$10)+1), ROW(L2))), "")</f>
        <v>12</v>
      </c>
      <c r="H68" s="422">
        <v>0</v>
      </c>
      <c r="I68" s="402">
        <f t="array" ref="I68">IFERROR(INDEX(productsFocCartons, SMALL(IF(productsFocQty&lt;&gt;0, ROW(productsFocQty)-ROW('BHPC MANAGER'!$CD$10)+1), ROW(L2))), "")</f>
        <v>1</v>
      </c>
      <c r="J68" s="422">
        <f t="shared" si="7"/>
        <v>0</v>
      </c>
      <c r="K68" s="402" t="str">
        <f t="shared" si="8"/>
        <v>053</v>
      </c>
    </row>
    <row r="69" spans="1:11" ht="15">
      <c r="A69" s="399" t="str">
        <f t="array" ref="A69">IFERROR(INDEX(productsSku, SMALL(IF(productsFocQty&lt;&gt;0, ROW(productsFocQty)-ROW('BHPC MANAGER'!$CD$10)+1), ROW(L3))), "")</f>
        <v>P05052</v>
      </c>
      <c r="B69" s="399" t="str">
        <f t="array" ref="B69">IFERROR(INDEX(productsDescription, SMALL(IF(productsFocQty&lt;&gt;0, ROW(productsFocQty)-ROW('BHPC MANAGER'!$CD$10)+1), ROW(L3))), "")</f>
        <v>BHPC WOMEN 8 EDP 100ML</v>
      </c>
      <c r="C69"/>
      <c r="D69"/>
      <c r="E69" s="368"/>
      <c r="F69" s="402" t="str">
        <f t="shared" si="6"/>
        <v>PC</v>
      </c>
      <c r="G69" s="402">
        <f t="array" ref="G69">IFERROR(INDEX(productsFocQty, SMALL(IF(productsFocQty&lt;&gt;0, ROW(productsFocQty)-ROW('BHPC MANAGER'!$CD$10)+1), ROW(L3))), "")</f>
        <v>12</v>
      </c>
      <c r="H69" s="422">
        <v>0</v>
      </c>
      <c r="I69" s="402">
        <f t="array" ref="I69">IFERROR(INDEX(productsFocCartons, SMALL(IF(productsFocQty&lt;&gt;0, ROW(productsFocQty)-ROW('BHPC MANAGER'!$CD$10)+1), ROW(L3))), "")</f>
        <v>1</v>
      </c>
      <c r="J69" s="422">
        <f t="shared" si="7"/>
        <v>0</v>
      </c>
      <c r="K69" s="402" t="str">
        <f t="shared" si="8"/>
        <v>053</v>
      </c>
    </row>
    <row r="70" spans="1:11" ht="15">
      <c r="A70" s="399" t="str">
        <f t="array" ref="A70">IFERROR(INDEX(productsSku, SMALL(IF(productsFocQty&lt;&gt;0, ROW(productsFocQty)-ROW('BHPC MANAGER'!$CD$10)+1), ROW(L4))), "")</f>
        <v>P05053</v>
      </c>
      <c r="B70" s="399" t="str">
        <f t="array" ref="B70">IFERROR(INDEX(productsDescription, SMALL(IF(productsFocQty&lt;&gt;0, ROW(productsFocQty)-ROW('BHPC MANAGER'!$CD$10)+1), ROW(L4))), "")</f>
        <v>BHPC WOMEN 2 EDP 100ML</v>
      </c>
      <c r="C70"/>
      <c r="D70"/>
      <c r="E70" s="368"/>
      <c r="F70" s="402" t="str">
        <f t="shared" si="6"/>
        <v>PC</v>
      </c>
      <c r="G70" s="402">
        <f t="array" ref="G70">IFERROR(INDEX(productsFocQty, SMALL(IF(productsFocQty&lt;&gt;0, ROW(productsFocQty)-ROW('BHPC MANAGER'!$CD$10)+1), ROW(L4))), "")</f>
        <v>12</v>
      </c>
      <c r="H70" s="422">
        <v>0</v>
      </c>
      <c r="I70" s="402">
        <f t="array" ref="I70">IFERROR(INDEX(productsFocCartons, SMALL(IF(productsFocQty&lt;&gt;0, ROW(productsFocQty)-ROW('BHPC MANAGER'!$CD$10)+1), ROW(L4))), "")</f>
        <v>1</v>
      </c>
      <c r="J70" s="422">
        <f t="shared" si="7"/>
        <v>0</v>
      </c>
      <c r="K70" s="402" t="str">
        <f t="shared" si="8"/>
        <v>053</v>
      </c>
    </row>
    <row r="71" spans="1:11" ht="15">
      <c r="A71" s="399" t="str">
        <f t="array" ref="A71">IFERROR(INDEX(productsSku, SMALL(IF(productsFocQty&lt;&gt;0, ROW(productsFocQty)-ROW('BHPC MANAGER'!$CD$10)+1), ROW(L5))), "")</f>
        <v/>
      </c>
      <c r="B71" s="399" t="str">
        <f t="array" ref="B71">IFERROR(INDEX(productsDescription, SMALL(IF(productsFocQty&lt;&gt;0, ROW(productsFocQty)-ROW('BHPC MANAGER'!$CD$10)+1), ROW(L5))), "")</f>
        <v/>
      </c>
      <c r="C71"/>
      <c r="D71"/>
      <c r="E71" s="368"/>
      <c r="F71" s="402" t="str">
        <f t="shared" si="6"/>
        <v/>
      </c>
      <c r="G71" s="402" t="str">
        <f t="array" ref="G71">IFERROR(INDEX(productsFocQty, SMALL(IF(productsFocQty&lt;&gt;0, ROW(productsFocQty)-ROW('BHPC MANAGER'!$CD$10)+1), ROW(L5))), "")</f>
        <v/>
      </c>
      <c r="H71" s="422">
        <v>0</v>
      </c>
      <c r="I71" s="402" t="str">
        <f t="array" ref="I71">IFERROR(INDEX(productsFocCartons, SMALL(IF(productsFocQty&lt;&gt;0, ROW(productsFocQty)-ROW('BHPC MANAGER'!$CD$10)+1), ROW(L5))), "")</f>
        <v/>
      </c>
      <c r="J71" s="422" t="str">
        <f t="shared" si="7"/>
        <v/>
      </c>
      <c r="K71" s="402" t="str">
        <f t="shared" si="8"/>
        <v/>
      </c>
    </row>
    <row r="72" spans="1:11" ht="15">
      <c r="A72" s="399" t="str">
        <f t="array" ref="A72">IFERROR(INDEX(productsSku, SMALL(IF(productsFocQty&lt;&gt;0, ROW(productsFocQty)-ROW('BHPC MANAGER'!$CD$10)+1), ROW(L6))), "")</f>
        <v/>
      </c>
      <c r="B72" s="399" t="str">
        <f t="array" ref="B72">IFERROR(INDEX(productsDescription, SMALL(IF(productsFocQty&lt;&gt;0, ROW(productsFocQty)-ROW('BHPC MANAGER'!$CD$10)+1), ROW(L6))), "")</f>
        <v/>
      </c>
      <c r="C72"/>
      <c r="D72"/>
      <c r="E72" s="368"/>
      <c r="F72" s="402" t="str">
        <f t="shared" si="6"/>
        <v/>
      </c>
      <c r="G72" s="402" t="str">
        <f t="array" ref="G72">IFERROR(INDEX(productsFocQty, SMALL(IF(productsFocQty&lt;&gt;0, ROW(productsFocQty)-ROW('BHPC MANAGER'!$CD$10)+1), ROW(L6))), "")</f>
        <v/>
      </c>
      <c r="H72" s="422">
        <v>0</v>
      </c>
      <c r="I72" s="402" t="str">
        <f t="array" ref="I72">IFERROR(INDEX(productsFocCartons, SMALL(IF(productsFocQty&lt;&gt;0, ROW(productsFocQty)-ROW('BHPC MANAGER'!$CD$10)+1), ROW(L6))), "")</f>
        <v/>
      </c>
      <c r="J72" s="422" t="str">
        <f t="shared" si="7"/>
        <v/>
      </c>
      <c r="K72" s="402" t="str">
        <f t="shared" si="8"/>
        <v/>
      </c>
    </row>
    <row r="73" spans="1:11" ht="15">
      <c r="A73" s="399" t="str">
        <f t="array" ref="A73">IFERROR(INDEX(productsSku, SMALL(IF(productsFocQty&lt;&gt;0, ROW(productsFocQty)-ROW('BHPC MANAGER'!$CD$10)+1), ROW(L7))), "")</f>
        <v/>
      </c>
      <c r="B73" s="399" t="str">
        <f t="array" ref="B73">IFERROR(INDEX(productsDescription, SMALL(IF(productsFocQty&lt;&gt;0, ROW(productsFocQty)-ROW('BHPC MANAGER'!$CD$10)+1), ROW(L7))), "")</f>
        <v/>
      </c>
      <c r="C73"/>
      <c r="D73"/>
      <c r="E73" s="368"/>
      <c r="F73" s="402" t="str">
        <f t="shared" si="6"/>
        <v/>
      </c>
      <c r="G73" s="402" t="str">
        <f t="array" ref="G73">IFERROR(INDEX(productsFocQty, SMALL(IF(productsFocQty&lt;&gt;0, ROW(productsFocQty)-ROW('BHPC MANAGER'!$CD$10)+1), ROW(L7))), "")</f>
        <v/>
      </c>
      <c r="H73" s="422">
        <v>0</v>
      </c>
      <c r="I73" s="402" t="str">
        <f t="array" ref="I73">IFERROR(INDEX(productsFocCartons, SMALL(IF(productsFocQty&lt;&gt;0, ROW(productsFocQty)-ROW('BHPC MANAGER'!$CD$10)+1), ROW(L7))), "")</f>
        <v/>
      </c>
      <c r="J73" s="422" t="str">
        <f t="shared" si="7"/>
        <v/>
      </c>
      <c r="K73" s="402" t="str">
        <f t="shared" si="8"/>
        <v/>
      </c>
    </row>
    <row r="74" spans="1:11" ht="15">
      <c r="A74" s="399" t="str">
        <f t="array" ref="A74">IFERROR(INDEX(productsSku, SMALL(IF(productsFocQty&lt;&gt;0, ROW(productsFocQty)-ROW('BHPC MANAGER'!$CD$10)+1), ROW(L8))), "")</f>
        <v/>
      </c>
      <c r="B74" s="399" t="str">
        <f t="array" ref="B74">IFERROR(INDEX(productsDescription, SMALL(IF(productsFocQty&lt;&gt;0, ROW(productsFocQty)-ROW('BHPC MANAGER'!$CD$10)+1), ROW(L8))), "")</f>
        <v/>
      </c>
      <c r="C74"/>
      <c r="D74"/>
      <c r="E74" s="368"/>
      <c r="F74" s="402" t="str">
        <f t="shared" si="6"/>
        <v/>
      </c>
      <c r="G74" s="402" t="str">
        <f t="array" ref="G74">IFERROR(INDEX(productsFocQty, SMALL(IF(productsFocQty&lt;&gt;0, ROW(productsFocQty)-ROW('BHPC MANAGER'!$CD$10)+1), ROW(L8))), "")</f>
        <v/>
      </c>
      <c r="H74" s="422">
        <v>0</v>
      </c>
      <c r="I74" s="402" t="str">
        <f t="array" ref="I74">IFERROR(INDEX(productsFocCartons, SMALL(IF(productsFocQty&lt;&gt;0, ROW(productsFocQty)-ROW('BHPC MANAGER'!$CD$10)+1), ROW(L8))), "")</f>
        <v/>
      </c>
      <c r="J74" s="422" t="str">
        <f t="shared" si="7"/>
        <v/>
      </c>
      <c r="K74" s="402" t="str">
        <f t="shared" si="8"/>
        <v/>
      </c>
    </row>
    <row r="75" spans="1:11" ht="15">
      <c r="A75" s="399" t="str">
        <f t="array" ref="A75">IFERROR(INDEX(productsSku, SMALL(IF(productsFocQty&lt;&gt;0, ROW(productsFocQty)-ROW('BHPC MANAGER'!$CD$10)+1), ROW(L9))), "")</f>
        <v/>
      </c>
      <c r="B75" s="399" t="str">
        <f t="array" ref="B75">IFERROR(INDEX(productsDescription, SMALL(IF(productsFocQty&lt;&gt;0, ROW(productsFocQty)-ROW('BHPC MANAGER'!$CD$10)+1), ROW(L9))), "")</f>
        <v/>
      </c>
      <c r="C75"/>
      <c r="D75"/>
      <c r="E75" s="368"/>
      <c r="F75" s="402" t="str">
        <f t="shared" si="6"/>
        <v/>
      </c>
      <c r="G75" s="402" t="str">
        <f t="array" ref="G75">IFERROR(INDEX(productsFocQty, SMALL(IF(productsFocQty&lt;&gt;0, ROW(productsFocQty)-ROW('BHPC MANAGER'!$CD$10)+1), ROW(L9))), "")</f>
        <v/>
      </c>
      <c r="H75" s="422">
        <v>0</v>
      </c>
      <c r="I75" s="402" t="str">
        <f t="array" ref="I75">IFERROR(INDEX(productsFocCartons, SMALL(IF(productsFocQty&lt;&gt;0, ROW(productsFocQty)-ROW('BHPC MANAGER'!$CD$10)+1), ROW(L9))), "")</f>
        <v/>
      </c>
      <c r="J75" s="422" t="str">
        <f t="shared" si="7"/>
        <v/>
      </c>
      <c r="K75" s="402" t="str">
        <f t="shared" si="8"/>
        <v/>
      </c>
    </row>
    <row r="76" spans="1:11" ht="15">
      <c r="A76" s="399" t="str">
        <f t="array" ref="A76">IFERROR(INDEX(productsSku, SMALL(IF(productsFocQty&lt;&gt;0, ROW(productsFocQty)-ROW('BHPC MANAGER'!$CD$10)+1), ROW(L10))), "")</f>
        <v/>
      </c>
      <c r="B76" s="399" t="str">
        <f t="array" ref="B76">IFERROR(INDEX(productsDescription, SMALL(IF(productsFocQty&lt;&gt;0, ROW(productsFocQty)-ROW('BHPC MANAGER'!$CD$10)+1), ROW(L10))), "")</f>
        <v/>
      </c>
      <c r="C76"/>
      <c r="D76"/>
      <c r="E76" s="368"/>
      <c r="F76" s="402" t="str">
        <f t="shared" si="6"/>
        <v/>
      </c>
      <c r="G76" s="402" t="str">
        <f t="array" ref="G76">IFERROR(INDEX(productsFocQty, SMALL(IF(productsFocQty&lt;&gt;0, ROW(productsFocQty)-ROW('BHPC MANAGER'!$CD$10)+1), ROW(L10))), "")</f>
        <v/>
      </c>
      <c r="H76" s="422">
        <v>0</v>
      </c>
      <c r="I76" s="402" t="str">
        <f t="array" ref="I76">IFERROR(INDEX(productsFocCartons, SMALL(IF(productsFocQty&lt;&gt;0, ROW(productsFocQty)-ROW('BHPC MANAGER'!$CD$10)+1), ROW(L10))), "")</f>
        <v/>
      </c>
      <c r="J76" s="422" t="str">
        <f t="shared" si="7"/>
        <v/>
      </c>
      <c r="K76" s="402" t="str">
        <f t="shared" si="8"/>
        <v/>
      </c>
    </row>
    <row r="77" spans="1:11" ht="15">
      <c r="A77" s="399" t="str">
        <f t="array" ref="A77">IFERROR(INDEX(productsSku, SMALL(IF(productsFocQty&lt;&gt;0, ROW(productsFocQty)-ROW('BHPC MANAGER'!$CD$10)+1), ROW(L11))), "")</f>
        <v/>
      </c>
      <c r="B77" s="399" t="str">
        <f t="array" ref="B77">IFERROR(INDEX(productsDescription, SMALL(IF(productsFocQty&lt;&gt;0, ROW(productsFocQty)-ROW('BHPC MANAGER'!$CD$10)+1), ROW(L11))), "")</f>
        <v/>
      </c>
      <c r="C77"/>
      <c r="D77"/>
      <c r="E77" s="368"/>
      <c r="F77" s="402" t="str">
        <f t="shared" si="6"/>
        <v/>
      </c>
      <c r="G77" s="402" t="str">
        <f t="array" ref="G77">IFERROR(INDEX(productsFocQty, SMALL(IF(productsFocQty&lt;&gt;0, ROW(productsFocQty)-ROW('BHPC MANAGER'!$CD$10)+1), ROW(L11))), "")</f>
        <v/>
      </c>
      <c r="H77" s="422">
        <v>0</v>
      </c>
      <c r="I77" s="402" t="str">
        <f t="array" ref="I77">IFERROR(INDEX(productsFocCartons, SMALL(IF(productsFocQty&lt;&gt;0, ROW(productsFocQty)-ROW('BHPC MANAGER'!$CD$10)+1), ROW(L11))), "")</f>
        <v/>
      </c>
      <c r="J77" s="422" t="str">
        <f t="shared" si="7"/>
        <v/>
      </c>
      <c r="K77" s="402" t="str">
        <f t="shared" si="8"/>
        <v/>
      </c>
    </row>
    <row r="78" spans="1:11" ht="15">
      <c r="A78" s="399" t="str">
        <f t="array" ref="A78">IFERROR(INDEX(productsSku, SMALL(IF(productsFocQty&lt;&gt;0, ROW(productsFocQty)-ROW('BHPC MANAGER'!$CD$10)+1), ROW(L12))), "")</f>
        <v/>
      </c>
      <c r="B78" s="399" t="str">
        <f t="array" ref="B78">IFERROR(INDEX(productsDescription, SMALL(IF(productsFocQty&lt;&gt;0, ROW(productsFocQty)-ROW('BHPC MANAGER'!$CD$10)+1), ROW(L12))), "")</f>
        <v/>
      </c>
      <c r="C78"/>
      <c r="D78"/>
      <c r="E78" s="368"/>
      <c r="F78" s="402" t="str">
        <f t="shared" si="6"/>
        <v/>
      </c>
      <c r="G78" s="402" t="str">
        <f t="array" ref="G78">IFERROR(INDEX(productsFocQty, SMALL(IF(productsFocQty&lt;&gt;0, ROW(productsFocQty)-ROW('BHPC MANAGER'!$CD$10)+1), ROW(L12))), "")</f>
        <v/>
      </c>
      <c r="H78" s="422">
        <v>0</v>
      </c>
      <c r="I78" s="402" t="str">
        <f t="array" ref="I78">IFERROR(INDEX(productsFocCartons, SMALL(IF(productsFocQty&lt;&gt;0, ROW(productsFocQty)-ROW('BHPC MANAGER'!$CD$10)+1), ROW(L12))), "")</f>
        <v/>
      </c>
      <c r="J78" s="422" t="str">
        <f t="shared" si="7"/>
        <v/>
      </c>
      <c r="K78" s="402" t="str">
        <f t="shared" si="8"/>
        <v/>
      </c>
    </row>
    <row r="79" spans="1:11" ht="15">
      <c r="A79" s="399" t="str">
        <f t="array" ref="A79">IFERROR(INDEX(productsSku, SMALL(IF(productsFocQty&lt;&gt;0, ROW(productsFocQty)-ROW('BHPC MANAGER'!$CD$10)+1), ROW(L13))), "")</f>
        <v/>
      </c>
      <c r="B79" s="399" t="str">
        <f t="array" ref="B79">IFERROR(INDEX(productsDescription, SMALL(IF(productsFocQty&lt;&gt;0, ROW(productsFocQty)-ROW('BHPC MANAGER'!$CD$10)+1), ROW(L13))), "")</f>
        <v/>
      </c>
      <c r="C79"/>
      <c r="D79"/>
      <c r="E79" s="368"/>
      <c r="F79" s="402" t="str">
        <f t="shared" si="6"/>
        <v/>
      </c>
      <c r="G79" s="402" t="str">
        <f t="array" ref="G79">IFERROR(INDEX(productsFocQty, SMALL(IF(productsFocQty&lt;&gt;0, ROW(productsFocQty)-ROW('BHPC MANAGER'!$CD$10)+1), ROW(L13))), "")</f>
        <v/>
      </c>
      <c r="H79" s="422">
        <v>0</v>
      </c>
      <c r="I79" s="402" t="str">
        <f t="array" ref="I79">IFERROR(INDEX(productsFocCartons, SMALL(IF(productsFocQty&lt;&gt;0, ROW(productsFocQty)-ROW('BHPC MANAGER'!$CD$10)+1), ROW(L13))), "")</f>
        <v/>
      </c>
      <c r="J79" s="422" t="str">
        <f t="shared" si="7"/>
        <v/>
      </c>
      <c r="K79" s="402" t="str">
        <f t="shared" si="8"/>
        <v/>
      </c>
    </row>
    <row r="80" spans="1:11" ht="15">
      <c r="A80" s="399" t="str">
        <f t="array" ref="A80">IFERROR(INDEX(productsSku, SMALL(IF(productsFocQty&lt;&gt;0, ROW(productsFocQty)-ROW('BHPC MANAGER'!$CD$10)+1), ROW(L14))), "")</f>
        <v/>
      </c>
      <c r="B80" s="399" t="str">
        <f t="array" ref="B80">IFERROR(INDEX(productsDescription, SMALL(IF(productsFocQty&lt;&gt;0, ROW(productsFocQty)-ROW('BHPC MANAGER'!$CD$10)+1), ROW(L14))), "")</f>
        <v/>
      </c>
      <c r="C80"/>
      <c r="D80"/>
      <c r="E80" s="368"/>
      <c r="F80" s="402" t="str">
        <f t="shared" si="6"/>
        <v/>
      </c>
      <c r="G80" s="402" t="str">
        <f t="array" ref="G80">IFERROR(INDEX(productsFocQty, SMALL(IF(productsFocQty&lt;&gt;0, ROW(productsFocQty)-ROW('BHPC MANAGER'!$CD$10)+1), ROW(L14))), "")</f>
        <v/>
      </c>
      <c r="H80" s="422">
        <v>0</v>
      </c>
      <c r="I80" s="402" t="str">
        <f t="array" ref="I80">IFERROR(INDEX(productsFocCartons, SMALL(IF(productsFocQty&lt;&gt;0, ROW(productsFocQty)-ROW('BHPC MANAGER'!$CD$10)+1), ROW(L14))), "")</f>
        <v/>
      </c>
      <c r="J80" s="422" t="str">
        <f t="shared" si="7"/>
        <v/>
      </c>
      <c r="K80" s="402" t="str">
        <f t="shared" si="8"/>
        <v/>
      </c>
    </row>
    <row r="81" spans="1:11" ht="15">
      <c r="A81" s="399" t="str">
        <f t="array" ref="A81">IFERROR(INDEX(productsSku, SMALL(IF(productsFocQty&lt;&gt;0, ROW(productsFocQty)-ROW('BHPC MANAGER'!$CD$10)+1), ROW(L15))), "")</f>
        <v/>
      </c>
      <c r="B81" s="399" t="str">
        <f t="array" ref="B81">IFERROR(INDEX(productsDescription, SMALL(IF(productsFocQty&lt;&gt;0, ROW(productsFocQty)-ROW('BHPC MANAGER'!$CD$10)+1), ROW(L15))), "")</f>
        <v/>
      </c>
      <c r="C81"/>
      <c r="D81"/>
      <c r="E81" s="368"/>
      <c r="F81" s="402" t="str">
        <f t="shared" si="6"/>
        <v/>
      </c>
      <c r="G81" s="402" t="str">
        <f t="array" ref="G81">IFERROR(INDEX(productsFocQty, SMALL(IF(productsFocQty&lt;&gt;0, ROW(productsFocQty)-ROW('BHPC MANAGER'!$CD$10)+1), ROW(L15))), "")</f>
        <v/>
      </c>
      <c r="H81" s="422">
        <v>0</v>
      </c>
      <c r="I81" s="402" t="str">
        <f t="array" ref="I81">IFERROR(INDEX(productsFocCartons, SMALL(IF(productsFocQty&lt;&gt;0, ROW(productsFocQty)-ROW('BHPC MANAGER'!$CD$10)+1), ROW(L15))), "")</f>
        <v/>
      </c>
      <c r="J81" s="422" t="str">
        <f t="shared" si="7"/>
        <v/>
      </c>
      <c r="K81" s="402" t="str">
        <f t="shared" si="8"/>
        <v/>
      </c>
    </row>
    <row r="82" spans="1:11" ht="15">
      <c r="A82" s="399" t="str">
        <f t="array" ref="A82">IFERROR(INDEX(productsSku, SMALL(IF(productsFocQty&lt;&gt;0, ROW(productsFocQty)-ROW('BHPC MANAGER'!$CD$10)+1), ROW(L16))), "")</f>
        <v/>
      </c>
      <c r="B82" s="399" t="str">
        <f t="array" ref="B82">IFERROR(INDEX(productsDescription, SMALL(IF(productsFocQty&lt;&gt;0, ROW(productsFocQty)-ROW('BHPC MANAGER'!$CD$10)+1), ROW(L16))), "")</f>
        <v/>
      </c>
      <c r="C82"/>
      <c r="D82"/>
      <c r="E82" s="368"/>
      <c r="F82" s="402" t="str">
        <f t="shared" si="6"/>
        <v/>
      </c>
      <c r="G82" s="402" t="str">
        <f t="array" ref="G82">IFERROR(INDEX(productsFocQty, SMALL(IF(productsFocQty&lt;&gt;0, ROW(productsFocQty)-ROW('BHPC MANAGER'!$CD$10)+1), ROW(L16))), "")</f>
        <v/>
      </c>
      <c r="H82" s="422">
        <v>0</v>
      </c>
      <c r="I82" s="402" t="str">
        <f t="array" ref="I82">IFERROR(INDEX(productsFocCartons, SMALL(IF(productsFocQty&lt;&gt;0, ROW(productsFocQty)-ROW('BHPC MANAGER'!$CD$10)+1), ROW(L16))), "")</f>
        <v/>
      </c>
      <c r="J82" s="422" t="str">
        <f t="shared" si="7"/>
        <v/>
      </c>
      <c r="K82" s="402" t="str">
        <f t="shared" si="8"/>
        <v/>
      </c>
    </row>
    <row r="83" spans="1:11" ht="15">
      <c r="A83" s="399" t="str">
        <f t="array" ref="A83">IFERROR(INDEX(productsSku, SMALL(IF(productsFocQty&lt;&gt;0, ROW(productsFocQty)-ROW('BHPC MANAGER'!$CD$10)+1), ROW(L17))), "")</f>
        <v/>
      </c>
      <c r="B83" s="399" t="str">
        <f t="array" ref="B83">IFERROR(INDEX(productsDescription, SMALL(IF(productsFocQty&lt;&gt;0, ROW(productsFocQty)-ROW('BHPC MANAGER'!$CD$10)+1), ROW(L17))), "")</f>
        <v/>
      </c>
      <c r="C83"/>
      <c r="D83"/>
      <c r="E83" s="368"/>
      <c r="F83" s="402" t="str">
        <f t="shared" si="6"/>
        <v/>
      </c>
      <c r="G83" s="402" t="str">
        <f t="array" ref="G83">IFERROR(INDEX(productsFocQty, SMALL(IF(productsFocQty&lt;&gt;0, ROW(productsFocQty)-ROW('BHPC MANAGER'!$CD$10)+1), ROW(L17))), "")</f>
        <v/>
      </c>
      <c r="H83" s="422">
        <v>0</v>
      </c>
      <c r="I83" s="402" t="str">
        <f t="array" ref="I83">IFERROR(INDEX(productsFocCartons, SMALL(IF(productsFocQty&lt;&gt;0, ROW(productsFocQty)-ROW('BHPC MANAGER'!$CD$10)+1), ROW(L17))), "")</f>
        <v/>
      </c>
      <c r="J83" s="422" t="str">
        <f t="shared" si="7"/>
        <v/>
      </c>
      <c r="K83" s="402" t="str">
        <f t="shared" si="8"/>
        <v/>
      </c>
    </row>
    <row r="84" spans="1:11" ht="15">
      <c r="A84" s="399" t="str">
        <f t="array" ref="A84">IFERROR(INDEX(productsSku, SMALL(IF(productsFocQty&lt;&gt;0, ROW(productsFocQty)-ROW('BHPC MANAGER'!$CD$10)+1), ROW(L18))), "")</f>
        <v/>
      </c>
      <c r="B84" s="399" t="str">
        <f t="array" ref="B84">IFERROR(INDEX(productsDescription, SMALL(IF(productsFocQty&lt;&gt;0, ROW(productsFocQty)-ROW('BHPC MANAGER'!$CD$10)+1), ROW(L18))), "")</f>
        <v/>
      </c>
      <c r="C84"/>
      <c r="D84"/>
      <c r="E84" s="368"/>
      <c r="F84" s="402" t="str">
        <f t="shared" si="6"/>
        <v/>
      </c>
      <c r="G84" s="402" t="str">
        <f t="array" ref="G84">IFERROR(INDEX(productsFocQty, SMALL(IF(productsFocQty&lt;&gt;0, ROW(productsFocQty)-ROW('BHPC MANAGER'!$CD$10)+1), ROW(L18))), "")</f>
        <v/>
      </c>
      <c r="H84" s="422">
        <v>0</v>
      </c>
      <c r="I84" s="402" t="str">
        <f t="array" ref="I84">IFERROR(INDEX(productsFocCartons, SMALL(IF(productsFocQty&lt;&gt;0, ROW(productsFocQty)-ROW('BHPC MANAGER'!$CD$10)+1), ROW(L18))), "")</f>
        <v/>
      </c>
      <c r="J84" s="422" t="str">
        <f t="shared" si="7"/>
        <v/>
      </c>
      <c r="K84" s="402" t="str">
        <f t="shared" si="8"/>
        <v/>
      </c>
    </row>
    <row r="85" spans="1:11" ht="15">
      <c r="A85" s="399" t="str">
        <f t="array" ref="A85">IFERROR(INDEX(productsSku, SMALL(IF(productsFocQty&lt;&gt;0, ROW(productsFocQty)-ROW('BHPC MANAGER'!$CD$10)+1), ROW(L19))), "")</f>
        <v/>
      </c>
      <c r="B85" s="399" t="str">
        <f t="array" ref="B85">IFERROR(INDEX(productsDescription, SMALL(IF(productsFocQty&lt;&gt;0, ROW(productsFocQty)-ROW('BHPC MANAGER'!$CD$10)+1), ROW(L19))), "")</f>
        <v/>
      </c>
      <c r="C85"/>
      <c r="D85"/>
      <c r="E85" s="368"/>
      <c r="F85" s="402" t="str">
        <f t="shared" si="6"/>
        <v/>
      </c>
      <c r="G85" s="402" t="str">
        <f t="array" ref="G85">IFERROR(INDEX(productsFocQty, SMALL(IF(productsFocQty&lt;&gt;0, ROW(productsFocQty)-ROW('BHPC MANAGER'!$CD$10)+1), ROW(L19))), "")</f>
        <v/>
      </c>
      <c r="H85" s="422">
        <v>0</v>
      </c>
      <c r="I85" s="402" t="str">
        <f t="array" ref="I85">IFERROR(INDEX(productsFocCartons, SMALL(IF(productsFocQty&lt;&gt;0, ROW(productsFocQty)-ROW('BHPC MANAGER'!$CD$10)+1), ROW(L19))), "")</f>
        <v/>
      </c>
      <c r="J85" s="422" t="str">
        <f t="shared" si="7"/>
        <v/>
      </c>
      <c r="K85" s="402" t="str">
        <f t="shared" si="8"/>
        <v/>
      </c>
    </row>
    <row r="86" spans="1:11" ht="15">
      <c r="A86" s="399" t="str">
        <f t="array" ref="A86">IFERROR(INDEX(productsSku, SMALL(IF(productsFocQty&lt;&gt;0, ROW(productsFocQty)-ROW('BHPC MANAGER'!$CD$10)+1), ROW(L20))), "")</f>
        <v/>
      </c>
      <c r="B86" s="399" t="str">
        <f t="array" ref="B86">IFERROR(INDEX(productsDescription, SMALL(IF(productsFocQty&lt;&gt;0, ROW(productsFocQty)-ROW('BHPC MANAGER'!$CD$10)+1), ROW(L20))), "")</f>
        <v/>
      </c>
      <c r="C86"/>
      <c r="D86"/>
      <c r="E86" s="368"/>
      <c r="F86" s="402" t="str">
        <f t="shared" si="6"/>
        <v/>
      </c>
      <c r="G86" s="402" t="str">
        <f t="array" ref="G86">IFERROR(INDEX(productsFocQty, SMALL(IF(productsFocQty&lt;&gt;0, ROW(productsFocQty)-ROW('BHPC MANAGER'!$CD$10)+1), ROW(L20))), "")</f>
        <v/>
      </c>
      <c r="H86" s="422">
        <v>0</v>
      </c>
      <c r="I86" s="402" t="str">
        <f t="array" ref="I86">IFERROR(INDEX(productsFocCartons, SMALL(IF(productsFocQty&lt;&gt;0, ROW(productsFocQty)-ROW('BHPC MANAGER'!$CD$10)+1), ROW(L20))), "")</f>
        <v/>
      </c>
      <c r="J86" s="422" t="str">
        <f t="shared" si="7"/>
        <v/>
      </c>
      <c r="K86" s="402" t="str">
        <f t="shared" si="8"/>
        <v/>
      </c>
    </row>
    <row r="87" spans="1:11" ht="15">
      <c r="A87" s="399" t="str">
        <f t="array" ref="A87">IFERROR(INDEX(productsSku, SMALL(IF(productsFocQty&lt;&gt;0, ROW(productsFocQty)-ROW('BHPC MANAGER'!$CD$10)+1), ROW(L21))), "")</f>
        <v/>
      </c>
      <c r="B87" s="399" t="str">
        <f t="array" ref="B87">IFERROR(INDEX(productsDescription, SMALL(IF(productsFocQty&lt;&gt;0, ROW(productsFocQty)-ROW('BHPC MANAGER'!$CD$10)+1), ROW(L21))), "")</f>
        <v/>
      </c>
      <c r="C87"/>
      <c r="D87"/>
      <c r="E87" s="368"/>
      <c r="F87" s="402" t="str">
        <f t="shared" si="6"/>
        <v/>
      </c>
      <c r="G87" s="402" t="str">
        <f t="array" ref="G87">IFERROR(INDEX(productsFocQty, SMALL(IF(productsFocQty&lt;&gt;0, ROW(productsFocQty)-ROW('BHPC MANAGER'!$CD$10)+1), ROW(L21))), "")</f>
        <v/>
      </c>
      <c r="H87" s="422">
        <v>0</v>
      </c>
      <c r="I87" s="402" t="str">
        <f t="array" ref="I87">IFERROR(INDEX(productsFocCartons, SMALL(IF(productsFocQty&lt;&gt;0, ROW(productsFocQty)-ROW('BHPC MANAGER'!$CD$10)+1), ROW(L21))), "")</f>
        <v/>
      </c>
      <c r="J87" s="422" t="str">
        <f t="shared" si="7"/>
        <v/>
      </c>
      <c r="K87" s="402" t="str">
        <f t="shared" si="8"/>
        <v/>
      </c>
    </row>
    <row r="88" spans="1:11" ht="15">
      <c r="A88" s="399" t="str">
        <f t="array" ref="A88">IFERROR(INDEX(productsSku, SMALL(IF(productsFocQty&lt;&gt;0, ROW(productsFocQty)-ROW('BHPC MANAGER'!$CD$10)+1), ROW(L22))), "")</f>
        <v/>
      </c>
      <c r="B88" s="399" t="str">
        <f t="array" ref="B88">IFERROR(INDEX(productsDescription, SMALL(IF(productsFocQty&lt;&gt;0, ROW(productsFocQty)-ROW('BHPC MANAGER'!$CD$10)+1), ROW(L22))), "")</f>
        <v/>
      </c>
      <c r="C88"/>
      <c r="D88"/>
      <c r="E88" s="368"/>
      <c r="F88" s="402" t="str">
        <f t="shared" si="6"/>
        <v/>
      </c>
      <c r="G88" s="402" t="str">
        <f t="array" ref="G88">IFERROR(INDEX(productsFocQty, SMALL(IF(productsFocQty&lt;&gt;0, ROW(productsFocQty)-ROW('BHPC MANAGER'!$CD$10)+1), ROW(L22))), "")</f>
        <v/>
      </c>
      <c r="H88" s="422">
        <v>0</v>
      </c>
      <c r="I88" s="402" t="str">
        <f t="array" ref="I88">IFERROR(INDEX(productsFocCartons, SMALL(IF(productsFocQty&lt;&gt;0, ROW(productsFocQty)-ROW('BHPC MANAGER'!$CD$10)+1), ROW(L22))), "")</f>
        <v/>
      </c>
      <c r="J88" s="422" t="str">
        <f t="shared" si="7"/>
        <v/>
      </c>
      <c r="K88" s="402" t="str">
        <f t="shared" si="8"/>
        <v/>
      </c>
    </row>
    <row r="89" spans="1:11" ht="15">
      <c r="A89" s="399" t="str">
        <f t="array" ref="A89">IFERROR(INDEX(productsSku, SMALL(IF(productsFocQty&lt;&gt;0, ROW(productsFocQty)-ROW('BHPC MANAGER'!$CD$10)+1), ROW(L23))), "")</f>
        <v/>
      </c>
      <c r="B89" s="399" t="str">
        <f t="array" ref="B89">IFERROR(INDEX(productsDescription, SMALL(IF(productsFocQty&lt;&gt;0, ROW(productsFocQty)-ROW('BHPC MANAGER'!$CD$10)+1), ROW(L23))), "")</f>
        <v/>
      </c>
      <c r="C89"/>
      <c r="D89"/>
      <c r="E89" s="368"/>
      <c r="F89" s="402" t="str">
        <f t="shared" si="6"/>
        <v/>
      </c>
      <c r="G89" s="402" t="str">
        <f t="array" ref="G89">IFERROR(INDEX(productsFocQty, SMALL(IF(productsFocQty&lt;&gt;0, ROW(productsFocQty)-ROW('BHPC MANAGER'!$CD$10)+1), ROW(L23))), "")</f>
        <v/>
      </c>
      <c r="H89" s="422">
        <v>0</v>
      </c>
      <c r="I89" s="402" t="str">
        <f t="array" ref="I89">IFERROR(INDEX(productsFocCartons, SMALL(IF(productsFocQty&lt;&gt;0, ROW(productsFocQty)-ROW('BHPC MANAGER'!$CD$10)+1), ROW(L23))), "")</f>
        <v/>
      </c>
      <c r="J89" s="422" t="str">
        <f t="shared" si="7"/>
        <v/>
      </c>
      <c r="K89" s="402" t="str">
        <f t="shared" si="8"/>
        <v/>
      </c>
    </row>
    <row r="90" spans="1:11" ht="15">
      <c r="A90" s="399" t="str">
        <f t="array" ref="A90">IFERROR(INDEX(productsSku, SMALL(IF(productsFocQty&lt;&gt;0, ROW(productsFocQty)-ROW('BHPC MANAGER'!$CD$10)+1), ROW(L24))), "")</f>
        <v/>
      </c>
      <c r="B90" s="399" t="str">
        <f t="array" ref="B90">IFERROR(INDEX(productsDescription, SMALL(IF(productsFocQty&lt;&gt;0, ROW(productsFocQty)-ROW('BHPC MANAGER'!$CD$10)+1), ROW(L24))), "")</f>
        <v/>
      </c>
      <c r="C90"/>
      <c r="D90"/>
      <c r="E90" s="368"/>
      <c r="F90" s="402" t="str">
        <f t="shared" si="6"/>
        <v/>
      </c>
      <c r="G90" s="402" t="str">
        <f t="array" ref="G90">IFERROR(INDEX(productsFocQty, SMALL(IF(productsFocQty&lt;&gt;0, ROW(productsFocQty)-ROW('BHPC MANAGER'!$CD$10)+1), ROW(L24))), "")</f>
        <v/>
      </c>
      <c r="H90" s="422">
        <v>0</v>
      </c>
      <c r="I90" s="402" t="str">
        <f t="array" ref="I90">IFERROR(INDEX(productsFocCartons, SMALL(IF(productsFocQty&lt;&gt;0, ROW(productsFocQty)-ROW('BHPC MANAGER'!$CD$10)+1), ROW(L24))), "")</f>
        <v/>
      </c>
      <c r="J90" s="422" t="str">
        <f t="shared" si="7"/>
        <v/>
      </c>
      <c r="K90" s="402" t="str">
        <f t="shared" si="8"/>
        <v/>
      </c>
    </row>
    <row r="91" spans="1:11" ht="15">
      <c r="A91" s="399"/>
      <c r="B91" s="399"/>
      <c r="C91"/>
      <c r="D91"/>
      <c r="E91" s="368"/>
      <c r="F91" s="402"/>
      <c r="G91" s="402"/>
      <c r="H91" s="422"/>
      <c r="I91" s="402"/>
      <c r="J91" s="422"/>
      <c r="K91" s="402"/>
    </row>
    <row r="92" spans="1:11" ht="15">
      <c r="A92" s="399"/>
      <c r="B92" s="399"/>
      <c r="C92"/>
      <c r="D92"/>
      <c r="E92" s="368"/>
      <c r="F92" s="402"/>
      <c r="G92" s="402"/>
      <c r="H92" s="422"/>
      <c r="I92" s="402"/>
      <c r="J92" s="422"/>
      <c r="K92" s="402"/>
    </row>
    <row r="93" spans="1:11" ht="15">
      <c r="A93" s="399"/>
      <c r="B93" s="399"/>
      <c r="C93"/>
      <c r="D93"/>
      <c r="E93" s="368"/>
      <c r="F93" s="402"/>
      <c r="G93" s="402"/>
      <c r="H93" s="422"/>
      <c r="I93" s="402"/>
      <c r="J93" s="422"/>
      <c r="K93" s="402"/>
    </row>
    <row r="94" spans="1:11" ht="15">
      <c r="A94" s="399"/>
      <c r="B94" s="399"/>
      <c r="C94"/>
      <c r="D94"/>
      <c r="E94" s="368"/>
      <c r="F94" s="402"/>
      <c r="G94" s="402"/>
      <c r="H94" s="422"/>
      <c r="I94" s="402"/>
      <c r="J94" s="422"/>
      <c r="K94" s="402"/>
    </row>
    <row r="95" spans="1:11" ht="15">
      <c r="A95" s="399"/>
      <c r="B95" s="399"/>
      <c r="C95"/>
      <c r="D95"/>
      <c r="E95" s="368"/>
      <c r="F95" s="402"/>
      <c r="G95" s="402"/>
      <c r="H95" s="422"/>
      <c r="I95" s="402"/>
      <c r="J95" s="422"/>
      <c r="K95" s="402"/>
    </row>
    <row r="96" spans="1:11" ht="15">
      <c r="A96" s="399"/>
      <c r="B96" s="399"/>
      <c r="C96"/>
      <c r="D96"/>
      <c r="E96" s="368"/>
      <c r="F96" s="402"/>
      <c r="G96" s="402"/>
      <c r="H96" s="422"/>
      <c r="I96" s="402"/>
      <c r="J96" s="422"/>
      <c r="K96" s="402"/>
    </row>
    <row r="97" spans="1:11" ht="15">
      <c r="A97" s="399"/>
      <c r="B97" s="399"/>
      <c r="C97"/>
      <c r="D97"/>
      <c r="E97" s="368"/>
      <c r="F97" s="402"/>
      <c r="G97" s="402"/>
      <c r="H97" s="422"/>
      <c r="I97" s="402"/>
      <c r="J97" s="422"/>
      <c r="K97" s="402"/>
    </row>
    <row r="98" spans="1:11" ht="15">
      <c r="A98" s="399"/>
      <c r="B98" s="399"/>
      <c r="C98"/>
      <c r="D98"/>
      <c r="E98" s="368"/>
      <c r="F98" s="402"/>
      <c r="G98" s="402"/>
      <c r="H98" s="422"/>
      <c r="I98" s="402"/>
      <c r="J98" s="422"/>
      <c r="K98" s="402"/>
    </row>
    <row r="99" spans="1:11" ht="15">
      <c r="A99" s="399"/>
      <c r="B99" s="399"/>
      <c r="C99"/>
      <c r="D99"/>
      <c r="E99" s="368"/>
      <c r="F99" s="402"/>
      <c r="G99" s="402"/>
      <c r="H99" s="422"/>
      <c r="I99" s="402"/>
      <c r="J99" s="422"/>
      <c r="K99" s="402"/>
    </row>
    <row r="100" spans="1:11" ht="15">
      <c r="A100" s="399"/>
      <c r="B100" s="399"/>
      <c r="C100"/>
      <c r="D100"/>
      <c r="E100" s="368"/>
      <c r="F100" s="402"/>
      <c r="G100" s="402"/>
      <c r="H100" s="422"/>
      <c r="I100" s="402"/>
      <c r="J100" s="422"/>
      <c r="K100" s="402"/>
    </row>
    <row r="101" spans="1:11" ht="15">
      <c r="A101" s="399"/>
      <c r="B101" s="399"/>
      <c r="C101"/>
      <c r="D101"/>
      <c r="E101" s="368"/>
      <c r="F101" s="402"/>
      <c r="G101" s="402"/>
      <c r="H101" s="422"/>
      <c r="I101" s="402"/>
      <c r="J101" s="422"/>
      <c r="K101" s="402"/>
    </row>
    <row r="102" spans="1:11" ht="15">
      <c r="A102" s="399"/>
      <c r="B102" s="399"/>
      <c r="C102"/>
      <c r="D102"/>
      <c r="E102" s="368"/>
      <c r="F102" s="402"/>
      <c r="G102" s="402"/>
      <c r="H102" s="422"/>
      <c r="I102" s="402"/>
      <c r="J102" s="422"/>
      <c r="K102" s="402"/>
    </row>
    <row r="103" spans="1:11" ht="15">
      <c r="A103" s="399"/>
      <c r="B103" s="399"/>
      <c r="C103"/>
      <c r="D103"/>
      <c r="E103" s="368"/>
      <c r="F103" s="402"/>
      <c r="G103" s="402"/>
      <c r="H103" s="422"/>
      <c r="I103" s="402"/>
      <c r="J103" s="422"/>
      <c r="K103" s="402"/>
    </row>
    <row r="104" spans="1:11" ht="15">
      <c r="A104" s="399"/>
      <c r="B104" s="399"/>
      <c r="C104"/>
      <c r="D104"/>
      <c r="E104" s="368"/>
      <c r="F104" s="402"/>
      <c r="G104" s="402"/>
      <c r="H104" s="422"/>
      <c r="I104" s="402"/>
      <c r="J104" s="422"/>
      <c r="K104" s="402"/>
    </row>
    <row r="105" spans="1:11">
      <c r="A105" s="511"/>
      <c r="B105" s="513"/>
      <c r="C105" s="511"/>
      <c r="D105" s="513"/>
      <c r="E105" s="511" t="s">
        <v>12949</v>
      </c>
      <c r="F105" s="512"/>
      <c r="G105" s="513"/>
      <c r="H105" s="535" t="s">
        <v>12931</v>
      </c>
      <c r="I105" s="512"/>
      <c r="J105" s="536"/>
      <c r="K105" s="513"/>
    </row>
    <row r="106" spans="1:11" ht="14.45" customHeight="1">
      <c r="A106" s="516"/>
      <c r="B106" s="517"/>
      <c r="C106" s="516"/>
      <c r="D106" s="517"/>
      <c r="E106" s="537">
        <f>SUM($J$66:$J$104)</f>
        <v>0</v>
      </c>
      <c r="F106" s="538"/>
      <c r="G106" s="539"/>
      <c r="H106" s="544">
        <f>$E$106+$E$59</f>
        <v>2400</v>
      </c>
      <c r="I106" s="508"/>
      <c r="J106" s="508"/>
      <c r="K106" s="510"/>
    </row>
    <row r="107" spans="1:11">
      <c r="A107" s="511" t="s">
        <v>12932</v>
      </c>
      <c r="B107" s="513"/>
      <c r="C107" s="388" t="s">
        <v>12933</v>
      </c>
      <c r="D107" s="511" t="s">
        <v>12934</v>
      </c>
      <c r="E107" s="513"/>
      <c r="F107" s="511" t="s">
        <v>12935</v>
      </c>
      <c r="G107" s="513"/>
      <c r="H107" s="533" t="s">
        <v>12936</v>
      </c>
      <c r="I107" s="504"/>
      <c r="J107" s="534"/>
      <c r="K107" s="506"/>
    </row>
    <row r="108" spans="1:11" ht="14.45" customHeight="1">
      <c r="A108" s="489" t="s">
        <v>305</v>
      </c>
      <c r="B108" s="490"/>
      <c r="C108" s="493" t="s">
        <v>304</v>
      </c>
      <c r="D108" s="495">
        <f>H106</f>
        <v>2400</v>
      </c>
      <c r="E108" s="496"/>
      <c r="F108" s="499">
        <f>IF(C108="022",22%,0)</f>
        <v>0</v>
      </c>
      <c r="G108" s="500"/>
      <c r="H108" s="544">
        <f>H106</f>
        <v>2400</v>
      </c>
      <c r="I108" s="508"/>
      <c r="J108" s="508"/>
      <c r="K108" s="510"/>
    </row>
    <row r="109" spans="1:11">
      <c r="A109" s="489"/>
      <c r="B109" s="490"/>
      <c r="C109" s="493"/>
      <c r="D109" s="495"/>
      <c r="E109" s="496"/>
      <c r="F109" s="499"/>
      <c r="G109" s="500"/>
      <c r="H109" s="533" t="s">
        <v>12937</v>
      </c>
      <c r="I109" s="504"/>
      <c r="J109" s="534"/>
      <c r="K109" s="506"/>
    </row>
    <row r="110" spans="1:11" ht="14.45" customHeight="1">
      <c r="A110" s="489"/>
      <c r="B110" s="490"/>
      <c r="C110" s="493"/>
      <c r="D110" s="495"/>
      <c r="E110" s="496"/>
      <c r="F110" s="499"/>
      <c r="G110" s="500"/>
      <c r="H110" s="544">
        <f>SEJ108*F108</f>
        <v>0</v>
      </c>
      <c r="I110" s="508"/>
      <c r="J110" s="508"/>
      <c r="K110" s="510"/>
    </row>
    <row r="111" spans="1:11">
      <c r="A111" s="489"/>
      <c r="B111" s="490"/>
      <c r="C111" s="493"/>
      <c r="D111" s="495"/>
      <c r="E111" s="496"/>
      <c r="F111" s="499"/>
      <c r="G111" s="500"/>
      <c r="H111" s="533" t="s">
        <v>12938</v>
      </c>
      <c r="I111" s="504"/>
      <c r="J111" s="534"/>
      <c r="K111" s="506"/>
    </row>
    <row r="112" spans="1:11" ht="14.45" customHeight="1">
      <c r="A112" s="491"/>
      <c r="B112" s="492"/>
      <c r="C112" s="494"/>
      <c r="D112" s="497"/>
      <c r="E112" s="498"/>
      <c r="F112" s="501"/>
      <c r="G112" s="502"/>
      <c r="H112" s="544">
        <f>H106+H110</f>
        <v>2400</v>
      </c>
      <c r="I112" s="508"/>
      <c r="J112" s="508"/>
      <c r="K112" s="510"/>
    </row>
    <row r="113" spans="1:11">
      <c r="A113" s="474" t="s">
        <v>12939</v>
      </c>
      <c r="B113" s="475"/>
      <c r="C113" s="475"/>
      <c r="D113" s="475"/>
      <c r="E113" s="475"/>
      <c r="F113" s="475"/>
      <c r="G113" s="475"/>
      <c r="H113" s="545"/>
      <c r="I113" s="475"/>
      <c r="J113" s="545"/>
      <c r="K113" s="477"/>
    </row>
    <row r="114" spans="1:11">
      <c r="A114" s="478" t="s">
        <v>12940</v>
      </c>
      <c r="B114" s="479"/>
      <c r="C114" s="479"/>
      <c r="D114" s="479"/>
      <c r="E114" s="479"/>
      <c r="F114" s="479"/>
      <c r="G114" s="479"/>
      <c r="H114" s="546"/>
      <c r="I114" s="479"/>
      <c r="J114" s="546"/>
      <c r="K114" s="481"/>
    </row>
    <row r="115" spans="1:11">
      <c r="A115" s="474" t="s">
        <v>12941</v>
      </c>
      <c r="B115" s="482" t="s">
        <v>12942</v>
      </c>
      <c r="C115" s="482"/>
      <c r="D115" s="482"/>
      <c r="E115" s="482"/>
      <c r="F115" s="482"/>
      <c r="G115" s="482"/>
      <c r="H115" s="547"/>
      <c r="I115" s="482"/>
      <c r="J115" s="547"/>
      <c r="K115" s="484"/>
    </row>
    <row r="116" spans="1:11">
      <c r="A116" s="478"/>
      <c r="B116" s="485"/>
      <c r="C116" s="485"/>
      <c r="D116" s="485"/>
      <c r="E116" s="485"/>
      <c r="F116" s="485"/>
      <c r="G116" s="485"/>
      <c r="H116" s="548"/>
      <c r="I116" s="485"/>
      <c r="J116" s="548"/>
      <c r="K116" s="487"/>
    </row>
    <row r="117" spans="1:11">
      <c r="A117" s="471" t="s">
        <v>12943</v>
      </c>
      <c r="B117" s="471"/>
      <c r="C117" s="471"/>
      <c r="D117" s="471"/>
      <c r="E117" s="471"/>
      <c r="F117" s="471"/>
      <c r="G117" s="471"/>
      <c r="H117" s="542"/>
      <c r="I117" s="471"/>
      <c r="J117" s="542"/>
      <c r="K117" s="471"/>
    </row>
    <row r="118" spans="1:11">
      <c r="A118" s="471" t="s">
        <v>12944</v>
      </c>
      <c r="B118" s="471"/>
      <c r="C118" s="471"/>
      <c r="D118" s="471"/>
      <c r="E118" s="471"/>
      <c r="F118" s="471"/>
      <c r="G118" s="471"/>
      <c r="H118" s="542"/>
      <c r="I118" s="471"/>
      <c r="J118" s="542"/>
      <c r="K118" s="471"/>
    </row>
    <row r="119" spans="1:11">
      <c r="A119" s="471" t="s">
        <v>12945</v>
      </c>
      <c r="B119" s="472"/>
      <c r="C119" s="472"/>
      <c r="D119" s="472"/>
      <c r="E119" s="472"/>
      <c r="F119" s="472"/>
      <c r="G119" s="472"/>
      <c r="H119" s="543"/>
      <c r="I119" s="472"/>
      <c r="J119" s="543"/>
      <c r="K119" s="472"/>
    </row>
    <row r="120" spans="1:11">
      <c r="H120" s="395"/>
      <c r="J120" s="395"/>
    </row>
    <row r="121" spans="1:11">
      <c r="H121" s="395"/>
      <c r="J121" s="395"/>
    </row>
    <row r="122" spans="1:11">
      <c r="H122" s="395"/>
      <c r="J122" s="395"/>
    </row>
    <row r="123" spans="1:11">
      <c r="H123" s="395"/>
      <c r="J123" s="395"/>
    </row>
    <row r="124" spans="1:11">
      <c r="H124" s="395"/>
      <c r="J124" s="395"/>
    </row>
    <row r="125" spans="1:11">
      <c r="H125" s="395"/>
      <c r="J125" s="395"/>
    </row>
    <row r="126" spans="1:11">
      <c r="H126" s="395"/>
      <c r="J126" s="395"/>
    </row>
    <row r="127" spans="1:11">
      <c r="H127" s="395"/>
      <c r="J127" s="395"/>
    </row>
    <row r="128" spans="1:11">
      <c r="H128" s="395"/>
      <c r="J128" s="395"/>
    </row>
    <row r="129" spans="8:10">
      <c r="H129" s="395"/>
      <c r="J129" s="395"/>
    </row>
    <row r="130" spans="8:10">
      <c r="H130" s="395"/>
      <c r="J130" s="395"/>
    </row>
    <row r="131" spans="8:10">
      <c r="H131" s="395"/>
      <c r="J131" s="395"/>
    </row>
    <row r="132" spans="8:10">
      <c r="H132" s="395"/>
      <c r="J132" s="395"/>
    </row>
    <row r="133" spans="8:10">
      <c r="H133" s="395"/>
      <c r="J133" s="395"/>
    </row>
    <row r="134" spans="8:10">
      <c r="H134" s="395"/>
      <c r="J134" s="395"/>
    </row>
    <row r="135" spans="8:10">
      <c r="H135" s="395"/>
      <c r="J135" s="395"/>
    </row>
    <row r="136" spans="8:10">
      <c r="H136" s="395"/>
      <c r="J136" s="395"/>
    </row>
    <row r="137" spans="8:10">
      <c r="H137" s="395"/>
      <c r="J137" s="395"/>
    </row>
    <row r="138" spans="8:10">
      <c r="H138" s="395"/>
      <c r="J138" s="395"/>
    </row>
    <row r="139" spans="8:10">
      <c r="H139" s="395"/>
      <c r="J139" s="395"/>
    </row>
    <row r="140" spans="8:10">
      <c r="H140" s="395"/>
      <c r="J140" s="395"/>
    </row>
    <row r="141" spans="8:10">
      <c r="H141" s="395"/>
      <c r="J141" s="395"/>
    </row>
    <row r="142" spans="8:10">
      <c r="H142" s="395"/>
      <c r="J142" s="395"/>
    </row>
    <row r="143" spans="8:10">
      <c r="H143" s="395"/>
      <c r="J143" s="395"/>
    </row>
    <row r="144" spans="8:10">
      <c r="H144" s="395"/>
      <c r="J144" s="395"/>
    </row>
    <row r="145" spans="8:10">
      <c r="H145" s="395"/>
      <c r="J145" s="395"/>
    </row>
    <row r="146" spans="8:10">
      <c r="H146" s="395"/>
      <c r="J146" s="395"/>
    </row>
    <row r="147" spans="8:10">
      <c r="H147" s="395"/>
      <c r="J147" s="395"/>
    </row>
    <row r="148" spans="8:10">
      <c r="H148" s="395"/>
      <c r="J148" s="395"/>
    </row>
    <row r="149" spans="8:10">
      <c r="H149" s="395"/>
      <c r="J149" s="395"/>
    </row>
    <row r="150" spans="8:10">
      <c r="H150" s="395"/>
      <c r="J150" s="395"/>
    </row>
    <row r="151" spans="8:10">
      <c r="H151" s="395"/>
      <c r="J151" s="395"/>
    </row>
    <row r="152" spans="8:10">
      <c r="H152" s="395"/>
      <c r="J152" s="395"/>
    </row>
    <row r="153" spans="8:10">
      <c r="H153" s="395"/>
      <c r="J153" s="395"/>
    </row>
    <row r="154" spans="8:10">
      <c r="H154" s="395"/>
      <c r="J154" s="395"/>
    </row>
    <row r="155" spans="8:10">
      <c r="H155" s="395"/>
      <c r="J155" s="395"/>
    </row>
    <row r="156" spans="8:10">
      <c r="H156" s="395"/>
      <c r="J156" s="395"/>
    </row>
    <row r="157" spans="8:10">
      <c r="H157" s="395"/>
      <c r="J157" s="395"/>
    </row>
    <row r="158" spans="8:10">
      <c r="H158" s="395"/>
      <c r="J158" s="395"/>
    </row>
    <row r="159" spans="8:10">
      <c r="H159" s="395"/>
      <c r="J159" s="395"/>
    </row>
    <row r="160" spans="8:10">
      <c r="H160" s="395"/>
      <c r="J160" s="395"/>
    </row>
    <row r="161" spans="8:10">
      <c r="H161" s="395"/>
      <c r="J161" s="395"/>
    </row>
    <row r="162" spans="8:10">
      <c r="H162" s="395"/>
      <c r="J162" s="395"/>
    </row>
    <row r="163" spans="8:10">
      <c r="H163" s="395"/>
      <c r="J163" s="395"/>
    </row>
    <row r="164" spans="8:10">
      <c r="H164" s="395"/>
      <c r="J164" s="395"/>
    </row>
    <row r="165" spans="8:10">
      <c r="H165" s="395"/>
      <c r="J165" s="395"/>
    </row>
    <row r="166" spans="8:10">
      <c r="H166" s="395"/>
      <c r="J166" s="395"/>
    </row>
    <row r="167" spans="8:10">
      <c r="H167" s="395"/>
      <c r="J167" s="395"/>
    </row>
    <row r="168" spans="8:10">
      <c r="H168" s="395"/>
      <c r="J168" s="395"/>
    </row>
    <row r="169" spans="8:10">
      <c r="H169" s="395"/>
      <c r="J169" s="395"/>
    </row>
    <row r="170" spans="8:10">
      <c r="H170" s="395"/>
      <c r="J170" s="395"/>
    </row>
    <row r="171" spans="8:10">
      <c r="H171" s="395"/>
      <c r="J171" s="395"/>
    </row>
    <row r="172" spans="8:10">
      <c r="H172" s="395"/>
      <c r="J172" s="395"/>
    </row>
    <row r="173" spans="8:10">
      <c r="H173" s="395"/>
      <c r="J173" s="395"/>
    </row>
    <row r="174" spans="8:10">
      <c r="H174" s="395"/>
      <c r="J174" s="395"/>
    </row>
    <row r="175" spans="8:10">
      <c r="H175" s="395"/>
      <c r="J175" s="395"/>
    </row>
    <row r="176" spans="8:10">
      <c r="H176" s="395"/>
      <c r="J176" s="395"/>
    </row>
    <row r="177" spans="8:10">
      <c r="H177" s="395"/>
      <c r="J177" s="395"/>
    </row>
    <row r="178" spans="8:10">
      <c r="H178" s="395"/>
      <c r="J178" s="395"/>
    </row>
    <row r="179" spans="8:10">
      <c r="H179" s="395"/>
      <c r="J179" s="395"/>
    </row>
    <row r="180" spans="8:10">
      <c r="H180" s="395"/>
      <c r="J180" s="395"/>
    </row>
    <row r="181" spans="8:10">
      <c r="H181" s="395"/>
      <c r="J181" s="395"/>
    </row>
    <row r="182" spans="8:10">
      <c r="H182" s="395"/>
      <c r="J182" s="395"/>
    </row>
    <row r="183" spans="8:10">
      <c r="H183" s="395"/>
      <c r="J183" s="395"/>
    </row>
    <row r="184" spans="8:10">
      <c r="H184" s="395"/>
      <c r="J184" s="395"/>
    </row>
    <row r="185" spans="8:10">
      <c r="H185" s="395"/>
      <c r="J185" s="395"/>
    </row>
    <row r="186" spans="8:10">
      <c r="H186" s="395"/>
      <c r="J186" s="395"/>
    </row>
    <row r="187" spans="8:10">
      <c r="H187" s="395"/>
      <c r="J187" s="395"/>
    </row>
    <row r="188" spans="8:10">
      <c r="H188" s="395"/>
      <c r="J188" s="395"/>
    </row>
    <row r="189" spans="8:10">
      <c r="H189" s="395"/>
      <c r="J189" s="395"/>
    </row>
    <row r="190" spans="8:10">
      <c r="H190" s="395"/>
      <c r="J190" s="395"/>
    </row>
    <row r="191" spans="8:10">
      <c r="H191" s="395"/>
      <c r="J191" s="395"/>
    </row>
    <row r="192" spans="8:10">
      <c r="H192" s="395"/>
      <c r="J192" s="395"/>
    </row>
    <row r="193" spans="4:10">
      <c r="H193" s="395"/>
      <c r="J193" s="395"/>
    </row>
    <row r="194" spans="4:10">
      <c r="H194" s="395"/>
      <c r="J194" s="395"/>
    </row>
    <row r="195" spans="4:10">
      <c r="H195" s="395"/>
      <c r="J195" s="395"/>
    </row>
    <row r="196" spans="4:10">
      <c r="H196" s="395"/>
      <c r="J196" s="395"/>
    </row>
    <row r="197" spans="4:10">
      <c r="H197" s="395"/>
      <c r="J197" s="395"/>
    </row>
    <row r="198" spans="4:10">
      <c r="H198" s="395"/>
      <c r="J198" s="395"/>
    </row>
    <row r="199" spans="4:10">
      <c r="H199" s="395"/>
      <c r="J199" s="395"/>
    </row>
    <row r="200" spans="4:10">
      <c r="H200" s="395"/>
      <c r="J200" s="395"/>
    </row>
    <row r="201" spans="4:10">
      <c r="H201" s="395"/>
      <c r="J201" s="395"/>
    </row>
    <row r="202" spans="4:10">
      <c r="H202" s="395"/>
      <c r="J202" s="395"/>
    </row>
    <row r="203" spans="4:10">
      <c r="H203" s="395"/>
      <c r="J203" s="395"/>
    </row>
    <row r="204" spans="4:10">
      <c r="J204" s="395"/>
    </row>
    <row r="205" spans="4:10">
      <c r="D205" s="396"/>
      <c r="E205" s="395"/>
      <c r="J205" s="395"/>
    </row>
    <row r="206" spans="4:10">
      <c r="D206" s="396"/>
      <c r="E206" s="395"/>
      <c r="J206" s="395"/>
    </row>
    <row r="207" spans="4:10">
      <c r="D207" s="396"/>
      <c r="E207" s="395"/>
      <c r="J207" s="395"/>
    </row>
    <row r="208" spans="4:10">
      <c r="D208" s="396"/>
      <c r="E208" s="395"/>
      <c r="J208" s="395"/>
    </row>
    <row r="209" spans="4:10">
      <c r="D209" s="396"/>
      <c r="E209" s="395"/>
      <c r="J209" s="395"/>
    </row>
    <row r="210" spans="4:10">
      <c r="D210" s="396"/>
      <c r="E210" s="395"/>
      <c r="J210" s="395"/>
    </row>
    <row r="211" spans="4:10">
      <c r="D211" s="396"/>
      <c r="E211" s="395"/>
      <c r="J211" s="395"/>
    </row>
  </sheetData>
  <mergeCells count="61"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  <mergeCell ref="C108:C112"/>
    <mergeCell ref="D108:E112"/>
    <mergeCell ref="F108:G112"/>
    <mergeCell ref="H109:K109"/>
    <mergeCell ref="H111:K111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A61:B65"/>
    <mergeCell ref="C61:C65"/>
    <mergeCell ref="D61:E65"/>
    <mergeCell ref="F61:G65"/>
    <mergeCell ref="H62:K62"/>
    <mergeCell ref="H64:K64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conditionalFormatting sqref="A13:K57 N14:X14 N16:X16 N18:X18 A66:K104">
    <cfRule type="expression" dxfId="31" priority="2">
      <formula>MOD(ROW(),2)</formula>
    </cfRule>
  </conditionalFormatting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9"/>
  <dimension ref="A1:X219"/>
  <sheetViews>
    <sheetView showGridLines="0" zoomScaleSheetLayoutView="100" workbookViewId="0">
      <pane ySplit="12" topLeftCell="A13" activePane="bottomLeft" state="frozen"/>
      <selection activeCell="S44" sqref="S44"/>
      <selection pane="bottomLeft" activeCell="S44" sqref="S44"/>
    </sheetView>
  </sheetViews>
  <sheetFormatPr defaultColWidth="10.7109375" defaultRowHeight="12.75"/>
  <cols>
    <col min="1" max="1" width="10.5703125" style="373" customWidth="1"/>
    <col min="2" max="2" width="20.140625" style="373" customWidth="1"/>
    <col min="3" max="3" width="12.7109375" style="373" customWidth="1"/>
    <col min="4" max="4" width="9.85546875" style="375" customWidth="1"/>
    <col min="5" max="5" width="18.7109375" style="373" customWidth="1"/>
    <col min="6" max="6" width="4.140625" style="376" customWidth="1"/>
    <col min="7" max="8" width="11.42578125" style="373" customWidth="1"/>
    <col min="9" max="9" width="11.42578125" style="376" customWidth="1"/>
    <col min="10" max="10" width="11.42578125" style="373" customWidth="1"/>
    <col min="11" max="11" width="5.5703125" style="373" customWidth="1"/>
    <col min="12" max="16384" width="10.7109375" style="373"/>
  </cols>
  <sheetData>
    <row r="1" spans="1:24">
      <c r="A1" s="406" t="s">
        <v>12913</v>
      </c>
      <c r="B1" s="407"/>
      <c r="C1" s="369"/>
      <c r="D1" s="370"/>
      <c r="E1" s="369"/>
      <c r="F1" s="371"/>
      <c r="G1" s="372"/>
      <c r="H1" s="406" t="s">
        <v>12914</v>
      </c>
      <c r="I1" s="407"/>
      <c r="J1" s="407"/>
      <c r="K1" s="372"/>
    </row>
    <row r="2" spans="1:24">
      <c r="A2" s="374"/>
      <c r="G2" s="377"/>
      <c r="H2" s="378" t="s">
        <v>289</v>
      </c>
      <c r="I2" s="379"/>
      <c r="J2" s="379"/>
      <c r="K2" s="377"/>
      <c r="P2" s="379"/>
    </row>
    <row r="3" spans="1:24">
      <c r="A3" s="374"/>
      <c r="G3" s="377"/>
      <c r="H3" s="380"/>
      <c r="I3" s="373"/>
      <c r="J3" s="379"/>
      <c r="K3" s="377"/>
      <c r="P3" s="379"/>
    </row>
    <row r="4" spans="1:24">
      <c r="A4" s="374"/>
      <c r="G4" s="377"/>
      <c r="H4" s="380" t="s">
        <v>290</v>
      </c>
      <c r="I4" s="373"/>
      <c r="J4" s="379"/>
      <c r="K4" s="377"/>
      <c r="P4" s="379"/>
    </row>
    <row r="5" spans="1:24">
      <c r="A5" s="374"/>
      <c r="G5" s="377"/>
      <c r="H5" s="380" t="s">
        <v>291</v>
      </c>
      <c r="I5" s="373"/>
      <c r="J5" s="379"/>
      <c r="K5" s="377"/>
      <c r="N5" s="379"/>
    </row>
    <row r="6" spans="1:24">
      <c r="A6" s="374"/>
      <c r="G6" s="377"/>
      <c r="H6" s="380" t="s">
        <v>292</v>
      </c>
      <c r="J6" s="379"/>
      <c r="K6" s="377"/>
    </row>
    <row r="7" spans="1:24">
      <c r="A7" s="381"/>
      <c r="B7" s="382"/>
      <c r="C7" s="382"/>
      <c r="D7" s="383"/>
      <c r="E7" s="382"/>
      <c r="F7" s="384"/>
      <c r="G7" s="385"/>
      <c r="H7" s="386"/>
      <c r="I7" s="384"/>
      <c r="J7" s="382"/>
      <c r="K7" s="385"/>
    </row>
    <row r="8" spans="1:24">
      <c r="A8" s="521" t="s">
        <v>12915</v>
      </c>
      <c r="B8" s="506"/>
      <c r="C8" s="521" t="s">
        <v>12916</v>
      </c>
      <c r="D8" s="506"/>
      <c r="E8" s="521" t="s">
        <v>12917</v>
      </c>
      <c r="F8" s="506"/>
      <c r="G8" s="521" t="s">
        <v>12918</v>
      </c>
      <c r="H8" s="504"/>
      <c r="I8" s="504"/>
      <c r="J8" s="511" t="s">
        <v>12919</v>
      </c>
      <c r="K8" s="513"/>
    </row>
    <row r="9" spans="1:24">
      <c r="A9" s="522" t="s">
        <v>12920</v>
      </c>
      <c r="B9" s="523"/>
      <c r="C9" s="527">
        <v>45347</v>
      </c>
      <c r="D9" s="528"/>
      <c r="E9" s="529"/>
      <c r="F9" s="529"/>
      <c r="G9" s="530" t="s">
        <v>270</v>
      </c>
      <c r="H9" s="531"/>
      <c r="I9" s="532"/>
      <c r="J9" s="522" t="s">
        <v>272</v>
      </c>
      <c r="K9" s="523"/>
    </row>
    <row r="10" spans="1:24">
      <c r="A10" s="511" t="s">
        <v>12921</v>
      </c>
      <c r="B10" s="512"/>
      <c r="C10" s="512"/>
      <c r="D10" s="512"/>
      <c r="E10" s="512"/>
      <c r="F10" s="512"/>
      <c r="G10" s="512"/>
      <c r="H10" s="512"/>
      <c r="I10" s="512"/>
      <c r="J10" s="512"/>
      <c r="K10" s="513"/>
    </row>
    <row r="11" spans="1:24">
      <c r="A11" s="381" t="s">
        <v>288</v>
      </c>
      <c r="B11" s="382"/>
      <c r="C11" s="382"/>
      <c r="D11" s="382"/>
      <c r="E11" s="382"/>
      <c r="F11" s="382"/>
      <c r="G11" s="382"/>
      <c r="H11" s="382"/>
      <c r="I11" s="382"/>
      <c r="J11" s="382"/>
      <c r="K11" s="385"/>
    </row>
    <row r="12" spans="1:24" ht="31.5" customHeight="1">
      <c r="A12" s="393" t="s">
        <v>12922</v>
      </c>
      <c r="B12" s="524" t="s">
        <v>12923</v>
      </c>
      <c r="C12" s="525"/>
      <c r="D12" s="525"/>
      <c r="E12" s="526"/>
      <c r="F12" s="394" t="s">
        <v>12924</v>
      </c>
      <c r="G12" s="393" t="s">
        <v>12925</v>
      </c>
      <c r="H12" s="393" t="s">
        <v>12926</v>
      </c>
      <c r="I12" s="393" t="s">
        <v>12927</v>
      </c>
      <c r="J12" s="393" t="s">
        <v>12928</v>
      </c>
      <c r="K12" s="393" t="s">
        <v>12929</v>
      </c>
    </row>
    <row r="13" spans="1:24" ht="12.95" customHeight="1">
      <c r="A13" s="403"/>
      <c r="B13" s="398" t="s">
        <v>12930</v>
      </c>
      <c r="C13" s="391"/>
      <c r="D13" s="391"/>
      <c r="E13" s="392"/>
      <c r="F13" s="400"/>
      <c r="G13" s="401"/>
      <c r="H13" s="410"/>
      <c r="I13" s="401"/>
      <c r="J13" s="410"/>
      <c r="K13" s="401"/>
      <c r="N13" s="379"/>
    </row>
    <row r="14" spans="1:24" ht="15">
      <c r="A14" s="399" t="str">
        <f t="array" ref="A14">IFERROR(INDEX(productsSku, SMALL(IF(productsQty&lt;&gt;0, ROW(productsQty)-ROW('BHPC MANAGER'!$CD$10)+1), ROW(L1))), "")</f>
        <v>P05050</v>
      </c>
      <c r="B14" s="399" t="str">
        <f t="array" ref="B14">IFERROR(INDEX(productsDescription, SMALL(IF(productsQty&lt;&gt;0, ROW(productsQty)-ROW('BHPC MANAGER'!$CD$10)+1), ROW(L1))), "")</f>
        <v>BHPC WOMEN 1 EDP 100ML</v>
      </c>
      <c r="C14"/>
      <c r="D14"/>
      <c r="E14" s="368"/>
      <c r="F14" s="402" t="str">
        <f t="shared" ref="F14:F49" si="0">IF(A14="","","PC")</f>
        <v>PC</v>
      </c>
      <c r="G14" s="402">
        <f t="array" ref="G14">IFERROR(INDEX(productsQty, SMALL(IF(productsQty&lt;&gt;0, ROW(productsQty)-ROW('BHPC MANAGER'!$CD$10)+1), ROW(L1))), "")</f>
        <v>96</v>
      </c>
      <c r="H14" s="409">
        <f t="array" ref="H14">IFERROR(INDEX(productsSalePrice, SMALL(IF(productsQty&lt;&gt;0, ROW(productsQty)-ROW('BHPC MANAGER'!$CD$10)+1), ROW(L1))), "")</f>
        <v>6.25</v>
      </c>
      <c r="I14" s="402">
        <f t="array" ref="I14">IFERROR(INDEX(productsCartons, SMALL(IF(productsQty&lt;&gt;0, ROW(productsQty)-ROW('BHPC MANAGER'!$CD$10)+1), ROW(L1))), "")</f>
        <v>4</v>
      </c>
      <c r="J14" s="409">
        <f t="shared" ref="J14:J49" si="1">IF(A14="","",G14*H14)</f>
        <v>600</v>
      </c>
      <c r="K14" s="402" t="str">
        <f t="shared" ref="K14:K49" si="2">IF(A14="","",$C$63)</f>
        <v>061</v>
      </c>
      <c r="N14" s="376"/>
      <c r="S14" s="150"/>
      <c r="T14" s="150"/>
      <c r="U14" s="397"/>
      <c r="V14" s="150"/>
      <c r="W14" s="397"/>
      <c r="X14" s="150"/>
    </row>
    <row r="15" spans="1:24" ht="15">
      <c r="A15" s="399" t="str">
        <f t="array" ref="A15">IFERROR(INDEX(productsSku, SMALL(IF(productsQty&lt;&gt;0, ROW(productsQty)-ROW('BHPC MANAGER'!$CD$10)+1), ROW(L2))), "")</f>
        <v>P05051</v>
      </c>
      <c r="B15" s="399" t="str">
        <f t="array" ref="B15">IFERROR(INDEX(productsDescription, SMALL(IF(productsQty&lt;&gt;0, ROW(productsQty)-ROW('BHPC MANAGER'!$CD$10)+1), ROW(L2))), "")</f>
        <v>BHPC WOMEN 9 EDP 100ML</v>
      </c>
      <c r="C15"/>
      <c r="D15"/>
      <c r="E15" s="368"/>
      <c r="F15" s="402" t="str">
        <f t="shared" si="0"/>
        <v>PC</v>
      </c>
      <c r="G15" s="402">
        <f t="array" ref="G15">IFERROR(INDEX(productsQty, SMALL(IF(productsQty&lt;&gt;0, ROW(productsQty)-ROW('BHPC MANAGER'!$CD$10)+1), ROW(L2))), "")</f>
        <v>96</v>
      </c>
      <c r="H15" s="409">
        <f t="array" ref="H15">IFERROR(INDEX(productsSalePrice, SMALL(IF(productsQty&lt;&gt;0, ROW(productsQty)-ROW('BHPC MANAGER'!$CD$10)+1), ROW(L2))), "")</f>
        <v>6.25</v>
      </c>
      <c r="I15" s="402">
        <f t="array" ref="I15">IFERROR(INDEX(productsCartons, SMALL(IF(productsQty&lt;&gt;0, ROW(productsQty)-ROW('BHPC MANAGER'!$CD$10)+1), ROW(L2))), "")</f>
        <v>4</v>
      </c>
      <c r="J15" s="409">
        <f t="shared" si="1"/>
        <v>600</v>
      </c>
      <c r="K15" s="402" t="str">
        <f t="shared" si="2"/>
        <v>061</v>
      </c>
      <c r="N15" s="379"/>
    </row>
    <row r="16" spans="1:24" ht="15">
      <c r="A16" s="399" t="str">
        <f t="array" ref="A16">IFERROR(INDEX(productsSku, SMALL(IF(productsQty&lt;&gt;0, ROW(productsQty)-ROW('BHPC MANAGER'!$CD$10)+1), ROW(L3))), "")</f>
        <v>P05052</v>
      </c>
      <c r="B16" s="399" t="str">
        <f t="array" ref="B16">IFERROR(INDEX(productsDescription, SMALL(IF(productsQty&lt;&gt;0, ROW(productsQty)-ROW('BHPC MANAGER'!$CD$10)+1), ROW(L3))), "")</f>
        <v>BHPC WOMEN 8 EDP 100ML</v>
      </c>
      <c r="C16"/>
      <c r="D16"/>
      <c r="E16" s="368"/>
      <c r="F16" s="402" t="str">
        <f t="shared" si="0"/>
        <v>PC</v>
      </c>
      <c r="G16" s="402">
        <f t="array" ref="G16">IFERROR(INDEX(productsQty, SMALL(IF(productsQty&lt;&gt;0, ROW(productsQty)-ROW('BHPC MANAGER'!$CD$10)+1), ROW(L3))), "")</f>
        <v>96</v>
      </c>
      <c r="H16" s="409">
        <f t="array" ref="H16">IFERROR(INDEX(productsSalePrice, SMALL(IF(productsQty&lt;&gt;0, ROW(productsQty)-ROW('BHPC MANAGER'!$CD$10)+1), ROW(L3))), "")</f>
        <v>6.25</v>
      </c>
      <c r="I16" s="402">
        <f t="array" ref="I16">IFERROR(INDEX(productsCartons, SMALL(IF(productsQty&lt;&gt;0, ROW(productsQty)-ROW('BHPC MANAGER'!$CD$10)+1), ROW(L3))), "")</f>
        <v>4</v>
      </c>
      <c r="J16" s="409">
        <f t="shared" si="1"/>
        <v>600</v>
      </c>
      <c r="K16" s="402" t="str">
        <f t="shared" si="2"/>
        <v>061</v>
      </c>
      <c r="N16" s="376"/>
      <c r="S16" s="150"/>
      <c r="T16" s="150"/>
      <c r="U16" s="397"/>
      <c r="V16" s="150"/>
      <c r="W16" s="397"/>
      <c r="X16" s="150"/>
    </row>
    <row r="17" spans="1:24" ht="15">
      <c r="A17" s="399" t="str">
        <f t="array" ref="A17">IFERROR(INDEX(productsSku, SMALL(IF(productsQty&lt;&gt;0, ROW(productsQty)-ROW('BHPC MANAGER'!$CD$10)+1), ROW(L4))), "")</f>
        <v>P05053</v>
      </c>
      <c r="B17" s="399" t="str">
        <f t="array" ref="B17">IFERROR(INDEX(productsDescription, SMALL(IF(productsQty&lt;&gt;0, ROW(productsQty)-ROW('BHPC MANAGER'!$CD$10)+1), ROW(L4))), "")</f>
        <v>BHPC WOMEN 2 EDP 100ML</v>
      </c>
      <c r="C17"/>
      <c r="D17"/>
      <c r="E17" s="368"/>
      <c r="F17" s="402" t="str">
        <f t="shared" si="0"/>
        <v>PC</v>
      </c>
      <c r="G17" s="402">
        <f t="array" ref="G17">IFERROR(INDEX(productsQty, SMALL(IF(productsQty&lt;&gt;0, ROW(productsQty)-ROW('BHPC MANAGER'!$CD$10)+1), ROW(L4))), "")</f>
        <v>96</v>
      </c>
      <c r="H17" s="409">
        <f t="array" ref="H17">IFERROR(INDEX(productsSalePrice, SMALL(IF(productsQty&lt;&gt;0, ROW(productsQty)-ROW('BHPC MANAGER'!$CD$10)+1), ROW(L4))), "")</f>
        <v>6.25</v>
      </c>
      <c r="I17" s="402">
        <f t="array" ref="I17">IFERROR(INDEX(productsCartons, SMALL(IF(productsQty&lt;&gt;0, ROW(productsQty)-ROW('BHPC MANAGER'!$CD$10)+1), ROW(L4))), "")</f>
        <v>4</v>
      </c>
      <c r="J17" s="409">
        <f t="shared" si="1"/>
        <v>600</v>
      </c>
      <c r="K17" s="402" t="str">
        <f t="shared" si="2"/>
        <v>061</v>
      </c>
      <c r="N17" s="379"/>
    </row>
    <row r="18" spans="1:24" ht="15">
      <c r="A18" s="399" t="str">
        <f t="array" ref="A18">IFERROR(INDEX(productsSku, SMALL(IF(productsQty&lt;&gt;0, ROW(productsQty)-ROW('BHPC MANAGER'!$CD$10)+1), ROW(L5))), "")</f>
        <v/>
      </c>
      <c r="B18" s="399" t="str">
        <f t="array" ref="B18">IFERROR(INDEX(productsDescription, SMALL(IF(productsQty&lt;&gt;0, ROW(productsQty)-ROW('BHPC MANAGER'!$CD$10)+1), ROW(L5))), "")</f>
        <v/>
      </c>
      <c r="C18"/>
      <c r="D18"/>
      <c r="E18" s="368"/>
      <c r="F18" s="402" t="str">
        <f t="shared" si="0"/>
        <v/>
      </c>
      <c r="G18" s="402" t="str">
        <f t="array" ref="G18">IFERROR(INDEX(productsQty, SMALL(IF(productsQty&lt;&gt;0, ROW(productsQty)-ROW('BHPC MANAGER'!$CD$10)+1), ROW(L5))), "")</f>
        <v/>
      </c>
      <c r="H18" s="409" t="str">
        <f t="array" ref="H18">IFERROR(INDEX(productsSalePrice, SMALL(IF(productsQty&lt;&gt;0, ROW(productsQty)-ROW('BHPC MANAGER'!$CD$10)+1), ROW(L5))), "")</f>
        <v/>
      </c>
      <c r="I18" s="402" t="str">
        <f t="array" ref="I18">IFERROR(INDEX(productsCartons, SMALL(IF(productsQty&lt;&gt;0, ROW(productsQty)-ROW('BHPC MANAGER'!$CD$10)+1), ROW(L5))), "")</f>
        <v/>
      </c>
      <c r="J18" s="409" t="str">
        <f t="shared" si="1"/>
        <v/>
      </c>
      <c r="K18" s="402" t="str">
        <f t="shared" si="2"/>
        <v/>
      </c>
      <c r="N18" s="376"/>
      <c r="S18" s="150"/>
      <c r="T18" s="150"/>
      <c r="U18" s="397"/>
      <c r="V18" s="150"/>
      <c r="W18" s="397"/>
      <c r="X18" s="150"/>
    </row>
    <row r="19" spans="1:24" ht="15">
      <c r="A19" s="399" t="str">
        <f t="array" ref="A19">IFERROR(INDEX(productsSku, SMALL(IF(productsQty&lt;&gt;0, ROW(productsQty)-ROW('BHPC MANAGER'!$CD$10)+1), ROW(L6))), "")</f>
        <v/>
      </c>
      <c r="B19" s="399" t="str">
        <f t="array" ref="B19">IFERROR(INDEX(productsDescription, SMALL(IF(productsQty&lt;&gt;0, ROW(productsQty)-ROW('BHPC MANAGER'!$CD$10)+1), ROW(L6))), "")</f>
        <v/>
      </c>
      <c r="C19"/>
      <c r="D19"/>
      <c r="E19" s="368"/>
      <c r="F19" s="402" t="str">
        <f t="shared" si="0"/>
        <v/>
      </c>
      <c r="G19" s="402" t="str">
        <f t="array" ref="G19">IFERROR(INDEX(productsQty, SMALL(IF(productsQty&lt;&gt;0, ROW(productsQty)-ROW('BHPC MANAGER'!$CD$10)+1), ROW(L6))), "")</f>
        <v/>
      </c>
      <c r="H19" s="409" t="str">
        <f t="array" ref="H19">IFERROR(INDEX(productsSalePrice, SMALL(IF(productsQty&lt;&gt;0, ROW(productsQty)-ROW('BHPC MANAGER'!$CD$10)+1), ROW(L6))), "")</f>
        <v/>
      </c>
      <c r="I19" s="402" t="str">
        <f t="array" ref="I19">IFERROR(INDEX(productsCartons, SMALL(IF(productsQty&lt;&gt;0, ROW(productsQty)-ROW('BHPC MANAGER'!$CD$10)+1), ROW(L6))), "")</f>
        <v/>
      </c>
      <c r="J19" s="409" t="str">
        <f t="shared" si="1"/>
        <v/>
      </c>
      <c r="K19" s="402" t="str">
        <f t="shared" si="2"/>
        <v/>
      </c>
    </row>
    <row r="20" spans="1:24" ht="15">
      <c r="A20" s="399" t="str">
        <f t="array" ref="A20">IFERROR(INDEX(productsSku, SMALL(IF(productsQty&lt;&gt;0, ROW(productsQty)-ROW('BHPC MANAGER'!$CD$10)+1), ROW(L7))), "")</f>
        <v/>
      </c>
      <c r="B20" s="399" t="str">
        <f t="array" ref="B20">IFERROR(INDEX(productsDescription, SMALL(IF(productsQty&lt;&gt;0, ROW(productsQty)-ROW('BHPC MANAGER'!$CD$10)+1), ROW(L7))), "")</f>
        <v/>
      </c>
      <c r="C20"/>
      <c r="D20"/>
      <c r="E20" s="368"/>
      <c r="F20" s="402" t="str">
        <f t="shared" si="0"/>
        <v/>
      </c>
      <c r="G20" s="402" t="str">
        <f t="array" ref="G20">IFERROR(INDEX(productsQty, SMALL(IF(productsQty&lt;&gt;0, ROW(productsQty)-ROW('BHPC MANAGER'!$CD$10)+1), ROW(L7))), "")</f>
        <v/>
      </c>
      <c r="H20" s="409" t="str">
        <f t="array" ref="H20">IFERROR(INDEX(productsSalePrice, SMALL(IF(productsQty&lt;&gt;0, ROW(productsQty)-ROW('BHPC MANAGER'!$CD$10)+1), ROW(L7))), "")</f>
        <v/>
      </c>
      <c r="I20" s="402" t="str">
        <f t="array" ref="I20">IFERROR(INDEX(productsCartons, SMALL(IF(productsQty&lt;&gt;0, ROW(productsQty)-ROW('BHPC MANAGER'!$CD$10)+1), ROW(L7))), "")</f>
        <v/>
      </c>
      <c r="J20" s="409" t="str">
        <f t="shared" si="1"/>
        <v/>
      </c>
      <c r="K20" s="402" t="str">
        <f t="shared" si="2"/>
        <v/>
      </c>
    </row>
    <row r="21" spans="1:24" ht="15">
      <c r="A21" s="399" t="str">
        <f t="array" ref="A21">IFERROR(INDEX(productsSku, SMALL(IF(productsQty&lt;&gt;0, ROW(productsQty)-ROW('BHPC MANAGER'!$CD$10)+1), ROW(L8))), "")</f>
        <v/>
      </c>
      <c r="B21" s="399" t="str">
        <f t="array" ref="B21">IFERROR(INDEX(productsDescription, SMALL(IF(productsQty&lt;&gt;0, ROW(productsQty)-ROW('BHPC MANAGER'!$CD$10)+1), ROW(L8))), "")</f>
        <v/>
      </c>
      <c r="C21"/>
      <c r="D21"/>
      <c r="E21" s="368"/>
      <c r="F21" s="402" t="str">
        <f t="shared" si="0"/>
        <v/>
      </c>
      <c r="G21" s="402" t="str">
        <f t="array" ref="G21">IFERROR(INDEX(productsQty, SMALL(IF(productsQty&lt;&gt;0, ROW(productsQty)-ROW('BHPC MANAGER'!$CD$10)+1), ROW(L8))), "")</f>
        <v/>
      </c>
      <c r="H21" s="409" t="str">
        <f t="array" ref="H21">IFERROR(INDEX(productsSalePrice, SMALL(IF(productsQty&lt;&gt;0, ROW(productsQty)-ROW('BHPC MANAGER'!$CD$10)+1), ROW(L8))), "")</f>
        <v/>
      </c>
      <c r="I21" s="402" t="str">
        <f t="array" ref="I21">IFERROR(INDEX(productsCartons, SMALL(IF(productsQty&lt;&gt;0, ROW(productsQty)-ROW('BHPC MANAGER'!$CD$10)+1), ROW(L8))), "")</f>
        <v/>
      </c>
      <c r="J21" s="409" t="str">
        <f t="shared" si="1"/>
        <v/>
      </c>
      <c r="K21" s="402" t="str">
        <f t="shared" si="2"/>
        <v/>
      </c>
    </row>
    <row r="22" spans="1:24" ht="15">
      <c r="A22" s="399" t="str">
        <f t="array" ref="A22">IFERROR(INDEX(productsSku, SMALL(IF(productsQty&lt;&gt;0, ROW(productsQty)-ROW('BHPC MANAGER'!$CD$10)+1), ROW(L9))), "")</f>
        <v/>
      </c>
      <c r="B22" s="399" t="str">
        <f t="array" ref="B22">IFERROR(INDEX(productsDescription, SMALL(IF(productsQty&lt;&gt;0, ROW(productsQty)-ROW('BHPC MANAGER'!$CD$10)+1), ROW(L9))), "")</f>
        <v/>
      </c>
      <c r="C22"/>
      <c r="D22"/>
      <c r="E22" s="368"/>
      <c r="F22" s="402" t="str">
        <f t="shared" si="0"/>
        <v/>
      </c>
      <c r="G22" s="402" t="str">
        <f t="array" ref="G22">IFERROR(INDEX(productsQty, SMALL(IF(productsQty&lt;&gt;0, ROW(productsQty)-ROW('BHPC MANAGER'!$CD$10)+1), ROW(L9))), "")</f>
        <v/>
      </c>
      <c r="H22" s="409" t="str">
        <f t="array" ref="H22">IFERROR(INDEX(productsSalePrice, SMALL(IF(productsQty&lt;&gt;0, ROW(productsQty)-ROW('BHPC MANAGER'!$CD$10)+1), ROW(L9))), "")</f>
        <v/>
      </c>
      <c r="I22" s="402" t="str">
        <f t="array" ref="I22">IFERROR(INDEX(productsCartons, SMALL(IF(productsQty&lt;&gt;0, ROW(productsQty)-ROW('BHPC MANAGER'!$CD$10)+1), ROW(L9))), "")</f>
        <v/>
      </c>
      <c r="J22" s="409" t="str">
        <f t="shared" si="1"/>
        <v/>
      </c>
      <c r="K22" s="402" t="str">
        <f t="shared" si="2"/>
        <v/>
      </c>
    </row>
    <row r="23" spans="1:24" ht="15">
      <c r="A23" s="399" t="str">
        <f t="array" ref="A23">IFERROR(INDEX(productsSku, SMALL(IF(productsQty&lt;&gt;0, ROW(productsQty)-ROW('BHPC MANAGER'!$CD$10)+1), ROW(L10))), "")</f>
        <v/>
      </c>
      <c r="B23" s="399" t="str">
        <f t="array" ref="B23">IFERROR(INDEX(productsDescription, SMALL(IF(productsQty&lt;&gt;0, ROW(productsQty)-ROW('BHPC MANAGER'!$CD$10)+1), ROW(L10))), "")</f>
        <v/>
      </c>
      <c r="C23"/>
      <c r="D23"/>
      <c r="E23" s="368"/>
      <c r="F23" s="402" t="str">
        <f t="shared" si="0"/>
        <v/>
      </c>
      <c r="G23" s="402" t="str">
        <f t="array" ref="G23">IFERROR(INDEX(productsQty, SMALL(IF(productsQty&lt;&gt;0, ROW(productsQty)-ROW('BHPC MANAGER'!$CD$10)+1), ROW(L10))), "")</f>
        <v/>
      </c>
      <c r="H23" s="409" t="str">
        <f t="array" ref="H23">IFERROR(INDEX(productsSalePrice, SMALL(IF(productsQty&lt;&gt;0, ROW(productsQty)-ROW('BHPC MANAGER'!$CD$10)+1), ROW(L10))), "")</f>
        <v/>
      </c>
      <c r="I23" s="402" t="str">
        <f t="array" ref="I23">IFERROR(INDEX(productsCartons, SMALL(IF(productsQty&lt;&gt;0, ROW(productsQty)-ROW('BHPC MANAGER'!$CD$10)+1), ROW(L10))), "")</f>
        <v/>
      </c>
      <c r="J23" s="409" t="str">
        <f t="shared" si="1"/>
        <v/>
      </c>
      <c r="K23" s="402" t="str">
        <f t="shared" si="2"/>
        <v/>
      </c>
    </row>
    <row r="24" spans="1:24" ht="15">
      <c r="A24" s="399" t="str">
        <f t="array" ref="A24">IFERROR(INDEX(productsSku, SMALL(IF(productsQty&lt;&gt;0, ROW(productsQty)-ROW('BHPC MANAGER'!$CD$10)+1), ROW(L11))), "")</f>
        <v/>
      </c>
      <c r="B24" s="399" t="str">
        <f t="array" ref="B24">IFERROR(INDEX(productsDescription, SMALL(IF(productsQty&lt;&gt;0, ROW(productsQty)-ROW('BHPC MANAGER'!$CD$10)+1), ROW(L11))), "")</f>
        <v/>
      </c>
      <c r="C24"/>
      <c r="D24"/>
      <c r="E24" s="368"/>
      <c r="F24" s="402" t="str">
        <f t="shared" si="0"/>
        <v/>
      </c>
      <c r="G24" s="402" t="str">
        <f t="array" ref="G24">IFERROR(INDEX(productsQty, SMALL(IF(productsQty&lt;&gt;0, ROW(productsQty)-ROW('BHPC MANAGER'!$CD$10)+1), ROW(L11))), "")</f>
        <v/>
      </c>
      <c r="H24" s="409" t="str">
        <f t="array" ref="H24">IFERROR(INDEX(productsSalePrice, SMALL(IF(productsQty&lt;&gt;0, ROW(productsQty)-ROW('BHPC MANAGER'!$CD$10)+1), ROW(L11))), "")</f>
        <v/>
      </c>
      <c r="I24" s="402" t="str">
        <f t="array" ref="I24">IFERROR(INDEX(productsCartons, SMALL(IF(productsQty&lt;&gt;0, ROW(productsQty)-ROW('BHPC MANAGER'!$CD$10)+1), ROW(L11))), "")</f>
        <v/>
      </c>
      <c r="J24" s="409" t="str">
        <f t="shared" si="1"/>
        <v/>
      </c>
      <c r="K24" s="402" t="str">
        <f t="shared" si="2"/>
        <v/>
      </c>
    </row>
    <row r="25" spans="1:24" ht="15">
      <c r="A25" s="399" t="str">
        <f t="array" ref="A25">IFERROR(INDEX(productsSku, SMALL(IF(productsQty&lt;&gt;0, ROW(productsQty)-ROW('BHPC MANAGER'!$CD$10)+1), ROW(L12))), "")</f>
        <v/>
      </c>
      <c r="B25" s="399" t="str">
        <f t="array" ref="B25">IFERROR(INDEX(productsDescription, SMALL(IF(productsQty&lt;&gt;0, ROW(productsQty)-ROW('BHPC MANAGER'!$CD$10)+1), ROW(L12))), "")</f>
        <v/>
      </c>
      <c r="C25"/>
      <c r="D25"/>
      <c r="E25" s="368"/>
      <c r="F25" s="402" t="str">
        <f t="shared" si="0"/>
        <v/>
      </c>
      <c r="G25" s="402" t="str">
        <f t="array" ref="G25">IFERROR(INDEX(productsQty, SMALL(IF(productsQty&lt;&gt;0, ROW(productsQty)-ROW('BHPC MANAGER'!$CD$10)+1), ROW(L12))), "")</f>
        <v/>
      </c>
      <c r="H25" s="409" t="str">
        <f t="array" ref="H25">IFERROR(INDEX(productsSalePrice, SMALL(IF(productsQty&lt;&gt;0, ROW(productsQty)-ROW('BHPC MANAGER'!$CD$10)+1), ROW(L12))), "")</f>
        <v/>
      </c>
      <c r="I25" s="402" t="str">
        <f t="array" ref="I25">IFERROR(INDEX(productsCartons, SMALL(IF(productsQty&lt;&gt;0, ROW(productsQty)-ROW('BHPC MANAGER'!$CD$10)+1), ROW(L12))), "")</f>
        <v/>
      </c>
      <c r="J25" s="409" t="str">
        <f t="shared" si="1"/>
        <v/>
      </c>
      <c r="K25" s="402" t="str">
        <f t="shared" si="2"/>
        <v/>
      </c>
    </row>
    <row r="26" spans="1:24" ht="15">
      <c r="A26" s="399" t="str">
        <f t="array" ref="A26">IFERROR(INDEX(productsSku, SMALL(IF(productsQty&lt;&gt;0, ROW(productsQty)-ROW('BHPC MANAGER'!$CD$10)+1), ROW(L13))), "")</f>
        <v/>
      </c>
      <c r="B26" s="399" t="str">
        <f t="array" ref="B26">IFERROR(INDEX(productsDescription, SMALL(IF(productsQty&lt;&gt;0, ROW(productsQty)-ROW('BHPC MANAGER'!$CD$10)+1), ROW(L13))), "")</f>
        <v/>
      </c>
      <c r="C26"/>
      <c r="D26"/>
      <c r="E26" s="368"/>
      <c r="F26" s="402" t="str">
        <f t="shared" si="0"/>
        <v/>
      </c>
      <c r="G26" s="402" t="str">
        <f t="array" ref="G26">IFERROR(INDEX(productsQty, SMALL(IF(productsQty&lt;&gt;0, ROW(productsQty)-ROW('BHPC MANAGER'!$CD$10)+1), ROW(L13))), "")</f>
        <v/>
      </c>
      <c r="H26" s="409" t="str">
        <f t="array" ref="H26">IFERROR(INDEX(productsSalePrice, SMALL(IF(productsQty&lt;&gt;0, ROW(productsQty)-ROW('BHPC MANAGER'!$CD$10)+1), ROW(L13))), "")</f>
        <v/>
      </c>
      <c r="I26" s="402" t="str">
        <f t="array" ref="I26">IFERROR(INDEX(productsCartons, SMALL(IF(productsQty&lt;&gt;0, ROW(productsQty)-ROW('BHPC MANAGER'!$CD$10)+1), ROW(L13))), "")</f>
        <v/>
      </c>
      <c r="J26" s="409" t="str">
        <f t="shared" si="1"/>
        <v/>
      </c>
      <c r="K26" s="402" t="str">
        <f t="shared" si="2"/>
        <v/>
      </c>
    </row>
    <row r="27" spans="1:24" ht="15">
      <c r="A27" s="399" t="str">
        <f t="array" ref="A27">IFERROR(INDEX(productsSku, SMALL(IF(productsQty&lt;&gt;0, ROW(productsQty)-ROW('BHPC MANAGER'!$CD$10)+1), ROW(L14))), "")</f>
        <v/>
      </c>
      <c r="B27" s="399" t="str">
        <f t="array" ref="B27">IFERROR(INDEX(productsDescription, SMALL(IF(productsQty&lt;&gt;0, ROW(productsQty)-ROW('BHPC MANAGER'!$CD$10)+1), ROW(L14))), "")</f>
        <v/>
      </c>
      <c r="C27"/>
      <c r="D27"/>
      <c r="E27" s="368"/>
      <c r="F27" s="402" t="str">
        <f t="shared" si="0"/>
        <v/>
      </c>
      <c r="G27" s="402" t="str">
        <f t="array" ref="G27">IFERROR(INDEX(productsQty, SMALL(IF(productsQty&lt;&gt;0, ROW(productsQty)-ROW('BHPC MANAGER'!$CD$10)+1), ROW(L14))), "")</f>
        <v/>
      </c>
      <c r="H27" s="409" t="str">
        <f t="array" ref="H27">IFERROR(INDEX(productsSalePrice, SMALL(IF(productsQty&lt;&gt;0, ROW(productsQty)-ROW('BHPC MANAGER'!$CD$10)+1), ROW(L14))), "")</f>
        <v/>
      </c>
      <c r="I27" s="402" t="str">
        <f t="array" ref="I27">IFERROR(INDEX(productsCartons, SMALL(IF(productsQty&lt;&gt;0, ROW(productsQty)-ROW('BHPC MANAGER'!$CD$10)+1), ROW(L14))), "")</f>
        <v/>
      </c>
      <c r="J27" s="409" t="str">
        <f t="shared" si="1"/>
        <v/>
      </c>
      <c r="K27" s="402" t="str">
        <f t="shared" si="2"/>
        <v/>
      </c>
    </row>
    <row r="28" spans="1:24" ht="15">
      <c r="A28" s="399" t="str">
        <f t="array" ref="A28">IFERROR(INDEX(productsSku, SMALL(IF(productsQty&lt;&gt;0, ROW(productsQty)-ROW('BHPC MANAGER'!$CD$10)+1), ROW(L15))), "")</f>
        <v/>
      </c>
      <c r="B28" s="399" t="str">
        <f t="array" ref="B28">IFERROR(INDEX(productsDescription, SMALL(IF(productsQty&lt;&gt;0, ROW(productsQty)-ROW('BHPC MANAGER'!$CD$10)+1), ROW(L15))), "")</f>
        <v/>
      </c>
      <c r="C28"/>
      <c r="D28"/>
      <c r="E28" s="368"/>
      <c r="F28" s="402" t="str">
        <f t="shared" si="0"/>
        <v/>
      </c>
      <c r="G28" s="402" t="str">
        <f t="array" ref="G28">IFERROR(INDEX(productsQty, SMALL(IF(productsQty&lt;&gt;0, ROW(productsQty)-ROW('BHPC MANAGER'!$CD$10)+1), ROW(L15))), "")</f>
        <v/>
      </c>
      <c r="H28" s="409" t="str">
        <f t="array" ref="H28">IFERROR(INDEX(productsSalePrice, SMALL(IF(productsQty&lt;&gt;0, ROW(productsQty)-ROW('BHPC MANAGER'!$CD$10)+1), ROW(L15))), "")</f>
        <v/>
      </c>
      <c r="I28" s="402" t="str">
        <f t="array" ref="I28">IFERROR(INDEX(productsCartons, SMALL(IF(productsQty&lt;&gt;0, ROW(productsQty)-ROW('BHPC MANAGER'!$CD$10)+1), ROW(L15))), "")</f>
        <v/>
      </c>
      <c r="J28" s="409" t="str">
        <f t="shared" si="1"/>
        <v/>
      </c>
      <c r="K28" s="402" t="str">
        <f t="shared" si="2"/>
        <v/>
      </c>
    </row>
    <row r="29" spans="1:24" ht="15">
      <c r="A29" s="399" t="str">
        <f t="array" ref="A29">IFERROR(INDEX(productsSku, SMALL(IF(productsQty&lt;&gt;0, ROW(productsQty)-ROW('BHPC MANAGER'!$CD$10)+1), ROW(L16))), "")</f>
        <v/>
      </c>
      <c r="B29" s="399" t="str">
        <f t="array" ref="B29">IFERROR(INDEX(productsDescription, SMALL(IF(productsQty&lt;&gt;0, ROW(productsQty)-ROW('BHPC MANAGER'!$CD$10)+1), ROW(L16))), "")</f>
        <v/>
      </c>
      <c r="C29"/>
      <c r="D29"/>
      <c r="E29" s="368"/>
      <c r="F29" s="402" t="str">
        <f t="shared" si="0"/>
        <v/>
      </c>
      <c r="G29" s="402" t="str">
        <f t="array" ref="G29">IFERROR(INDEX(productsQty, SMALL(IF(productsQty&lt;&gt;0, ROW(productsQty)-ROW('BHPC MANAGER'!$CD$10)+1), ROW(L16))), "")</f>
        <v/>
      </c>
      <c r="H29" s="409" t="str">
        <f t="array" ref="H29">IFERROR(INDEX(productsSalePrice, SMALL(IF(productsQty&lt;&gt;0, ROW(productsQty)-ROW('BHPC MANAGER'!$CD$10)+1), ROW(L16))), "")</f>
        <v/>
      </c>
      <c r="I29" s="402" t="str">
        <f t="array" ref="I29">IFERROR(INDEX(productsCartons, SMALL(IF(productsQty&lt;&gt;0, ROW(productsQty)-ROW('BHPC MANAGER'!$CD$10)+1), ROW(L16))), "")</f>
        <v/>
      </c>
      <c r="J29" s="409" t="str">
        <f t="shared" si="1"/>
        <v/>
      </c>
      <c r="K29" s="402" t="str">
        <f t="shared" si="2"/>
        <v/>
      </c>
    </row>
    <row r="30" spans="1:24" ht="15">
      <c r="A30" s="399" t="str">
        <f t="array" ref="A30">IFERROR(INDEX(productsSku, SMALL(IF(productsQty&lt;&gt;0, ROW(productsQty)-ROW('BHPC MANAGER'!$CD$10)+1), ROW(L17))), "")</f>
        <v/>
      </c>
      <c r="B30" s="399" t="str">
        <f t="array" ref="B30">IFERROR(INDEX(productsDescription, SMALL(IF(productsQty&lt;&gt;0, ROW(productsQty)-ROW('BHPC MANAGER'!$CD$10)+1), ROW(L17))), "")</f>
        <v/>
      </c>
      <c r="C30"/>
      <c r="D30"/>
      <c r="E30" s="368"/>
      <c r="F30" s="402" t="str">
        <f t="shared" si="0"/>
        <v/>
      </c>
      <c r="G30" s="402" t="str">
        <f t="array" ref="G30">IFERROR(INDEX(productsQty, SMALL(IF(productsQty&lt;&gt;0, ROW(productsQty)-ROW('BHPC MANAGER'!$CD$10)+1), ROW(L17))), "")</f>
        <v/>
      </c>
      <c r="H30" s="409" t="str">
        <f t="array" ref="H30">IFERROR(INDEX(productsSalePrice, SMALL(IF(productsQty&lt;&gt;0, ROW(productsQty)-ROW('BHPC MANAGER'!$CD$10)+1), ROW(L17))), "")</f>
        <v/>
      </c>
      <c r="I30" s="402" t="str">
        <f t="array" ref="I30">IFERROR(INDEX(productsCartons, SMALL(IF(productsQty&lt;&gt;0, ROW(productsQty)-ROW('BHPC MANAGER'!$CD$10)+1), ROW(L17))), "")</f>
        <v/>
      </c>
      <c r="J30" s="409" t="str">
        <f t="shared" si="1"/>
        <v/>
      </c>
      <c r="K30" s="402" t="str">
        <f t="shared" si="2"/>
        <v/>
      </c>
    </row>
    <row r="31" spans="1:24" ht="15">
      <c r="A31" s="399" t="str">
        <f t="array" ref="A31">IFERROR(INDEX(productsSku, SMALL(IF(productsQty&lt;&gt;0, ROW(productsQty)-ROW('BHPC MANAGER'!$CD$10)+1), ROW(L18))), "")</f>
        <v/>
      </c>
      <c r="B31" s="399" t="str">
        <f t="array" ref="B31">IFERROR(INDEX(productsDescription, SMALL(IF(productsQty&lt;&gt;0, ROW(productsQty)-ROW('BHPC MANAGER'!$CD$10)+1), ROW(L18))), "")</f>
        <v/>
      </c>
      <c r="C31"/>
      <c r="D31"/>
      <c r="E31" s="368"/>
      <c r="F31" s="402" t="str">
        <f t="shared" si="0"/>
        <v/>
      </c>
      <c r="G31" s="402" t="str">
        <f t="array" ref="G31">IFERROR(INDEX(productsQty, SMALL(IF(productsQty&lt;&gt;0, ROW(productsQty)-ROW('BHPC MANAGER'!$CD$10)+1), ROW(L18))), "")</f>
        <v/>
      </c>
      <c r="H31" s="409" t="str">
        <f t="array" ref="H31">IFERROR(INDEX(productsSalePrice, SMALL(IF(productsQty&lt;&gt;0, ROW(productsQty)-ROW('BHPC MANAGER'!$CD$10)+1), ROW(L18))), "")</f>
        <v/>
      </c>
      <c r="I31" s="402" t="str">
        <f t="array" ref="I31">IFERROR(INDEX(productsCartons, SMALL(IF(productsQty&lt;&gt;0, ROW(productsQty)-ROW('BHPC MANAGER'!$CD$10)+1), ROW(L18))), "")</f>
        <v/>
      </c>
      <c r="J31" s="409" t="str">
        <f t="shared" si="1"/>
        <v/>
      </c>
      <c r="K31" s="402" t="str">
        <f t="shared" si="2"/>
        <v/>
      </c>
    </row>
    <row r="32" spans="1:24" ht="15">
      <c r="A32" s="399" t="str">
        <f t="array" ref="A32">IFERROR(INDEX(productsSku, SMALL(IF(productsQty&lt;&gt;0, ROW(productsQty)-ROW('BHPC MANAGER'!$CD$10)+1), ROW(L19))), "")</f>
        <v/>
      </c>
      <c r="B32" s="399" t="str">
        <f t="array" ref="B32">IFERROR(INDEX(productsDescription, SMALL(IF(productsQty&lt;&gt;0, ROW(productsQty)-ROW('BHPC MANAGER'!$CD$10)+1), ROW(L19))), "")</f>
        <v/>
      </c>
      <c r="C32"/>
      <c r="D32"/>
      <c r="E32" s="368"/>
      <c r="F32" s="402" t="str">
        <f t="shared" si="0"/>
        <v/>
      </c>
      <c r="G32" s="402" t="str">
        <f t="array" ref="G32">IFERROR(INDEX(productsQty, SMALL(IF(productsQty&lt;&gt;0, ROW(productsQty)-ROW('BHPC MANAGER'!$CD$10)+1), ROW(L19))), "")</f>
        <v/>
      </c>
      <c r="H32" s="409" t="str">
        <f t="array" ref="H32">IFERROR(INDEX(productsSalePrice, SMALL(IF(productsQty&lt;&gt;0, ROW(productsQty)-ROW('BHPC MANAGER'!$CD$10)+1), ROW(L19))), "")</f>
        <v/>
      </c>
      <c r="I32" s="402" t="str">
        <f t="array" ref="I32">IFERROR(INDEX(productsCartons, SMALL(IF(productsQty&lt;&gt;0, ROW(productsQty)-ROW('BHPC MANAGER'!$CD$10)+1), ROW(L19))), "")</f>
        <v/>
      </c>
      <c r="J32" s="409" t="str">
        <f t="shared" si="1"/>
        <v/>
      </c>
      <c r="K32" s="402" t="str">
        <f t="shared" si="2"/>
        <v/>
      </c>
    </row>
    <row r="33" spans="1:11" ht="15">
      <c r="A33" s="399" t="str">
        <f t="array" ref="A33">IFERROR(INDEX(productsSku, SMALL(IF(productsQty&lt;&gt;0, ROW(productsQty)-ROW('BHPC MANAGER'!$CD$10)+1), ROW(L20))), "")</f>
        <v/>
      </c>
      <c r="B33" s="399" t="str">
        <f t="array" ref="B33">IFERROR(INDEX(productsDescription, SMALL(IF(productsQty&lt;&gt;0, ROW(productsQty)-ROW('BHPC MANAGER'!$CD$10)+1), ROW(L20))), "")</f>
        <v/>
      </c>
      <c r="C33"/>
      <c r="D33"/>
      <c r="E33" s="368"/>
      <c r="F33" s="402" t="str">
        <f t="shared" si="0"/>
        <v/>
      </c>
      <c r="G33" s="402" t="str">
        <f t="array" ref="G33">IFERROR(INDEX(productsQty, SMALL(IF(productsQty&lt;&gt;0, ROW(productsQty)-ROW('BHPC MANAGER'!$CD$10)+1), ROW(L20))), "")</f>
        <v/>
      </c>
      <c r="H33" s="409" t="str">
        <f t="array" ref="H33">IFERROR(INDEX(productsSalePrice, SMALL(IF(productsQty&lt;&gt;0, ROW(productsQty)-ROW('BHPC MANAGER'!$CD$10)+1), ROW(L20))), "")</f>
        <v/>
      </c>
      <c r="I33" s="402" t="str">
        <f t="array" ref="I33">IFERROR(INDEX(productsCartons, SMALL(IF(productsQty&lt;&gt;0, ROW(productsQty)-ROW('BHPC MANAGER'!$CD$10)+1), ROW(L20))), "")</f>
        <v/>
      </c>
      <c r="J33" s="409" t="str">
        <f t="shared" si="1"/>
        <v/>
      </c>
      <c r="K33" s="402" t="str">
        <f t="shared" si="2"/>
        <v/>
      </c>
    </row>
    <row r="34" spans="1:11" ht="15">
      <c r="A34" s="399" t="str">
        <f t="array" ref="A34">IFERROR(INDEX(productsSku, SMALL(IF(productsQty&lt;&gt;0, ROW(productsQty)-ROW('BHPC MANAGER'!$CD$10)+1), ROW(L21))), "")</f>
        <v/>
      </c>
      <c r="B34" s="399" t="str">
        <f t="array" ref="B34">IFERROR(INDEX(productsDescription, SMALL(IF(productsQty&lt;&gt;0, ROW(productsQty)-ROW('BHPC MANAGER'!$CD$10)+1), ROW(L21))), "")</f>
        <v/>
      </c>
      <c r="C34"/>
      <c r="D34"/>
      <c r="E34" s="368"/>
      <c r="F34" s="402" t="str">
        <f t="shared" si="0"/>
        <v/>
      </c>
      <c r="G34" s="402" t="str">
        <f t="array" ref="G34">IFERROR(INDEX(productsQty, SMALL(IF(productsQty&lt;&gt;0, ROW(productsQty)-ROW('BHPC MANAGER'!$CD$10)+1), ROW(L21))), "")</f>
        <v/>
      </c>
      <c r="H34" s="409" t="str">
        <f t="array" ref="H34">IFERROR(INDEX(productsSalePrice, SMALL(IF(productsQty&lt;&gt;0, ROW(productsQty)-ROW('BHPC MANAGER'!$CD$10)+1), ROW(L21))), "")</f>
        <v/>
      </c>
      <c r="I34" s="402" t="str">
        <f t="array" ref="I34">IFERROR(INDEX(productsCartons, SMALL(IF(productsQty&lt;&gt;0, ROW(productsQty)-ROW('BHPC MANAGER'!$CD$10)+1), ROW(L21))), "")</f>
        <v/>
      </c>
      <c r="J34" s="409" t="str">
        <f t="shared" si="1"/>
        <v/>
      </c>
      <c r="K34" s="402" t="str">
        <f t="shared" si="2"/>
        <v/>
      </c>
    </row>
    <row r="35" spans="1:11" ht="15">
      <c r="A35" s="399" t="str">
        <f t="array" ref="A35">IFERROR(INDEX(productsSku, SMALL(IF(productsQty&lt;&gt;0, ROW(productsQty)-ROW('BHPC MANAGER'!$CD$10)+1), ROW(L22))), "")</f>
        <v/>
      </c>
      <c r="B35" s="399" t="str">
        <f t="array" ref="B35">IFERROR(INDEX(productsDescription, SMALL(IF(productsQty&lt;&gt;0, ROW(productsQty)-ROW('BHPC MANAGER'!$CD$10)+1), ROW(L22))), "")</f>
        <v/>
      </c>
      <c r="C35"/>
      <c r="D35"/>
      <c r="E35" s="368"/>
      <c r="F35" s="402" t="str">
        <f t="shared" si="0"/>
        <v/>
      </c>
      <c r="G35" s="402" t="str">
        <f t="array" ref="G35">IFERROR(INDEX(productsQty, SMALL(IF(productsQty&lt;&gt;0, ROW(productsQty)-ROW('BHPC MANAGER'!$CD$10)+1), ROW(L22))), "")</f>
        <v/>
      </c>
      <c r="H35" s="409" t="str">
        <f t="array" ref="H35">IFERROR(INDEX(productsSalePrice, SMALL(IF(productsQty&lt;&gt;0, ROW(productsQty)-ROW('BHPC MANAGER'!$CD$10)+1), ROW(L22))), "")</f>
        <v/>
      </c>
      <c r="I35" s="402" t="str">
        <f t="array" ref="I35">IFERROR(INDEX(productsCartons, SMALL(IF(productsQty&lt;&gt;0, ROW(productsQty)-ROW('BHPC MANAGER'!$CD$10)+1), ROW(L22))), "")</f>
        <v/>
      </c>
      <c r="J35" s="409" t="str">
        <f t="shared" si="1"/>
        <v/>
      </c>
      <c r="K35" s="402" t="str">
        <f t="shared" si="2"/>
        <v/>
      </c>
    </row>
    <row r="36" spans="1:11" ht="15">
      <c r="A36" s="399" t="str">
        <f t="array" ref="A36">IFERROR(INDEX(productsSku, SMALL(IF(productsQty&lt;&gt;0, ROW(productsQty)-ROW('BHPC MANAGER'!$CD$10)+1), ROW(L23))), "")</f>
        <v/>
      </c>
      <c r="B36" s="399" t="str">
        <f t="array" ref="B36">IFERROR(INDEX(productsDescription, SMALL(IF(productsQty&lt;&gt;0, ROW(productsQty)-ROW('BHPC MANAGER'!$CD$10)+1), ROW(L23))), "")</f>
        <v/>
      </c>
      <c r="C36"/>
      <c r="D36"/>
      <c r="E36" s="368"/>
      <c r="F36" s="402" t="str">
        <f t="shared" si="0"/>
        <v/>
      </c>
      <c r="G36" s="402" t="str">
        <f t="array" ref="G36">IFERROR(INDEX(productsQty, SMALL(IF(productsQty&lt;&gt;0, ROW(productsQty)-ROW('BHPC MANAGER'!$CD$10)+1), ROW(L23))), "")</f>
        <v/>
      </c>
      <c r="H36" s="409" t="str">
        <f t="array" ref="H36">IFERROR(INDEX(productsSalePrice, SMALL(IF(productsQty&lt;&gt;0, ROW(productsQty)-ROW('BHPC MANAGER'!$CD$10)+1), ROW(L23))), "")</f>
        <v/>
      </c>
      <c r="I36" s="402" t="str">
        <f t="array" ref="I36">IFERROR(INDEX(productsCartons, SMALL(IF(productsQty&lt;&gt;0, ROW(productsQty)-ROW('BHPC MANAGER'!$CD$10)+1), ROW(L23))), "")</f>
        <v/>
      </c>
      <c r="J36" s="409" t="str">
        <f t="shared" si="1"/>
        <v/>
      </c>
      <c r="K36" s="402" t="str">
        <f t="shared" si="2"/>
        <v/>
      </c>
    </row>
    <row r="37" spans="1:11" ht="15">
      <c r="A37" s="399" t="str">
        <f t="array" ref="A37">IFERROR(INDEX(productsSku, SMALL(IF(productsQty&lt;&gt;0, ROW(productsQty)-ROW('BHPC MANAGER'!$CD$10)+1), ROW(L24))), "")</f>
        <v/>
      </c>
      <c r="B37" s="399" t="str">
        <f t="array" ref="B37">IFERROR(INDEX(productsDescription, SMALL(IF(productsQty&lt;&gt;0, ROW(productsQty)-ROW('BHPC MANAGER'!$CD$10)+1), ROW(L24))), "")</f>
        <v/>
      </c>
      <c r="C37"/>
      <c r="D37"/>
      <c r="E37" s="368"/>
      <c r="F37" s="402" t="str">
        <f t="shared" si="0"/>
        <v/>
      </c>
      <c r="G37" s="402" t="str">
        <f t="array" ref="G37">IFERROR(INDEX(productsQty, SMALL(IF(productsQty&lt;&gt;0, ROW(productsQty)-ROW('BHPC MANAGER'!$CD$10)+1), ROW(L24))), "")</f>
        <v/>
      </c>
      <c r="H37" s="409" t="str">
        <f t="array" ref="H37">IFERROR(INDEX(productsSalePrice, SMALL(IF(productsQty&lt;&gt;0, ROW(productsQty)-ROW('BHPC MANAGER'!$CD$10)+1), ROW(L24))), "")</f>
        <v/>
      </c>
      <c r="I37" s="402" t="str">
        <f t="array" ref="I37">IFERROR(INDEX(productsCartons, SMALL(IF(productsQty&lt;&gt;0, ROW(productsQty)-ROW('BHPC MANAGER'!$CD$10)+1), ROW(L24))), "")</f>
        <v/>
      </c>
      <c r="J37" s="409" t="str">
        <f t="shared" si="1"/>
        <v/>
      </c>
      <c r="K37" s="402" t="str">
        <f t="shared" si="2"/>
        <v/>
      </c>
    </row>
    <row r="38" spans="1:11" ht="15">
      <c r="A38" s="399" t="str">
        <f t="array" ref="A38">IFERROR(INDEX(productsSku, SMALL(IF(productsQty&lt;&gt;0, ROW(productsQty)-ROW('BHPC MANAGER'!$CD$10)+1), ROW(L25))), "")</f>
        <v/>
      </c>
      <c r="B38" s="399" t="str">
        <f t="array" ref="B38">IFERROR(INDEX(productsDescription, SMALL(IF(productsQty&lt;&gt;0, ROW(productsQty)-ROW('BHPC MANAGER'!$CD$10)+1), ROW(L25))), "")</f>
        <v/>
      </c>
      <c r="C38"/>
      <c r="D38"/>
      <c r="E38" s="368"/>
      <c r="F38" s="402" t="str">
        <f t="shared" si="0"/>
        <v/>
      </c>
      <c r="G38" s="402" t="str">
        <f t="array" ref="G38">IFERROR(INDEX(productsQty, SMALL(IF(productsQty&lt;&gt;0, ROW(productsQty)-ROW('BHPC MANAGER'!$CD$10)+1), ROW(L25))), "")</f>
        <v/>
      </c>
      <c r="H38" s="409" t="str">
        <f t="array" ref="H38">IFERROR(INDEX(productsSalePrice, SMALL(IF(productsQty&lt;&gt;0, ROW(productsQty)-ROW('BHPC MANAGER'!$CD$10)+1), ROW(L25))), "")</f>
        <v/>
      </c>
      <c r="I38" s="402" t="str">
        <f t="array" ref="I38">IFERROR(INDEX(productsCartons, SMALL(IF(productsQty&lt;&gt;0, ROW(productsQty)-ROW('BHPC MANAGER'!$CD$10)+1), ROW(L25))), "")</f>
        <v/>
      </c>
      <c r="J38" s="409" t="str">
        <f t="shared" si="1"/>
        <v/>
      </c>
      <c r="K38" s="402" t="str">
        <f t="shared" si="2"/>
        <v/>
      </c>
    </row>
    <row r="39" spans="1:11" ht="15">
      <c r="A39" s="399" t="str">
        <f t="array" ref="A39">IFERROR(INDEX(productsSku, SMALL(IF(productsQty&lt;&gt;0, ROW(productsQty)-ROW('BHPC MANAGER'!$CD$10)+1), ROW(L26))), "")</f>
        <v/>
      </c>
      <c r="B39" s="399" t="str">
        <f t="array" ref="B39">IFERROR(INDEX(productsDescription, SMALL(IF(productsQty&lt;&gt;0, ROW(productsQty)-ROW('BHPC MANAGER'!$CD$10)+1), ROW(L26))), "")</f>
        <v/>
      </c>
      <c r="C39"/>
      <c r="D39"/>
      <c r="E39" s="368"/>
      <c r="F39" s="402" t="str">
        <f t="shared" si="0"/>
        <v/>
      </c>
      <c r="G39" s="402" t="str">
        <f t="array" ref="G39">IFERROR(INDEX(productsQty, SMALL(IF(productsQty&lt;&gt;0, ROW(productsQty)-ROW('BHPC MANAGER'!$CD$10)+1), ROW(L26))), "")</f>
        <v/>
      </c>
      <c r="H39" s="409" t="str">
        <f t="array" ref="H39">IFERROR(INDEX(productsSalePrice, SMALL(IF(productsQty&lt;&gt;0, ROW(productsQty)-ROW('BHPC MANAGER'!$CD$10)+1), ROW(L26))), "")</f>
        <v/>
      </c>
      <c r="I39" s="402" t="str">
        <f t="array" ref="I39">IFERROR(INDEX(productsCartons, SMALL(IF(productsQty&lt;&gt;0, ROW(productsQty)-ROW('BHPC MANAGER'!$CD$10)+1), ROW(L26))), "")</f>
        <v/>
      </c>
      <c r="J39" s="409" t="str">
        <f t="shared" si="1"/>
        <v/>
      </c>
      <c r="K39" s="402" t="str">
        <f t="shared" si="2"/>
        <v/>
      </c>
    </row>
    <row r="40" spans="1:11" ht="15">
      <c r="A40" s="399" t="str">
        <f t="array" ref="A40">IFERROR(INDEX(productsSku, SMALL(IF(productsQty&lt;&gt;0, ROW(productsQty)-ROW('BHPC MANAGER'!$CD$10)+1), ROW(L27))), "")</f>
        <v/>
      </c>
      <c r="B40" s="399" t="str">
        <f t="array" ref="B40">IFERROR(INDEX(productsDescription, SMALL(IF(productsQty&lt;&gt;0, ROW(productsQty)-ROW('BHPC MANAGER'!$CD$10)+1), ROW(L27))), "")</f>
        <v/>
      </c>
      <c r="C40"/>
      <c r="D40"/>
      <c r="E40" s="368"/>
      <c r="F40" s="402" t="str">
        <f t="shared" si="0"/>
        <v/>
      </c>
      <c r="G40" s="402" t="str">
        <f t="array" ref="G40">IFERROR(INDEX(productsQty, SMALL(IF(productsQty&lt;&gt;0, ROW(productsQty)-ROW('BHPC MANAGER'!$CD$10)+1), ROW(L27))), "")</f>
        <v/>
      </c>
      <c r="H40" s="409" t="str">
        <f t="array" ref="H40">IFERROR(INDEX(productsSalePrice, SMALL(IF(productsQty&lt;&gt;0, ROW(productsQty)-ROW('BHPC MANAGER'!$CD$10)+1), ROW(L27))), "")</f>
        <v/>
      </c>
      <c r="I40" s="402" t="str">
        <f t="array" ref="I40">IFERROR(INDEX(productsCartons, SMALL(IF(productsQty&lt;&gt;0, ROW(productsQty)-ROW('BHPC MANAGER'!$CD$10)+1), ROW(L27))), "")</f>
        <v/>
      </c>
      <c r="J40" s="409" t="str">
        <f t="shared" si="1"/>
        <v/>
      </c>
      <c r="K40" s="402" t="str">
        <f t="shared" si="2"/>
        <v/>
      </c>
    </row>
    <row r="41" spans="1:11" ht="15">
      <c r="A41" s="399" t="str">
        <f t="array" ref="A41">IFERROR(INDEX(productsSku, SMALL(IF(productsQty&lt;&gt;0, ROW(productsQty)-ROW('BHPC MANAGER'!$CD$10)+1), ROW(L28))), "")</f>
        <v/>
      </c>
      <c r="B41" s="399" t="str">
        <f t="array" ref="B41">IFERROR(INDEX(productsDescription, SMALL(IF(productsQty&lt;&gt;0, ROW(productsQty)-ROW('BHPC MANAGER'!$CD$10)+1), ROW(L28))), "")</f>
        <v/>
      </c>
      <c r="C41"/>
      <c r="D41"/>
      <c r="E41" s="368"/>
      <c r="F41" s="402" t="str">
        <f t="shared" si="0"/>
        <v/>
      </c>
      <c r="G41" s="402" t="str">
        <f t="array" ref="G41">IFERROR(INDEX(productsQty, SMALL(IF(productsQty&lt;&gt;0, ROW(productsQty)-ROW('BHPC MANAGER'!$CD$10)+1), ROW(L28))), "")</f>
        <v/>
      </c>
      <c r="H41" s="409" t="str">
        <f t="array" ref="H41">IFERROR(INDEX(productsSalePrice, SMALL(IF(productsQty&lt;&gt;0, ROW(productsQty)-ROW('BHPC MANAGER'!$CD$10)+1), ROW(L28))), "")</f>
        <v/>
      </c>
      <c r="I41" s="402" t="str">
        <f t="array" ref="I41">IFERROR(INDEX(productsCartons, SMALL(IF(productsQty&lt;&gt;0, ROW(productsQty)-ROW('BHPC MANAGER'!$CD$10)+1), ROW(L28))), "")</f>
        <v/>
      </c>
      <c r="J41" s="409" t="str">
        <f t="shared" si="1"/>
        <v/>
      </c>
      <c r="K41" s="402" t="str">
        <f t="shared" si="2"/>
        <v/>
      </c>
    </row>
    <row r="42" spans="1:11" ht="15">
      <c r="A42" s="399" t="str">
        <f t="array" ref="A42">IFERROR(INDEX(productsSku, SMALL(IF(productsQty&lt;&gt;0, ROW(productsQty)-ROW('BHPC MANAGER'!$CD$10)+1), ROW(L29))), "")</f>
        <v/>
      </c>
      <c r="B42" s="399" t="str">
        <f t="array" ref="B42">IFERROR(INDEX(productsDescription, SMALL(IF(productsQty&lt;&gt;0, ROW(productsQty)-ROW('BHPC MANAGER'!$CD$10)+1), ROW(L29))), "")</f>
        <v/>
      </c>
      <c r="C42"/>
      <c r="D42"/>
      <c r="E42" s="368"/>
      <c r="F42" s="402" t="str">
        <f t="shared" si="0"/>
        <v/>
      </c>
      <c r="G42" s="402" t="str">
        <f t="array" ref="G42">IFERROR(INDEX(productsQty, SMALL(IF(productsQty&lt;&gt;0, ROW(productsQty)-ROW('BHPC MANAGER'!$CD$10)+1), ROW(L29))), "")</f>
        <v/>
      </c>
      <c r="H42" s="409" t="str">
        <f t="array" ref="H42">IFERROR(INDEX(productsSalePrice, SMALL(IF(productsQty&lt;&gt;0, ROW(productsQty)-ROW('BHPC MANAGER'!$CD$10)+1), ROW(L29))), "")</f>
        <v/>
      </c>
      <c r="I42" s="402" t="str">
        <f t="array" ref="I42">IFERROR(INDEX(productsCartons, SMALL(IF(productsQty&lt;&gt;0, ROW(productsQty)-ROW('BHPC MANAGER'!$CD$10)+1), ROW(L29))), "")</f>
        <v/>
      </c>
      <c r="J42" s="409" t="str">
        <f t="shared" si="1"/>
        <v/>
      </c>
      <c r="K42" s="402" t="str">
        <f t="shared" si="2"/>
        <v/>
      </c>
    </row>
    <row r="43" spans="1:11" ht="15">
      <c r="A43" s="399" t="str">
        <f t="array" ref="A43">IFERROR(INDEX(productsSku, SMALL(IF(productsQty&lt;&gt;0, ROW(productsQty)-ROW('BHPC MANAGER'!$CD$10)+1), ROW(L30))), "")</f>
        <v/>
      </c>
      <c r="B43" s="399" t="str">
        <f t="array" ref="B43">IFERROR(INDEX(productsDescription, SMALL(IF(productsQty&lt;&gt;0, ROW(productsQty)-ROW('BHPC MANAGER'!$CD$10)+1), ROW(L30))), "")</f>
        <v/>
      </c>
      <c r="C43"/>
      <c r="D43"/>
      <c r="E43" s="368"/>
      <c r="F43" s="402" t="str">
        <f t="shared" si="0"/>
        <v/>
      </c>
      <c r="G43" s="402" t="str">
        <f t="array" ref="G43">IFERROR(INDEX(productsQty, SMALL(IF(productsQty&lt;&gt;0, ROW(productsQty)-ROW('BHPC MANAGER'!$CD$10)+1), ROW(L30))), "")</f>
        <v/>
      </c>
      <c r="H43" s="409" t="str">
        <f t="array" ref="H43">IFERROR(INDEX(productsSalePrice, SMALL(IF(productsQty&lt;&gt;0, ROW(productsQty)-ROW('BHPC MANAGER'!$CD$10)+1), ROW(L30))), "")</f>
        <v/>
      </c>
      <c r="I43" s="402" t="str">
        <f t="array" ref="I43">IFERROR(INDEX(productsCartons, SMALL(IF(productsQty&lt;&gt;0, ROW(productsQty)-ROW('BHPC MANAGER'!$CD$10)+1), ROW(L30))), "")</f>
        <v/>
      </c>
      <c r="J43" s="409" t="str">
        <f t="shared" si="1"/>
        <v/>
      </c>
      <c r="K43" s="402" t="str">
        <f t="shared" si="2"/>
        <v/>
      </c>
    </row>
    <row r="44" spans="1:11" ht="15">
      <c r="A44" s="399" t="str">
        <f t="array" ref="A44">IFERROR(INDEX(productsSku, SMALL(IF(productsQty&lt;&gt;0, ROW(productsQty)-ROW('BHPC MANAGER'!$CD$10)+1), ROW(L31))), "")</f>
        <v/>
      </c>
      <c r="B44" s="399" t="str">
        <f t="array" ref="B44">IFERROR(INDEX(productsDescription, SMALL(IF(productsQty&lt;&gt;0, ROW(productsQty)-ROW('BHPC MANAGER'!$CD$10)+1), ROW(L31))), "")</f>
        <v/>
      </c>
      <c r="C44"/>
      <c r="D44"/>
      <c r="E44" s="368"/>
      <c r="F44" s="402" t="str">
        <f t="shared" si="0"/>
        <v/>
      </c>
      <c r="G44" s="402" t="str">
        <f t="array" ref="G44">IFERROR(INDEX(productsQty, SMALL(IF(productsQty&lt;&gt;0, ROW(productsQty)-ROW('BHPC MANAGER'!$CD$10)+1), ROW(L31))), "")</f>
        <v/>
      </c>
      <c r="H44" s="409" t="str">
        <f t="array" ref="H44">IFERROR(INDEX(productsSalePrice, SMALL(IF(productsQty&lt;&gt;0, ROW(productsQty)-ROW('BHPC MANAGER'!$CD$10)+1), ROW(L31))), "")</f>
        <v/>
      </c>
      <c r="I44" s="402" t="str">
        <f t="array" ref="I44">IFERROR(INDEX(productsCartons, SMALL(IF(productsQty&lt;&gt;0, ROW(productsQty)-ROW('BHPC MANAGER'!$CD$10)+1), ROW(L31))), "")</f>
        <v/>
      </c>
      <c r="J44" s="409" t="str">
        <f t="shared" si="1"/>
        <v/>
      </c>
      <c r="K44" s="402" t="str">
        <f t="shared" si="2"/>
        <v/>
      </c>
    </row>
    <row r="45" spans="1:11" ht="15">
      <c r="A45" s="399" t="str">
        <f t="array" ref="A45">IFERROR(INDEX(productsSku, SMALL(IF(productsQty&lt;&gt;0, ROW(productsQty)-ROW('BHPC MANAGER'!$CD$10)+1), ROW(L32))), "")</f>
        <v/>
      </c>
      <c r="B45" s="399" t="str">
        <f t="array" ref="B45">IFERROR(INDEX(productsDescription, SMALL(IF(productsQty&lt;&gt;0, ROW(productsQty)-ROW('BHPC MANAGER'!$CD$10)+1), ROW(L32))), "")</f>
        <v/>
      </c>
      <c r="C45"/>
      <c r="D45"/>
      <c r="E45" s="368"/>
      <c r="F45" s="402" t="str">
        <f t="shared" si="0"/>
        <v/>
      </c>
      <c r="G45" s="402" t="str">
        <f t="array" ref="G45">IFERROR(INDEX(productsQty, SMALL(IF(productsQty&lt;&gt;0, ROW(productsQty)-ROW('BHPC MANAGER'!$CD$10)+1), ROW(L32))), "")</f>
        <v/>
      </c>
      <c r="H45" s="409" t="str">
        <f t="array" ref="H45">IFERROR(INDEX(productsSalePrice, SMALL(IF(productsQty&lt;&gt;0, ROW(productsQty)-ROW('BHPC MANAGER'!$CD$10)+1), ROW(L32))), "")</f>
        <v/>
      </c>
      <c r="I45" s="402" t="str">
        <f t="array" ref="I45">IFERROR(INDEX(productsCartons, SMALL(IF(productsQty&lt;&gt;0, ROW(productsQty)-ROW('BHPC MANAGER'!$CD$10)+1), ROW(L32))), "")</f>
        <v/>
      </c>
      <c r="J45" s="409" t="str">
        <f t="shared" si="1"/>
        <v/>
      </c>
      <c r="K45" s="402" t="str">
        <f t="shared" si="2"/>
        <v/>
      </c>
    </row>
    <row r="46" spans="1:11" ht="15">
      <c r="A46" s="399" t="str">
        <f t="array" ref="A46">IFERROR(INDEX(productsSku, SMALL(IF(productsQty&lt;&gt;0, ROW(productsQty)-ROW('BHPC MANAGER'!$CD$10)+1), ROW(L33))), "")</f>
        <v/>
      </c>
      <c r="B46" s="399" t="str">
        <f t="array" ref="B46">IFERROR(INDEX(productsDescription, SMALL(IF(productsQty&lt;&gt;0, ROW(productsQty)-ROW('BHPC MANAGER'!$CD$10)+1), ROW(L33))), "")</f>
        <v/>
      </c>
      <c r="C46"/>
      <c r="D46"/>
      <c r="E46" s="368"/>
      <c r="F46" s="402" t="str">
        <f t="shared" si="0"/>
        <v/>
      </c>
      <c r="G46" s="402" t="str">
        <f t="array" ref="G46">IFERROR(INDEX(productsQty, SMALL(IF(productsQty&lt;&gt;0, ROW(productsQty)-ROW('BHPC MANAGER'!$CD$10)+1), ROW(L33))), "")</f>
        <v/>
      </c>
      <c r="H46" s="409" t="str">
        <f t="array" ref="H46">IFERROR(INDEX(productsSalePrice, SMALL(IF(productsQty&lt;&gt;0, ROW(productsQty)-ROW('BHPC MANAGER'!$CD$10)+1), ROW(L33))), "")</f>
        <v/>
      </c>
      <c r="I46" s="402" t="str">
        <f t="array" ref="I46">IFERROR(INDEX(productsCartons, SMALL(IF(productsQty&lt;&gt;0, ROW(productsQty)-ROW('BHPC MANAGER'!$CD$10)+1), ROW(L33))), "")</f>
        <v/>
      </c>
      <c r="J46" s="409" t="str">
        <f t="shared" si="1"/>
        <v/>
      </c>
      <c r="K46" s="402" t="str">
        <f t="shared" si="2"/>
        <v/>
      </c>
    </row>
    <row r="47" spans="1:11" ht="15">
      <c r="A47" s="399" t="str">
        <f t="array" ref="A47">IFERROR(INDEX(productsSku, SMALL(IF(productsQty&lt;&gt;0, ROW(productsQty)-ROW('BHPC MANAGER'!$CD$10)+1), ROW(L34))), "")</f>
        <v/>
      </c>
      <c r="B47" s="399" t="str">
        <f t="array" ref="B47">IFERROR(INDEX(productsDescription, SMALL(IF(productsQty&lt;&gt;0, ROW(productsQty)-ROW('BHPC MANAGER'!$CD$10)+1), ROW(L34))), "")</f>
        <v/>
      </c>
      <c r="C47"/>
      <c r="D47"/>
      <c r="E47" s="368"/>
      <c r="F47" s="402" t="str">
        <f t="shared" si="0"/>
        <v/>
      </c>
      <c r="G47" s="402" t="str">
        <f t="array" ref="G47">IFERROR(INDEX(productsQty, SMALL(IF(productsQty&lt;&gt;0, ROW(productsQty)-ROW('BHPC MANAGER'!$CD$10)+1), ROW(L34))), "")</f>
        <v/>
      </c>
      <c r="H47" s="409" t="str">
        <f t="array" ref="H47">IFERROR(INDEX(productsSalePrice, SMALL(IF(productsQty&lt;&gt;0, ROW(productsQty)-ROW('BHPC MANAGER'!$CD$10)+1), ROW(L34))), "")</f>
        <v/>
      </c>
      <c r="I47" s="402" t="str">
        <f t="array" ref="I47">IFERROR(INDEX(productsCartons, SMALL(IF(productsQty&lt;&gt;0, ROW(productsQty)-ROW('BHPC MANAGER'!$CD$10)+1), ROW(L34))), "")</f>
        <v/>
      </c>
      <c r="J47" s="409" t="str">
        <f t="shared" si="1"/>
        <v/>
      </c>
      <c r="K47" s="402" t="str">
        <f t="shared" si="2"/>
        <v/>
      </c>
    </row>
    <row r="48" spans="1:11" ht="15">
      <c r="A48" s="399" t="str">
        <f t="array" ref="A48">IFERROR(INDEX(productsSku, SMALL(IF(productsQty&lt;&gt;0, ROW(productsQty)-ROW('BHPC MANAGER'!$CD$10)+1), ROW(L35))), "")</f>
        <v/>
      </c>
      <c r="B48" s="399" t="str">
        <f t="array" ref="B48">IFERROR(INDEX(productsDescription, SMALL(IF(productsQty&lt;&gt;0, ROW(productsQty)-ROW('BHPC MANAGER'!$CD$10)+1), ROW(L35))), "")</f>
        <v/>
      </c>
      <c r="C48"/>
      <c r="D48"/>
      <c r="E48" s="368"/>
      <c r="F48" s="402" t="str">
        <f t="shared" si="0"/>
        <v/>
      </c>
      <c r="G48" s="402" t="str">
        <f t="array" ref="G48">IFERROR(INDEX(productsQty, SMALL(IF(productsQty&lt;&gt;0, ROW(productsQty)-ROW('BHPC MANAGER'!$CD$10)+1), ROW(L35))), "")</f>
        <v/>
      </c>
      <c r="H48" s="409" t="str">
        <f t="array" ref="H48">IFERROR(INDEX(productsSalePrice, SMALL(IF(productsQty&lt;&gt;0, ROW(productsQty)-ROW('BHPC MANAGER'!$CD$10)+1), ROW(L35))), "")</f>
        <v/>
      </c>
      <c r="I48" s="402" t="str">
        <f t="array" ref="I48">IFERROR(INDEX(productsCartons, SMALL(IF(productsQty&lt;&gt;0, ROW(productsQty)-ROW('BHPC MANAGER'!$CD$10)+1), ROW(L35))), "")</f>
        <v/>
      </c>
      <c r="J48" s="409" t="str">
        <f t="shared" si="1"/>
        <v/>
      </c>
      <c r="K48" s="402" t="str">
        <f t="shared" si="2"/>
        <v/>
      </c>
    </row>
    <row r="49" spans="1:11" ht="15">
      <c r="A49" s="399" t="str">
        <f t="array" ref="A49">IFERROR(INDEX(productsSku, SMALL(IF(productsQty&lt;&gt;0, ROW(productsQty)-ROW('BHPC MANAGER'!$CD$10)+1), ROW(L36))), "")</f>
        <v/>
      </c>
      <c r="B49" s="399" t="str">
        <f t="array" ref="B49">IFERROR(INDEX(productsDescription, SMALL(IF(productsQty&lt;&gt;0, ROW(productsQty)-ROW('BHPC MANAGER'!$CD$10)+1), ROW(L36))), "")</f>
        <v/>
      </c>
      <c r="C49"/>
      <c r="D49"/>
      <c r="E49" s="368"/>
      <c r="F49" s="402" t="str">
        <f t="shared" si="0"/>
        <v/>
      </c>
      <c r="G49" s="402" t="str">
        <f t="array" ref="G49">IFERROR(INDEX(productsQty, SMALL(IF(productsQty&lt;&gt;0, ROW(productsQty)-ROW('BHPC MANAGER'!$CD$10)+1), ROW(L36))), "")</f>
        <v/>
      </c>
      <c r="H49" s="409" t="str">
        <f t="array" ref="H49">IFERROR(INDEX(productsSalePrice, SMALL(IF(productsQty&lt;&gt;0, ROW(productsQty)-ROW('BHPC MANAGER'!$CD$10)+1), ROW(L36))), "")</f>
        <v/>
      </c>
      <c r="I49" s="402" t="str">
        <f t="array" ref="I49">IFERROR(INDEX(productsCartons, SMALL(IF(productsQty&lt;&gt;0, ROW(productsQty)-ROW('BHPC MANAGER'!$CD$10)+1), ROW(L36))), "")</f>
        <v/>
      </c>
      <c r="J49" s="409" t="str">
        <f t="shared" si="1"/>
        <v/>
      </c>
      <c r="K49" s="402" t="str">
        <f t="shared" si="2"/>
        <v/>
      </c>
    </row>
    <row r="50" spans="1:11" ht="15">
      <c r="A50" s="399"/>
      <c r="B50" s="399"/>
      <c r="C50"/>
      <c r="D50"/>
      <c r="E50" s="368"/>
      <c r="F50" s="402"/>
      <c r="G50" s="402"/>
      <c r="H50" s="409"/>
      <c r="I50" s="402"/>
      <c r="J50" s="409"/>
      <c r="K50" s="402"/>
    </row>
    <row r="51" spans="1:11" ht="15">
      <c r="A51" s="399"/>
      <c r="B51" s="399"/>
      <c r="C51"/>
      <c r="D51"/>
      <c r="E51" s="368"/>
      <c r="F51" s="402"/>
      <c r="G51" s="402"/>
      <c r="H51" s="409"/>
      <c r="I51" s="402"/>
      <c r="J51" s="409"/>
      <c r="K51" s="402"/>
    </row>
    <row r="52" spans="1:11" ht="15">
      <c r="A52" s="399"/>
      <c r="B52" s="399"/>
      <c r="C52"/>
      <c r="D52"/>
      <c r="E52" s="368"/>
      <c r="F52" s="402"/>
      <c r="G52" s="402"/>
      <c r="H52" s="409"/>
      <c r="I52" s="402"/>
      <c r="J52" s="409"/>
      <c r="K52" s="402"/>
    </row>
    <row r="53" spans="1:11" ht="15">
      <c r="A53" s="399"/>
      <c r="B53" s="399"/>
      <c r="C53"/>
      <c r="D53"/>
      <c r="E53" s="368"/>
      <c r="F53" s="402"/>
      <c r="G53" s="402"/>
      <c r="H53" s="409"/>
      <c r="I53" s="402"/>
      <c r="J53" s="409"/>
      <c r="K53" s="402"/>
    </row>
    <row r="54" spans="1:11" ht="15">
      <c r="A54" s="399"/>
      <c r="B54" s="399"/>
      <c r="C54"/>
      <c r="D54"/>
      <c r="E54" s="368"/>
      <c r="F54" s="402"/>
      <c r="G54" s="402"/>
      <c r="H54" s="409"/>
      <c r="I54" s="402"/>
      <c r="J54" s="409"/>
      <c r="K54" s="402"/>
    </row>
    <row r="55" spans="1:11" ht="15">
      <c r="A55" s="399"/>
      <c r="B55" s="399"/>
      <c r="C55"/>
      <c r="D55"/>
      <c r="E55" s="368"/>
      <c r="F55" s="402"/>
      <c r="G55" s="402"/>
      <c r="H55" s="409"/>
      <c r="I55" s="402"/>
      <c r="J55" s="409"/>
      <c r="K55" s="402"/>
    </row>
    <row r="56" spans="1:11" ht="15">
      <c r="A56" s="399"/>
      <c r="B56" s="399"/>
      <c r="C56"/>
      <c r="D56"/>
      <c r="E56" s="368"/>
      <c r="F56" s="402"/>
      <c r="G56" s="402"/>
      <c r="H56" s="409"/>
      <c r="I56" s="402"/>
      <c r="J56" s="409"/>
      <c r="K56" s="402"/>
    </row>
    <row r="57" spans="1:11" ht="15">
      <c r="A57" s="399"/>
      <c r="B57" s="399"/>
      <c r="C57"/>
      <c r="D57"/>
      <c r="E57" s="368"/>
      <c r="F57" s="402"/>
      <c r="G57" s="402"/>
      <c r="H57" s="409"/>
      <c r="I57" s="402"/>
      <c r="J57" s="409"/>
      <c r="K57" s="402"/>
    </row>
    <row r="58" spans="1:11" ht="15">
      <c r="A58" s="399"/>
      <c r="B58" s="399"/>
      <c r="C58"/>
      <c r="D58"/>
      <c r="E58" s="368"/>
      <c r="F58" s="402"/>
      <c r="G58" s="402"/>
      <c r="H58" s="409"/>
      <c r="I58" s="402"/>
      <c r="J58" s="409"/>
      <c r="K58" s="402"/>
    </row>
    <row r="59" spans="1:11" ht="15">
      <c r="A59" s="399"/>
      <c r="B59" s="399"/>
      <c r="C59"/>
      <c r="D59"/>
      <c r="E59" s="368"/>
      <c r="F59" s="402"/>
      <c r="G59" s="402"/>
      <c r="H59" s="409"/>
      <c r="I59" s="402"/>
      <c r="J59" s="409"/>
      <c r="K59" s="402"/>
    </row>
    <row r="60" spans="1:11">
      <c r="A60" s="511"/>
      <c r="B60" s="513"/>
      <c r="C60" s="511"/>
      <c r="D60" s="513"/>
      <c r="E60" s="511"/>
      <c r="F60" s="512"/>
      <c r="G60" s="513"/>
      <c r="H60" s="514" t="s">
        <v>12931</v>
      </c>
      <c r="I60" s="512"/>
      <c r="J60" s="515"/>
      <c r="K60" s="513"/>
    </row>
    <row r="61" spans="1:11" s="387" customFormat="1" ht="14.45" customHeight="1">
      <c r="A61" s="516"/>
      <c r="B61" s="517"/>
      <c r="C61" s="516"/>
      <c r="D61" s="517"/>
      <c r="E61" s="518"/>
      <c r="F61" s="519"/>
      <c r="G61" s="520"/>
      <c r="H61" s="507">
        <f>SUM(J14:J59)</f>
        <v>2400</v>
      </c>
      <c r="I61" s="509"/>
      <c r="J61" s="509"/>
      <c r="K61" s="549"/>
    </row>
    <row r="62" spans="1:11">
      <c r="A62" s="511" t="s">
        <v>12932</v>
      </c>
      <c r="B62" s="513"/>
      <c r="C62" s="388" t="s">
        <v>12933</v>
      </c>
      <c r="D62" s="511" t="s">
        <v>12934</v>
      </c>
      <c r="E62" s="513"/>
      <c r="F62" s="511" t="s">
        <v>12935</v>
      </c>
      <c r="G62" s="513"/>
      <c r="H62" s="503" t="s">
        <v>12936</v>
      </c>
      <c r="I62" s="504"/>
      <c r="J62" s="505"/>
      <c r="K62" s="506"/>
    </row>
    <row r="63" spans="1:11" ht="14.45" customHeight="1">
      <c r="A63" s="489" t="s">
        <v>274</v>
      </c>
      <c r="B63" s="490"/>
      <c r="C63" s="493" t="s">
        <v>273</v>
      </c>
      <c r="D63" s="495">
        <f>H61</f>
        <v>2400</v>
      </c>
      <c r="E63" s="496"/>
      <c r="F63" s="499">
        <f>IF(C63="022",22%,0)</f>
        <v>0</v>
      </c>
      <c r="G63" s="500"/>
      <c r="H63" s="507">
        <f>H61</f>
        <v>2400</v>
      </c>
      <c r="I63" s="509"/>
      <c r="J63" s="509"/>
      <c r="K63" s="549"/>
    </row>
    <row r="64" spans="1:11">
      <c r="A64" s="489"/>
      <c r="B64" s="490"/>
      <c r="C64" s="493"/>
      <c r="D64" s="495"/>
      <c r="E64" s="496"/>
      <c r="F64" s="499"/>
      <c r="G64" s="500"/>
      <c r="H64" s="503" t="s">
        <v>12937</v>
      </c>
      <c r="I64" s="504"/>
      <c r="J64" s="505"/>
      <c r="K64" s="506"/>
    </row>
    <row r="65" spans="1:14" ht="14.45" customHeight="1">
      <c r="A65" s="489"/>
      <c r="B65" s="490"/>
      <c r="C65" s="493"/>
      <c r="D65" s="495"/>
      <c r="E65" s="496"/>
      <c r="F65" s="499"/>
      <c r="G65" s="500"/>
      <c r="H65" s="507">
        <f>SEJ63*F63</f>
        <v>0</v>
      </c>
      <c r="I65" s="509"/>
      <c r="J65" s="509"/>
      <c r="K65" s="549"/>
    </row>
    <row r="66" spans="1:14">
      <c r="A66" s="489"/>
      <c r="B66" s="490"/>
      <c r="C66" s="493"/>
      <c r="D66" s="495"/>
      <c r="E66" s="496"/>
      <c r="F66" s="499"/>
      <c r="G66" s="500"/>
      <c r="H66" s="503" t="s">
        <v>12938</v>
      </c>
      <c r="I66" s="504"/>
      <c r="J66" s="505"/>
      <c r="K66" s="506"/>
    </row>
    <row r="67" spans="1:14" ht="14.45" customHeight="1">
      <c r="A67" s="491"/>
      <c r="B67" s="492"/>
      <c r="C67" s="494"/>
      <c r="D67" s="497"/>
      <c r="E67" s="498"/>
      <c r="F67" s="501"/>
      <c r="G67" s="502"/>
      <c r="H67" s="507">
        <f>H61+H65</f>
        <v>2400</v>
      </c>
      <c r="I67" s="509"/>
      <c r="J67" s="509"/>
      <c r="K67" s="549"/>
    </row>
    <row r="68" spans="1:14">
      <c r="A68" s="474" t="s">
        <v>12939</v>
      </c>
      <c r="B68" s="475"/>
      <c r="C68" s="475"/>
      <c r="D68" s="475"/>
      <c r="E68" s="475"/>
      <c r="F68" s="475"/>
      <c r="G68" s="475"/>
      <c r="H68" s="476"/>
      <c r="I68" s="475"/>
      <c r="J68" s="476"/>
      <c r="K68" s="477"/>
    </row>
    <row r="69" spans="1:14" s="389" customFormat="1" ht="10.5" customHeight="1">
      <c r="A69" s="478" t="s">
        <v>12940</v>
      </c>
      <c r="B69" s="479"/>
      <c r="C69" s="479"/>
      <c r="D69" s="479"/>
      <c r="E69" s="479"/>
      <c r="F69" s="479"/>
      <c r="G69" s="479"/>
      <c r="H69" s="480"/>
      <c r="I69" s="479"/>
      <c r="J69" s="480"/>
      <c r="K69" s="481"/>
      <c r="M69" s="373"/>
      <c r="N69" s="373"/>
    </row>
    <row r="70" spans="1:14" s="390" customFormat="1" ht="7.5" customHeight="1">
      <c r="A70" s="474" t="s">
        <v>12941</v>
      </c>
      <c r="B70" s="482" t="s">
        <v>12942</v>
      </c>
      <c r="C70" s="482"/>
      <c r="D70" s="482"/>
      <c r="E70" s="482"/>
      <c r="F70" s="482"/>
      <c r="G70" s="482"/>
      <c r="H70" s="483"/>
      <c r="I70" s="482"/>
      <c r="J70" s="483"/>
      <c r="K70" s="484"/>
      <c r="M70" s="373"/>
      <c r="N70" s="373"/>
    </row>
    <row r="71" spans="1:14">
      <c r="A71" s="478"/>
      <c r="B71" s="485"/>
      <c r="C71" s="485"/>
      <c r="D71" s="485"/>
      <c r="E71" s="485"/>
      <c r="F71" s="485"/>
      <c r="G71" s="485"/>
      <c r="H71" s="486"/>
      <c r="I71" s="485"/>
      <c r="J71" s="486"/>
      <c r="K71" s="487"/>
    </row>
    <row r="72" spans="1:14" s="390" customFormat="1" ht="11.25">
      <c r="A72" s="471" t="s">
        <v>12943</v>
      </c>
      <c r="B72" s="471"/>
      <c r="C72" s="471"/>
      <c r="D72" s="471"/>
      <c r="E72" s="471"/>
      <c r="F72" s="471"/>
      <c r="G72" s="471"/>
      <c r="H72" s="488"/>
      <c r="I72" s="471"/>
      <c r="J72" s="488"/>
      <c r="K72" s="471"/>
    </row>
    <row r="73" spans="1:14">
      <c r="A73" s="471" t="s">
        <v>12944</v>
      </c>
      <c r="B73" s="471"/>
      <c r="C73" s="471"/>
      <c r="D73" s="471"/>
      <c r="E73" s="471"/>
      <c r="F73" s="471"/>
      <c r="G73" s="471"/>
      <c r="H73" s="488"/>
      <c r="I73" s="471"/>
      <c r="J73" s="488"/>
      <c r="K73" s="471"/>
    </row>
    <row r="74" spans="1:14">
      <c r="A74" s="471" t="s">
        <v>12945</v>
      </c>
      <c r="B74" s="472"/>
      <c r="C74" s="472"/>
      <c r="D74" s="472"/>
      <c r="E74" s="472"/>
      <c r="F74" s="472"/>
      <c r="G74" s="472"/>
      <c r="H74" s="473"/>
      <c r="I74" s="472"/>
      <c r="J74" s="473"/>
      <c r="K74" s="472"/>
    </row>
    <row r="75" spans="1:14">
      <c r="H75" s="404"/>
      <c r="J75" s="404"/>
    </row>
    <row r="76" spans="1:14">
      <c r="H76" s="404"/>
      <c r="J76" s="404"/>
    </row>
    <row r="77" spans="1:14">
      <c r="H77" s="404"/>
      <c r="J77" s="404"/>
    </row>
    <row r="78" spans="1:14">
      <c r="H78" s="404"/>
      <c r="J78" s="404"/>
    </row>
    <row r="79" spans="1:14">
      <c r="H79" s="404"/>
      <c r="J79" s="404"/>
    </row>
    <row r="80" spans="1:14">
      <c r="H80" s="404"/>
      <c r="J80" s="404"/>
    </row>
    <row r="81" spans="8:10">
      <c r="H81" s="404"/>
      <c r="J81" s="404"/>
    </row>
    <row r="82" spans="8:10">
      <c r="H82" s="404"/>
      <c r="J82" s="404"/>
    </row>
    <row r="83" spans="8:10">
      <c r="H83" s="404"/>
      <c r="J83" s="404"/>
    </row>
    <row r="84" spans="8:10">
      <c r="H84" s="404"/>
      <c r="J84" s="404"/>
    </row>
    <row r="85" spans="8:10">
      <c r="H85" s="404"/>
      <c r="J85" s="404"/>
    </row>
    <row r="86" spans="8:10">
      <c r="H86" s="404"/>
      <c r="J86" s="404"/>
    </row>
    <row r="87" spans="8:10">
      <c r="H87" s="404"/>
      <c r="J87" s="404"/>
    </row>
    <row r="88" spans="8:10">
      <c r="H88" s="404"/>
      <c r="J88" s="404"/>
    </row>
    <row r="89" spans="8:10">
      <c r="H89" s="404"/>
      <c r="J89" s="404"/>
    </row>
    <row r="90" spans="8:10">
      <c r="H90" s="404"/>
      <c r="J90" s="404"/>
    </row>
    <row r="91" spans="8:10">
      <c r="H91" s="404"/>
      <c r="J91" s="404"/>
    </row>
    <row r="92" spans="8:10">
      <c r="H92" s="404"/>
      <c r="J92" s="404"/>
    </row>
    <row r="93" spans="8:10">
      <c r="H93" s="404"/>
      <c r="J93" s="404"/>
    </row>
    <row r="94" spans="8:10">
      <c r="H94" s="404"/>
      <c r="J94" s="404"/>
    </row>
    <row r="95" spans="8:10">
      <c r="H95" s="404"/>
      <c r="J95" s="404"/>
    </row>
    <row r="96" spans="8:10">
      <c r="H96" s="404"/>
      <c r="J96" s="404"/>
    </row>
    <row r="97" spans="8:10">
      <c r="H97" s="404"/>
      <c r="J97" s="404"/>
    </row>
    <row r="98" spans="8:10">
      <c r="H98" s="404"/>
      <c r="J98" s="404"/>
    </row>
    <row r="99" spans="8:10">
      <c r="H99" s="404"/>
      <c r="J99" s="404"/>
    </row>
    <row r="100" spans="8:10">
      <c r="H100" s="404"/>
      <c r="J100" s="404"/>
    </row>
    <row r="101" spans="8:10">
      <c r="H101" s="404"/>
      <c r="J101" s="404"/>
    </row>
    <row r="102" spans="8:10">
      <c r="H102" s="404"/>
      <c r="J102" s="404"/>
    </row>
    <row r="103" spans="8:10">
      <c r="H103" s="404"/>
      <c r="J103" s="404"/>
    </row>
    <row r="104" spans="8:10">
      <c r="H104" s="404"/>
      <c r="J104" s="404"/>
    </row>
    <row r="105" spans="8:10">
      <c r="H105" s="404"/>
      <c r="J105" s="404"/>
    </row>
    <row r="106" spans="8:10">
      <c r="H106" s="404"/>
      <c r="J106" s="404"/>
    </row>
    <row r="107" spans="8:10">
      <c r="H107" s="404"/>
      <c r="J107" s="404"/>
    </row>
    <row r="108" spans="8:10">
      <c r="H108" s="404"/>
      <c r="J108" s="404"/>
    </row>
    <row r="109" spans="8:10">
      <c r="H109" s="404"/>
      <c r="J109" s="404"/>
    </row>
    <row r="110" spans="8:10">
      <c r="H110" s="404"/>
      <c r="J110" s="404"/>
    </row>
    <row r="111" spans="8:10">
      <c r="H111" s="404"/>
      <c r="J111" s="404"/>
    </row>
    <row r="112" spans="8:10">
      <c r="H112" s="404"/>
      <c r="J112" s="404"/>
    </row>
    <row r="113" spans="8:10">
      <c r="H113" s="404"/>
      <c r="J113" s="404"/>
    </row>
    <row r="114" spans="8:10">
      <c r="H114" s="404"/>
      <c r="J114" s="404"/>
    </row>
    <row r="115" spans="8:10">
      <c r="H115" s="404"/>
      <c r="J115" s="404"/>
    </row>
    <row r="116" spans="8:10">
      <c r="H116" s="404"/>
      <c r="J116" s="404"/>
    </row>
    <row r="117" spans="8:10">
      <c r="H117" s="404"/>
      <c r="J117" s="404"/>
    </row>
    <row r="118" spans="8:10">
      <c r="H118" s="404"/>
      <c r="J118" s="404"/>
    </row>
    <row r="119" spans="8:10">
      <c r="H119" s="404"/>
      <c r="J119" s="404"/>
    </row>
    <row r="120" spans="8:10">
      <c r="H120" s="404"/>
      <c r="J120" s="404"/>
    </row>
    <row r="121" spans="8:10">
      <c r="H121" s="404"/>
      <c r="J121" s="404"/>
    </row>
    <row r="122" spans="8:10">
      <c r="H122" s="404"/>
      <c r="J122" s="404"/>
    </row>
    <row r="123" spans="8:10">
      <c r="H123" s="404"/>
      <c r="J123" s="404"/>
    </row>
    <row r="124" spans="8:10">
      <c r="H124" s="404"/>
      <c r="J124" s="404"/>
    </row>
    <row r="125" spans="8:10">
      <c r="H125" s="404"/>
      <c r="J125" s="404"/>
    </row>
    <row r="126" spans="8:10">
      <c r="H126" s="404"/>
      <c r="J126" s="404"/>
    </row>
    <row r="127" spans="8:10">
      <c r="H127" s="404"/>
      <c r="J127" s="404"/>
    </row>
    <row r="128" spans="8:10">
      <c r="H128" s="404"/>
      <c r="J128" s="404"/>
    </row>
    <row r="129" spans="8:10">
      <c r="H129" s="404"/>
      <c r="J129" s="404"/>
    </row>
    <row r="130" spans="8:10">
      <c r="H130" s="404"/>
      <c r="J130" s="404"/>
    </row>
    <row r="131" spans="8:10">
      <c r="H131" s="404"/>
      <c r="J131" s="404"/>
    </row>
    <row r="132" spans="8:10">
      <c r="H132" s="404"/>
      <c r="J132" s="404"/>
    </row>
    <row r="133" spans="8:10">
      <c r="H133" s="404"/>
      <c r="J133" s="404"/>
    </row>
    <row r="134" spans="8:10">
      <c r="H134" s="404"/>
      <c r="J134" s="404"/>
    </row>
    <row r="135" spans="8:10">
      <c r="H135" s="404"/>
      <c r="J135" s="404"/>
    </row>
    <row r="136" spans="8:10">
      <c r="H136" s="404"/>
      <c r="J136" s="404"/>
    </row>
    <row r="137" spans="8:10">
      <c r="H137" s="404"/>
      <c r="J137" s="404"/>
    </row>
    <row r="138" spans="8:10">
      <c r="H138" s="404"/>
      <c r="J138" s="404"/>
    </row>
    <row r="139" spans="8:10">
      <c r="H139" s="404"/>
      <c r="J139" s="404"/>
    </row>
    <row r="140" spans="8:10">
      <c r="H140" s="404"/>
      <c r="J140" s="404"/>
    </row>
    <row r="141" spans="8:10">
      <c r="H141" s="404"/>
      <c r="J141" s="404"/>
    </row>
    <row r="142" spans="8:10">
      <c r="H142" s="404"/>
      <c r="J142" s="404"/>
    </row>
    <row r="143" spans="8:10">
      <c r="H143" s="404"/>
      <c r="J143" s="404"/>
    </row>
    <row r="144" spans="8:10">
      <c r="H144" s="404"/>
      <c r="J144" s="404"/>
    </row>
    <row r="145" spans="8:10">
      <c r="H145" s="404"/>
      <c r="J145" s="404"/>
    </row>
    <row r="146" spans="8:10">
      <c r="H146" s="404"/>
      <c r="J146" s="404"/>
    </row>
    <row r="147" spans="8:10">
      <c r="H147" s="404"/>
      <c r="J147" s="404"/>
    </row>
    <row r="148" spans="8:10">
      <c r="H148" s="404"/>
      <c r="J148" s="404"/>
    </row>
    <row r="149" spans="8:10">
      <c r="H149" s="404"/>
      <c r="J149" s="404"/>
    </row>
    <row r="150" spans="8:10">
      <c r="H150" s="404"/>
      <c r="J150" s="404"/>
    </row>
    <row r="151" spans="8:10">
      <c r="H151" s="404"/>
      <c r="J151" s="404"/>
    </row>
    <row r="152" spans="8:10">
      <c r="H152" s="404"/>
      <c r="J152" s="404"/>
    </row>
    <row r="153" spans="8:10">
      <c r="H153" s="404"/>
      <c r="J153" s="404"/>
    </row>
    <row r="154" spans="8:10">
      <c r="H154" s="404"/>
      <c r="J154" s="404"/>
    </row>
    <row r="155" spans="8:10">
      <c r="H155" s="404"/>
      <c r="J155" s="404"/>
    </row>
    <row r="156" spans="8:10">
      <c r="H156" s="404"/>
      <c r="J156" s="404"/>
    </row>
    <row r="157" spans="8:10">
      <c r="H157" s="404"/>
      <c r="J157" s="404"/>
    </row>
    <row r="158" spans="8:10">
      <c r="H158" s="404"/>
      <c r="J158" s="404"/>
    </row>
    <row r="159" spans="8:10">
      <c r="H159" s="404"/>
      <c r="J159" s="404"/>
    </row>
    <row r="160" spans="8:10">
      <c r="H160" s="404"/>
      <c r="J160" s="404"/>
    </row>
    <row r="161" spans="8:10">
      <c r="H161" s="404"/>
      <c r="J161" s="404"/>
    </row>
    <row r="162" spans="8:10">
      <c r="H162" s="404"/>
      <c r="J162" s="404"/>
    </row>
    <row r="163" spans="8:10">
      <c r="H163" s="404"/>
      <c r="J163" s="404"/>
    </row>
    <row r="164" spans="8:10">
      <c r="H164" s="404"/>
      <c r="J164" s="404"/>
    </row>
    <row r="165" spans="8:10">
      <c r="H165" s="404"/>
      <c r="J165" s="404"/>
    </row>
    <row r="166" spans="8:10">
      <c r="H166" s="404"/>
      <c r="J166" s="404"/>
    </row>
    <row r="167" spans="8:10">
      <c r="H167" s="404"/>
      <c r="J167" s="404"/>
    </row>
    <row r="168" spans="8:10">
      <c r="H168" s="404"/>
      <c r="J168" s="404"/>
    </row>
    <row r="169" spans="8:10">
      <c r="H169" s="404"/>
      <c r="J169" s="404"/>
    </row>
    <row r="170" spans="8:10">
      <c r="H170" s="404"/>
      <c r="J170" s="404"/>
    </row>
    <row r="171" spans="8:10">
      <c r="H171" s="404"/>
      <c r="J171" s="404"/>
    </row>
    <row r="172" spans="8:10">
      <c r="H172" s="404"/>
      <c r="J172" s="404"/>
    </row>
    <row r="173" spans="8:10">
      <c r="H173" s="404"/>
      <c r="J173" s="404"/>
    </row>
    <row r="174" spans="8:10">
      <c r="H174" s="404"/>
      <c r="J174" s="404"/>
    </row>
    <row r="175" spans="8:10">
      <c r="H175" s="404"/>
      <c r="J175" s="404"/>
    </row>
    <row r="176" spans="8:10">
      <c r="H176" s="404"/>
      <c r="J176" s="404"/>
    </row>
    <row r="177" spans="8:10">
      <c r="H177" s="404"/>
      <c r="J177" s="404"/>
    </row>
    <row r="178" spans="8:10">
      <c r="H178" s="404"/>
      <c r="J178" s="404"/>
    </row>
    <row r="179" spans="8:10">
      <c r="H179" s="404"/>
      <c r="J179" s="404"/>
    </row>
    <row r="180" spans="8:10">
      <c r="H180" s="404"/>
      <c r="J180" s="404"/>
    </row>
    <row r="181" spans="8:10">
      <c r="H181" s="404"/>
      <c r="J181" s="404"/>
    </row>
    <row r="182" spans="8:10">
      <c r="H182" s="404"/>
      <c r="J182" s="404"/>
    </row>
    <row r="183" spans="8:10">
      <c r="H183" s="404"/>
      <c r="J183" s="404"/>
    </row>
    <row r="184" spans="8:10">
      <c r="H184" s="404"/>
      <c r="J184" s="404"/>
    </row>
    <row r="185" spans="8:10">
      <c r="H185" s="404"/>
      <c r="J185" s="404"/>
    </row>
    <row r="186" spans="8:10">
      <c r="H186" s="404"/>
      <c r="J186" s="404"/>
    </row>
    <row r="187" spans="8:10">
      <c r="H187" s="404"/>
      <c r="J187" s="404"/>
    </row>
    <row r="188" spans="8:10">
      <c r="H188" s="404"/>
      <c r="J188" s="404"/>
    </row>
    <row r="189" spans="8:10">
      <c r="H189" s="404"/>
      <c r="J189" s="404"/>
    </row>
    <row r="190" spans="8:10">
      <c r="H190" s="404"/>
      <c r="J190" s="404"/>
    </row>
    <row r="191" spans="8:10">
      <c r="H191" s="404"/>
      <c r="J191" s="404"/>
    </row>
    <row r="192" spans="8:10">
      <c r="H192" s="404"/>
      <c r="J192" s="404"/>
    </row>
    <row r="193" spans="4:10">
      <c r="H193" s="404"/>
      <c r="J193" s="404"/>
    </row>
    <row r="194" spans="4:10">
      <c r="H194" s="404"/>
      <c r="J194" s="404"/>
    </row>
    <row r="195" spans="4:10">
      <c r="H195" s="404"/>
      <c r="J195" s="404"/>
    </row>
    <row r="196" spans="4:10">
      <c r="H196" s="404"/>
      <c r="J196" s="404"/>
    </row>
    <row r="197" spans="4:10">
      <c r="H197" s="404"/>
      <c r="J197" s="404"/>
    </row>
    <row r="198" spans="4:10">
      <c r="H198" s="404"/>
      <c r="J198" s="404"/>
    </row>
    <row r="199" spans="4:10">
      <c r="H199" s="404"/>
      <c r="J199" s="404"/>
    </row>
    <row r="200" spans="4:10">
      <c r="H200" s="404"/>
      <c r="J200" s="404"/>
    </row>
    <row r="201" spans="4:10">
      <c r="H201" s="404"/>
      <c r="J201" s="404"/>
    </row>
    <row r="202" spans="4:10">
      <c r="H202" s="404"/>
      <c r="J202" s="404"/>
    </row>
    <row r="203" spans="4:10">
      <c r="H203" s="404"/>
      <c r="J203" s="404"/>
    </row>
    <row r="204" spans="4:10">
      <c r="H204" s="395"/>
      <c r="J204" s="395"/>
    </row>
    <row r="205" spans="4:10">
      <c r="H205" s="395"/>
      <c r="J205" s="404"/>
    </row>
    <row r="206" spans="4:10">
      <c r="H206" s="395"/>
      <c r="J206" s="395"/>
    </row>
    <row r="207" spans="4:10">
      <c r="D207" s="405"/>
      <c r="E207" s="404"/>
      <c r="H207" s="395"/>
      <c r="J207" s="404"/>
    </row>
    <row r="208" spans="4:10">
      <c r="D208" s="405"/>
      <c r="E208" s="404"/>
      <c r="H208" s="395"/>
      <c r="J208" s="395"/>
    </row>
    <row r="209" spans="4:10">
      <c r="D209" s="405"/>
      <c r="E209" s="404"/>
      <c r="H209" s="395"/>
      <c r="J209" s="404"/>
    </row>
    <row r="210" spans="4:10">
      <c r="D210" s="405"/>
      <c r="E210" s="404"/>
      <c r="H210" s="395"/>
      <c r="J210" s="395"/>
    </row>
    <row r="211" spans="4:10">
      <c r="D211" s="405"/>
      <c r="E211" s="404"/>
      <c r="H211" s="395"/>
      <c r="J211" s="404"/>
    </row>
    <row r="212" spans="4:10">
      <c r="J212" s="395"/>
    </row>
    <row r="213" spans="4:10">
      <c r="J213" s="395"/>
    </row>
    <row r="214" spans="4:10">
      <c r="D214" s="396"/>
      <c r="E214" s="395"/>
      <c r="J214" s="395"/>
    </row>
    <row r="215" spans="4:10">
      <c r="D215" s="396"/>
      <c r="E215" s="395"/>
      <c r="J215" s="395"/>
    </row>
    <row r="216" spans="4:10">
      <c r="D216" s="396"/>
      <c r="E216" s="395"/>
      <c r="J216" s="395"/>
    </row>
    <row r="217" spans="4:10">
      <c r="D217" s="396"/>
      <c r="E217" s="395"/>
      <c r="J217" s="395"/>
    </row>
    <row r="218" spans="4:10">
      <c r="D218" s="396"/>
      <c r="E218" s="395"/>
      <c r="J218" s="395"/>
    </row>
    <row r="219" spans="4:10">
      <c r="D219" s="396"/>
      <c r="E219" s="395"/>
      <c r="J219" s="395"/>
    </row>
  </sheetData>
  <mergeCells count="40"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H62:K62"/>
    <mergeCell ref="A63:B67"/>
    <mergeCell ref="C63:C67"/>
    <mergeCell ref="D63:E67"/>
    <mergeCell ref="F63:G67"/>
    <mergeCell ref="H64:K64"/>
    <mergeCell ref="H66:K66"/>
    <mergeCell ref="A74:K74"/>
    <mergeCell ref="A68:K68"/>
    <mergeCell ref="A69:K69"/>
    <mergeCell ref="A70:A71"/>
    <mergeCell ref="B70:K71"/>
    <mergeCell ref="A72:K72"/>
    <mergeCell ref="A73:K73"/>
  </mergeCells>
  <conditionalFormatting sqref="A13:K59 N14:X14 N16:X16 N18:X18">
    <cfRule type="expression" dxfId="30" priority="1">
      <formula>MOD(ROW(),2)</formula>
    </cfRule>
  </conditionalFormatting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blackAndWhite="1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3"/>
  <dimension ref="A1:X218"/>
  <sheetViews>
    <sheetView showGridLines="0" zoomScaleSheetLayoutView="100" workbookViewId="0">
      <pane ySplit="12" topLeftCell="A95" activePane="bottomLeft" state="frozen"/>
      <selection activeCell="S44" sqref="S44"/>
      <selection pane="bottomLeft" activeCell="S44" sqref="S44"/>
    </sheetView>
  </sheetViews>
  <sheetFormatPr defaultColWidth="10.7109375" defaultRowHeight="12.75"/>
  <cols>
    <col min="1" max="1" width="10.5703125" style="373" customWidth="1"/>
    <col min="2" max="2" width="20.140625" style="373" customWidth="1"/>
    <col min="3" max="3" width="12.7109375" style="373" customWidth="1"/>
    <col min="4" max="4" width="9.85546875" style="375" customWidth="1"/>
    <col min="5" max="5" width="18.7109375" style="373" customWidth="1"/>
    <col min="6" max="6" width="4.140625" style="376" customWidth="1"/>
    <col min="7" max="8" width="11.42578125" style="373" customWidth="1"/>
    <col min="9" max="9" width="11.42578125" style="376" customWidth="1"/>
    <col min="10" max="10" width="11.42578125" style="373" customWidth="1"/>
    <col min="11" max="11" width="5.5703125" style="373" customWidth="1"/>
    <col min="12" max="16384" width="10.7109375" style="373"/>
  </cols>
  <sheetData>
    <row r="1" spans="1:24">
      <c r="A1" s="406" t="s">
        <v>12913</v>
      </c>
      <c r="B1" s="407"/>
      <c r="C1" s="369"/>
      <c r="D1" s="370"/>
      <c r="E1" s="369"/>
      <c r="F1" s="371"/>
      <c r="G1" s="372"/>
      <c r="H1" s="406" t="s">
        <v>12914</v>
      </c>
      <c r="I1" s="407"/>
      <c r="J1" s="407"/>
      <c r="K1" s="372"/>
    </row>
    <row r="2" spans="1:24">
      <c r="A2" s="374"/>
      <c r="G2" s="377"/>
      <c r="H2" s="378" t="s">
        <v>289</v>
      </c>
      <c r="I2" s="379"/>
      <c r="J2" s="379"/>
      <c r="K2" s="377"/>
      <c r="P2" s="379"/>
    </row>
    <row r="3" spans="1:24">
      <c r="A3" s="374"/>
      <c r="G3" s="377"/>
      <c r="H3" s="380"/>
      <c r="I3" s="373"/>
      <c r="J3" s="379"/>
      <c r="K3" s="377"/>
      <c r="P3" s="379"/>
    </row>
    <row r="4" spans="1:24">
      <c r="A4" s="374"/>
      <c r="G4" s="377"/>
      <c r="H4" s="380" t="s">
        <v>290</v>
      </c>
      <c r="I4" s="373"/>
      <c r="J4" s="379"/>
      <c r="K4" s="377"/>
      <c r="P4" s="379"/>
    </row>
    <row r="5" spans="1:24">
      <c r="A5" s="374"/>
      <c r="G5" s="377"/>
      <c r="H5" s="380" t="s">
        <v>291</v>
      </c>
      <c r="I5" s="373"/>
      <c r="J5" s="379"/>
      <c r="K5" s="377"/>
      <c r="N5" s="379"/>
    </row>
    <row r="6" spans="1:24">
      <c r="A6" s="374"/>
      <c r="G6" s="377"/>
      <c r="H6" s="380" t="s">
        <v>292</v>
      </c>
      <c r="J6" s="379"/>
      <c r="K6" s="377"/>
    </row>
    <row r="7" spans="1:24">
      <c r="A7" s="381"/>
      <c r="B7" s="382"/>
      <c r="C7" s="382"/>
      <c r="D7" s="383"/>
      <c r="E7" s="382"/>
      <c r="F7" s="384"/>
      <c r="G7" s="385"/>
      <c r="H7" s="386"/>
      <c r="I7" s="384"/>
      <c r="J7" s="382"/>
      <c r="K7" s="385"/>
    </row>
    <row r="8" spans="1:24">
      <c r="A8" s="521" t="s">
        <v>12915</v>
      </c>
      <c r="B8" s="506"/>
      <c r="C8" s="521" t="s">
        <v>12916</v>
      </c>
      <c r="D8" s="506"/>
      <c r="E8" s="521" t="s">
        <v>12917</v>
      </c>
      <c r="F8" s="506"/>
      <c r="G8" s="521" t="s">
        <v>12918</v>
      </c>
      <c r="H8" s="504"/>
      <c r="I8" s="504"/>
      <c r="J8" s="511" t="s">
        <v>12919</v>
      </c>
      <c r="K8" s="513"/>
    </row>
    <row r="9" spans="1:24">
      <c r="A9" s="522" t="s">
        <v>12920</v>
      </c>
      <c r="B9" s="523"/>
      <c r="C9" s="527">
        <v>45347</v>
      </c>
      <c r="D9" s="528"/>
      <c r="E9" s="529"/>
      <c r="F9" s="529"/>
      <c r="G9" s="530" t="s">
        <v>270</v>
      </c>
      <c r="H9" s="531"/>
      <c r="I9" s="532"/>
      <c r="J9" s="522" t="s">
        <v>272</v>
      </c>
      <c r="K9" s="523"/>
    </row>
    <row r="10" spans="1:24">
      <c r="A10" s="511" t="s">
        <v>12921</v>
      </c>
      <c r="B10" s="512"/>
      <c r="C10" s="512"/>
      <c r="D10" s="512"/>
      <c r="E10" s="512"/>
      <c r="F10" s="512"/>
      <c r="G10" s="512"/>
      <c r="H10" s="512"/>
      <c r="I10" s="512"/>
      <c r="J10" s="512"/>
      <c r="K10" s="513"/>
    </row>
    <row r="11" spans="1:24">
      <c r="A11" s="381" t="s">
        <v>288</v>
      </c>
      <c r="B11" s="382"/>
      <c r="C11" s="382"/>
      <c r="D11" s="382"/>
      <c r="E11" s="382"/>
      <c r="F11" s="382"/>
      <c r="G11" s="382"/>
      <c r="H11" s="382"/>
      <c r="I11" s="382"/>
      <c r="J11" s="382"/>
      <c r="K11" s="385"/>
    </row>
    <row r="12" spans="1:24" ht="31.5" customHeight="1">
      <c r="A12" s="393" t="s">
        <v>12922</v>
      </c>
      <c r="B12" s="524" t="s">
        <v>12923</v>
      </c>
      <c r="C12" s="525"/>
      <c r="D12" s="525"/>
      <c r="E12" s="526"/>
      <c r="F12" s="394" t="s">
        <v>12924</v>
      </c>
      <c r="G12" s="393" t="s">
        <v>12925</v>
      </c>
      <c r="H12" s="393" t="s">
        <v>12926</v>
      </c>
      <c r="I12" s="393" t="s">
        <v>12927</v>
      </c>
      <c r="J12" s="393" t="s">
        <v>12928</v>
      </c>
      <c r="K12" s="393" t="s">
        <v>12929</v>
      </c>
    </row>
    <row r="13" spans="1:24" ht="12.95" customHeight="1">
      <c r="A13" s="403"/>
      <c r="B13" s="398" t="s">
        <v>12930</v>
      </c>
      <c r="C13" s="391"/>
      <c r="D13" s="391"/>
      <c r="E13" s="392"/>
      <c r="F13" s="400"/>
      <c r="G13" s="401"/>
      <c r="H13" s="410"/>
      <c r="I13" s="401"/>
      <c r="J13" s="410"/>
      <c r="K13" s="401"/>
      <c r="N13" s="379"/>
    </row>
    <row r="14" spans="1:24" ht="15">
      <c r="A14" s="399" t="str">
        <f t="array" ref="A14">IFERROR(INDEX(productsSku, SMALL(IF(productsQty&lt;&gt;0, ROW(productsQty)-ROW('BHPC MANAGER'!$CD$10)+1), ROW(L1))), "")</f>
        <v>P05050</v>
      </c>
      <c r="B14" s="399" t="str">
        <f t="array" ref="B14">IFERROR(INDEX(productsDescription, SMALL(IF(productsQty&lt;&gt;0, ROW(productsQty)-ROW('BHPC MANAGER'!$CD$10)+1), ROW(L1))), "")</f>
        <v>BHPC WOMEN 1 EDP 100ML</v>
      </c>
      <c r="C14"/>
      <c r="D14"/>
      <c r="E14" s="368"/>
      <c r="F14" s="402" t="str">
        <f t="shared" ref="F14:F39" si="0">IF(A14="","","PC")</f>
        <v>PC</v>
      </c>
      <c r="G14" s="402">
        <f t="array" ref="G14">IFERROR(INDEX(productsQty, SMALL(IF(productsQty&lt;&gt;0, ROW(productsQty)-ROW('BHPC MANAGER'!$CD$10)+1), ROW(L1))), "")</f>
        <v>96</v>
      </c>
      <c r="H14" s="409">
        <f t="array" ref="H14">IFERROR(INDEX(productsSalePrice, SMALL(IF(productsQty&lt;&gt;0, ROW(productsQty)-ROW('BHPC MANAGER'!$CD$10)+1), ROW(L1))), "")</f>
        <v>6.25</v>
      </c>
      <c r="I14" s="402">
        <f t="array" ref="I14">IFERROR(INDEX(productsCartons, SMALL(IF(productsQty&lt;&gt;0, ROW(productsQty)-ROW('BHPC MANAGER'!$CD$10)+1), ROW(L1))), "")</f>
        <v>4</v>
      </c>
      <c r="J14" s="409">
        <f t="shared" ref="J14:J39" si="1">IF(A14="","",G14*H14)</f>
        <v>600</v>
      </c>
      <c r="K14" s="402" t="str">
        <f t="shared" ref="K14:K39" si="2">IF(A14="","",$C$69)</f>
        <v>061</v>
      </c>
      <c r="N14" s="376"/>
      <c r="S14" s="150"/>
      <c r="T14" s="150"/>
      <c r="U14" s="397"/>
      <c r="V14" s="150"/>
      <c r="W14" s="397"/>
      <c r="X14" s="150"/>
    </row>
    <row r="15" spans="1:24" ht="15">
      <c r="A15" s="399" t="str">
        <f t="array" ref="A15">IFERROR(INDEX(productsSku, SMALL(IF(productsQty&lt;&gt;0, ROW(productsQty)-ROW('BHPC MANAGER'!$CD$10)+1), ROW(L2))), "")</f>
        <v>P05051</v>
      </c>
      <c r="B15" s="399" t="str">
        <f t="array" ref="B15">IFERROR(INDEX(productsDescription, SMALL(IF(productsQty&lt;&gt;0, ROW(productsQty)-ROW('BHPC MANAGER'!$CD$10)+1), ROW(L2))), "")</f>
        <v>BHPC WOMEN 9 EDP 100ML</v>
      </c>
      <c r="C15"/>
      <c r="D15"/>
      <c r="E15" s="368"/>
      <c r="F15" s="402" t="str">
        <f t="shared" si="0"/>
        <v>PC</v>
      </c>
      <c r="G15" s="402">
        <f t="array" ref="G15">IFERROR(INDEX(productsQty, SMALL(IF(productsQty&lt;&gt;0, ROW(productsQty)-ROW('BHPC MANAGER'!$CD$10)+1), ROW(L2))), "")</f>
        <v>96</v>
      </c>
      <c r="H15" s="409">
        <f t="array" ref="H15">IFERROR(INDEX(productsSalePrice, SMALL(IF(productsQty&lt;&gt;0, ROW(productsQty)-ROW('BHPC MANAGER'!$CD$10)+1), ROW(L2))), "")</f>
        <v>6.25</v>
      </c>
      <c r="I15" s="402">
        <f t="array" ref="I15">IFERROR(INDEX(productsCartons, SMALL(IF(productsQty&lt;&gt;0, ROW(productsQty)-ROW('BHPC MANAGER'!$CD$10)+1), ROW(L2))), "")</f>
        <v>4</v>
      </c>
      <c r="J15" s="409">
        <f t="shared" si="1"/>
        <v>600</v>
      </c>
      <c r="K15" s="402" t="str">
        <f t="shared" si="2"/>
        <v>061</v>
      </c>
      <c r="N15" s="379"/>
    </row>
    <row r="16" spans="1:24" ht="15">
      <c r="A16" s="399" t="str">
        <f t="array" ref="A16">IFERROR(INDEX(productsSku, SMALL(IF(productsQty&lt;&gt;0, ROW(productsQty)-ROW('BHPC MANAGER'!$CD$10)+1), ROW(L3))), "")</f>
        <v>P05052</v>
      </c>
      <c r="B16" s="399" t="str">
        <f t="array" ref="B16">IFERROR(INDEX(productsDescription, SMALL(IF(productsQty&lt;&gt;0, ROW(productsQty)-ROW('BHPC MANAGER'!$CD$10)+1), ROW(L3))), "")</f>
        <v>BHPC WOMEN 8 EDP 100ML</v>
      </c>
      <c r="C16"/>
      <c r="D16"/>
      <c r="E16" s="368"/>
      <c r="F16" s="402" t="str">
        <f t="shared" si="0"/>
        <v>PC</v>
      </c>
      <c r="G16" s="402">
        <f t="array" ref="G16">IFERROR(INDEX(productsQty, SMALL(IF(productsQty&lt;&gt;0, ROW(productsQty)-ROW('BHPC MANAGER'!$CD$10)+1), ROW(L3))), "")</f>
        <v>96</v>
      </c>
      <c r="H16" s="409">
        <f t="array" ref="H16">IFERROR(INDEX(productsSalePrice, SMALL(IF(productsQty&lt;&gt;0, ROW(productsQty)-ROW('BHPC MANAGER'!$CD$10)+1), ROW(L3))), "")</f>
        <v>6.25</v>
      </c>
      <c r="I16" s="402">
        <f t="array" ref="I16">IFERROR(INDEX(productsCartons, SMALL(IF(productsQty&lt;&gt;0, ROW(productsQty)-ROW('BHPC MANAGER'!$CD$10)+1), ROW(L3))), "")</f>
        <v>4</v>
      </c>
      <c r="J16" s="409">
        <f t="shared" si="1"/>
        <v>600</v>
      </c>
      <c r="K16" s="402" t="str">
        <f t="shared" si="2"/>
        <v>061</v>
      </c>
      <c r="N16" s="376"/>
      <c r="S16" s="150"/>
      <c r="T16" s="150"/>
      <c r="U16" s="397"/>
      <c r="V16" s="150"/>
      <c r="W16" s="397"/>
      <c r="X16" s="150"/>
    </row>
    <row r="17" spans="1:24" ht="15">
      <c r="A17" s="399" t="str">
        <f t="array" ref="A17">IFERROR(INDEX(productsSku, SMALL(IF(productsQty&lt;&gt;0, ROW(productsQty)-ROW('BHPC MANAGER'!$CD$10)+1), ROW(L4))), "")</f>
        <v>P05053</v>
      </c>
      <c r="B17" s="399" t="str">
        <f t="array" ref="B17">IFERROR(INDEX(productsDescription, SMALL(IF(productsQty&lt;&gt;0, ROW(productsQty)-ROW('BHPC MANAGER'!$CD$10)+1), ROW(L4))), "")</f>
        <v>BHPC WOMEN 2 EDP 100ML</v>
      </c>
      <c r="C17"/>
      <c r="D17"/>
      <c r="E17" s="368"/>
      <c r="F17" s="402" t="str">
        <f t="shared" si="0"/>
        <v>PC</v>
      </c>
      <c r="G17" s="402">
        <f t="array" ref="G17">IFERROR(INDEX(productsQty, SMALL(IF(productsQty&lt;&gt;0, ROW(productsQty)-ROW('BHPC MANAGER'!$CD$10)+1), ROW(L4))), "")</f>
        <v>96</v>
      </c>
      <c r="H17" s="409">
        <f t="array" ref="H17">IFERROR(INDEX(productsSalePrice, SMALL(IF(productsQty&lt;&gt;0, ROW(productsQty)-ROW('BHPC MANAGER'!$CD$10)+1), ROW(L4))), "")</f>
        <v>6.25</v>
      </c>
      <c r="I17" s="402">
        <f t="array" ref="I17">IFERROR(INDEX(productsCartons, SMALL(IF(productsQty&lt;&gt;0, ROW(productsQty)-ROW('BHPC MANAGER'!$CD$10)+1), ROW(L4))), "")</f>
        <v>4</v>
      </c>
      <c r="J17" s="409">
        <f t="shared" si="1"/>
        <v>600</v>
      </c>
      <c r="K17" s="402" t="str">
        <f t="shared" si="2"/>
        <v>061</v>
      </c>
      <c r="N17" s="379"/>
    </row>
    <row r="18" spans="1:24" ht="15">
      <c r="A18" s="399" t="str">
        <f t="array" ref="A18">IFERROR(INDEX(productsSku, SMALL(IF(productsQty&lt;&gt;0, ROW(productsQty)-ROW('BHPC MANAGER'!$CD$10)+1), ROW(L5))), "")</f>
        <v/>
      </c>
      <c r="B18" s="399" t="str">
        <f t="array" ref="B18">IFERROR(INDEX(productsDescription, SMALL(IF(productsQty&lt;&gt;0, ROW(productsQty)-ROW('BHPC MANAGER'!$CD$10)+1), ROW(L5))), "")</f>
        <v/>
      </c>
      <c r="C18"/>
      <c r="D18"/>
      <c r="E18" s="368"/>
      <c r="F18" s="402" t="str">
        <f t="shared" si="0"/>
        <v/>
      </c>
      <c r="G18" s="402" t="str">
        <f t="array" ref="G18">IFERROR(INDEX(productsQty, SMALL(IF(productsQty&lt;&gt;0, ROW(productsQty)-ROW('BHPC MANAGER'!$CD$10)+1), ROW(L5))), "")</f>
        <v/>
      </c>
      <c r="H18" s="409" t="str">
        <f t="array" ref="H18">IFERROR(INDEX(productsSalePrice, SMALL(IF(productsQty&lt;&gt;0, ROW(productsQty)-ROW('BHPC MANAGER'!$CD$10)+1), ROW(L5))), "")</f>
        <v/>
      </c>
      <c r="I18" s="402" t="str">
        <f t="array" ref="I18">IFERROR(INDEX(productsCartons, SMALL(IF(productsQty&lt;&gt;0, ROW(productsQty)-ROW('BHPC MANAGER'!$CD$10)+1), ROW(L5))), "")</f>
        <v/>
      </c>
      <c r="J18" s="409" t="str">
        <f t="shared" si="1"/>
        <v/>
      </c>
      <c r="K18" s="402" t="str">
        <f t="shared" si="2"/>
        <v/>
      </c>
      <c r="N18" s="376"/>
      <c r="S18" s="150"/>
      <c r="T18" s="150"/>
      <c r="U18" s="397"/>
      <c r="V18" s="150"/>
      <c r="W18" s="397"/>
      <c r="X18" s="150"/>
    </row>
    <row r="19" spans="1:24" ht="15">
      <c r="A19" s="399" t="str">
        <f t="array" ref="A19">IFERROR(INDEX(productsSku, SMALL(IF(productsQty&lt;&gt;0, ROW(productsQty)-ROW('BHPC MANAGER'!$CD$10)+1), ROW(L6))), "")</f>
        <v/>
      </c>
      <c r="B19" s="399" t="str">
        <f t="array" ref="B19">IFERROR(INDEX(productsDescription, SMALL(IF(productsQty&lt;&gt;0, ROW(productsQty)-ROW('BHPC MANAGER'!$CD$10)+1), ROW(L6))), "")</f>
        <v/>
      </c>
      <c r="C19"/>
      <c r="D19"/>
      <c r="E19" s="368"/>
      <c r="F19" s="402" t="str">
        <f t="shared" si="0"/>
        <v/>
      </c>
      <c r="G19" s="402" t="str">
        <f t="array" ref="G19">IFERROR(INDEX(productsQty, SMALL(IF(productsQty&lt;&gt;0, ROW(productsQty)-ROW('BHPC MANAGER'!$CD$10)+1), ROW(L6))), "")</f>
        <v/>
      </c>
      <c r="H19" s="409" t="str">
        <f t="array" ref="H19">IFERROR(INDEX(productsSalePrice, SMALL(IF(productsQty&lt;&gt;0, ROW(productsQty)-ROW('BHPC MANAGER'!$CD$10)+1), ROW(L6))), "")</f>
        <v/>
      </c>
      <c r="I19" s="402" t="str">
        <f t="array" ref="I19">IFERROR(INDEX(productsCartons, SMALL(IF(productsQty&lt;&gt;0, ROW(productsQty)-ROW('BHPC MANAGER'!$CD$10)+1), ROW(L6))), "")</f>
        <v/>
      </c>
      <c r="J19" s="409" t="str">
        <f t="shared" si="1"/>
        <v/>
      </c>
      <c r="K19" s="402" t="str">
        <f t="shared" si="2"/>
        <v/>
      </c>
    </row>
    <row r="20" spans="1:24" ht="15">
      <c r="A20" s="399" t="str">
        <f t="array" ref="A20">IFERROR(INDEX(productsSku, SMALL(IF(productsQty&lt;&gt;0, ROW(productsQty)-ROW('BHPC MANAGER'!$CD$10)+1), ROW(L7))), "")</f>
        <v/>
      </c>
      <c r="B20" s="399" t="str">
        <f t="array" ref="B20">IFERROR(INDEX(productsDescription, SMALL(IF(productsQty&lt;&gt;0, ROW(productsQty)-ROW('BHPC MANAGER'!$CD$10)+1), ROW(L7))), "")</f>
        <v/>
      </c>
      <c r="C20"/>
      <c r="D20"/>
      <c r="E20" s="368"/>
      <c r="F20" s="402" t="str">
        <f t="shared" si="0"/>
        <v/>
      </c>
      <c r="G20" s="402" t="str">
        <f t="array" ref="G20">IFERROR(INDEX(productsQty, SMALL(IF(productsQty&lt;&gt;0, ROW(productsQty)-ROW('BHPC MANAGER'!$CD$10)+1), ROW(L7))), "")</f>
        <v/>
      </c>
      <c r="H20" s="409" t="str">
        <f t="array" ref="H20">IFERROR(INDEX(productsSalePrice, SMALL(IF(productsQty&lt;&gt;0, ROW(productsQty)-ROW('BHPC MANAGER'!$CD$10)+1), ROW(L7))), "")</f>
        <v/>
      </c>
      <c r="I20" s="402" t="str">
        <f t="array" ref="I20">IFERROR(INDEX(productsCartons, SMALL(IF(productsQty&lt;&gt;0, ROW(productsQty)-ROW('BHPC MANAGER'!$CD$10)+1), ROW(L7))), "")</f>
        <v/>
      </c>
      <c r="J20" s="409" t="str">
        <f t="shared" si="1"/>
        <v/>
      </c>
      <c r="K20" s="402" t="str">
        <f t="shared" si="2"/>
        <v/>
      </c>
    </row>
    <row r="21" spans="1:24" ht="15">
      <c r="A21" s="399" t="str">
        <f t="array" ref="A21">IFERROR(INDEX(productsSku, SMALL(IF(productsQty&lt;&gt;0, ROW(productsQty)-ROW('BHPC MANAGER'!$CD$10)+1), ROW(L8))), "")</f>
        <v/>
      </c>
      <c r="B21" s="399" t="str">
        <f t="array" ref="B21">IFERROR(INDEX(productsDescription, SMALL(IF(productsQty&lt;&gt;0, ROW(productsQty)-ROW('BHPC MANAGER'!$CD$10)+1), ROW(L8))), "")</f>
        <v/>
      </c>
      <c r="C21"/>
      <c r="D21"/>
      <c r="E21" s="368"/>
      <c r="F21" s="402" t="str">
        <f t="shared" si="0"/>
        <v/>
      </c>
      <c r="G21" s="402" t="str">
        <f t="array" ref="G21">IFERROR(INDEX(productsQty, SMALL(IF(productsQty&lt;&gt;0, ROW(productsQty)-ROW('BHPC MANAGER'!$CD$10)+1), ROW(L8))), "")</f>
        <v/>
      </c>
      <c r="H21" s="409" t="str">
        <f t="array" ref="H21">IFERROR(INDEX(productsSalePrice, SMALL(IF(productsQty&lt;&gt;0, ROW(productsQty)-ROW('BHPC MANAGER'!$CD$10)+1), ROW(L8))), "")</f>
        <v/>
      </c>
      <c r="I21" s="402" t="str">
        <f t="array" ref="I21">IFERROR(INDEX(productsCartons, SMALL(IF(productsQty&lt;&gt;0, ROW(productsQty)-ROW('BHPC MANAGER'!$CD$10)+1), ROW(L8))), "")</f>
        <v/>
      </c>
      <c r="J21" s="409" t="str">
        <f t="shared" si="1"/>
        <v/>
      </c>
      <c r="K21" s="402" t="str">
        <f t="shared" si="2"/>
        <v/>
      </c>
    </row>
    <row r="22" spans="1:24" ht="15">
      <c r="A22" s="399" t="str">
        <f t="array" ref="A22">IFERROR(INDEX(productsSku, SMALL(IF(productsQty&lt;&gt;0, ROW(productsQty)-ROW('BHPC MANAGER'!$CD$10)+1), ROW(L9))), "")</f>
        <v/>
      </c>
      <c r="B22" s="399" t="str">
        <f t="array" ref="B22">IFERROR(INDEX(productsDescription, SMALL(IF(productsQty&lt;&gt;0, ROW(productsQty)-ROW('BHPC MANAGER'!$CD$10)+1), ROW(L9))), "")</f>
        <v/>
      </c>
      <c r="C22"/>
      <c r="D22"/>
      <c r="E22" s="368"/>
      <c r="F22" s="402" t="str">
        <f t="shared" si="0"/>
        <v/>
      </c>
      <c r="G22" s="402" t="str">
        <f t="array" ref="G22">IFERROR(INDEX(productsQty, SMALL(IF(productsQty&lt;&gt;0, ROW(productsQty)-ROW('BHPC MANAGER'!$CD$10)+1), ROW(L9))), "")</f>
        <v/>
      </c>
      <c r="H22" s="409" t="str">
        <f t="array" ref="H22">IFERROR(INDEX(productsSalePrice, SMALL(IF(productsQty&lt;&gt;0, ROW(productsQty)-ROW('BHPC MANAGER'!$CD$10)+1), ROW(L9))), "")</f>
        <v/>
      </c>
      <c r="I22" s="402" t="str">
        <f t="array" ref="I22">IFERROR(INDEX(productsCartons, SMALL(IF(productsQty&lt;&gt;0, ROW(productsQty)-ROW('BHPC MANAGER'!$CD$10)+1), ROW(L9))), "")</f>
        <v/>
      </c>
      <c r="J22" s="409" t="str">
        <f t="shared" si="1"/>
        <v/>
      </c>
      <c r="K22" s="402" t="str">
        <f t="shared" si="2"/>
        <v/>
      </c>
    </row>
    <row r="23" spans="1:24" ht="15">
      <c r="A23" s="399" t="str">
        <f t="array" ref="A23">IFERROR(INDEX(productsSku, SMALL(IF(productsQty&lt;&gt;0, ROW(productsQty)-ROW('BHPC MANAGER'!$CD$10)+1), ROW(L10))), "")</f>
        <v/>
      </c>
      <c r="B23" s="399" t="str">
        <f t="array" ref="B23">IFERROR(INDEX(productsDescription, SMALL(IF(productsQty&lt;&gt;0, ROW(productsQty)-ROW('BHPC MANAGER'!$CD$10)+1), ROW(L10))), "")</f>
        <v/>
      </c>
      <c r="C23"/>
      <c r="D23"/>
      <c r="E23" s="368"/>
      <c r="F23" s="402" t="str">
        <f t="shared" si="0"/>
        <v/>
      </c>
      <c r="G23" s="402" t="str">
        <f t="array" ref="G23">IFERROR(INDEX(productsQty, SMALL(IF(productsQty&lt;&gt;0, ROW(productsQty)-ROW('BHPC MANAGER'!$CD$10)+1), ROW(L10))), "")</f>
        <v/>
      </c>
      <c r="H23" s="409" t="str">
        <f t="array" ref="H23">IFERROR(INDEX(productsSalePrice, SMALL(IF(productsQty&lt;&gt;0, ROW(productsQty)-ROW('BHPC MANAGER'!$CD$10)+1), ROW(L10))), "")</f>
        <v/>
      </c>
      <c r="I23" s="402" t="str">
        <f t="array" ref="I23">IFERROR(INDEX(productsCartons, SMALL(IF(productsQty&lt;&gt;0, ROW(productsQty)-ROW('BHPC MANAGER'!$CD$10)+1), ROW(L10))), "")</f>
        <v/>
      </c>
      <c r="J23" s="409" t="str">
        <f t="shared" si="1"/>
        <v/>
      </c>
      <c r="K23" s="402" t="str">
        <f t="shared" si="2"/>
        <v/>
      </c>
    </row>
    <row r="24" spans="1:24" ht="15">
      <c r="A24" s="399" t="str">
        <f t="array" ref="A24">IFERROR(INDEX(productsSku, SMALL(IF(productsQty&lt;&gt;0, ROW(productsQty)-ROW('BHPC MANAGER'!$CD$10)+1), ROW(L11))), "")</f>
        <v/>
      </c>
      <c r="B24" s="399" t="str">
        <f t="array" ref="B24">IFERROR(INDEX(productsDescription, SMALL(IF(productsQty&lt;&gt;0, ROW(productsQty)-ROW('BHPC MANAGER'!$CD$10)+1), ROW(L11))), "")</f>
        <v/>
      </c>
      <c r="C24"/>
      <c r="D24"/>
      <c r="E24" s="368"/>
      <c r="F24" s="402" t="str">
        <f t="shared" si="0"/>
        <v/>
      </c>
      <c r="G24" s="402" t="str">
        <f t="array" ref="G24">IFERROR(INDEX(productsQty, SMALL(IF(productsQty&lt;&gt;0, ROW(productsQty)-ROW('BHPC MANAGER'!$CD$10)+1), ROW(L11))), "")</f>
        <v/>
      </c>
      <c r="H24" s="409" t="str">
        <f t="array" ref="H24">IFERROR(INDEX(productsSalePrice, SMALL(IF(productsQty&lt;&gt;0, ROW(productsQty)-ROW('BHPC MANAGER'!$CD$10)+1), ROW(L11))), "")</f>
        <v/>
      </c>
      <c r="I24" s="402" t="str">
        <f t="array" ref="I24">IFERROR(INDEX(productsCartons, SMALL(IF(productsQty&lt;&gt;0, ROW(productsQty)-ROW('BHPC MANAGER'!$CD$10)+1), ROW(L11))), "")</f>
        <v/>
      </c>
      <c r="J24" s="409" t="str">
        <f t="shared" si="1"/>
        <v/>
      </c>
      <c r="K24" s="402" t="str">
        <f t="shared" si="2"/>
        <v/>
      </c>
    </row>
    <row r="25" spans="1:24" ht="15">
      <c r="A25" s="399" t="str">
        <f t="array" ref="A25">IFERROR(INDEX(productsSku, SMALL(IF(productsQty&lt;&gt;0, ROW(productsQty)-ROW('BHPC MANAGER'!$CD$10)+1), ROW(L12))), "")</f>
        <v/>
      </c>
      <c r="B25" s="399" t="str">
        <f t="array" ref="B25">IFERROR(INDEX(productsDescription, SMALL(IF(productsQty&lt;&gt;0, ROW(productsQty)-ROW('BHPC MANAGER'!$CD$10)+1), ROW(L12))), "")</f>
        <v/>
      </c>
      <c r="C25"/>
      <c r="D25"/>
      <c r="E25" s="368"/>
      <c r="F25" s="402" t="str">
        <f t="shared" si="0"/>
        <v/>
      </c>
      <c r="G25" s="402" t="str">
        <f t="array" ref="G25">IFERROR(INDEX(productsQty, SMALL(IF(productsQty&lt;&gt;0, ROW(productsQty)-ROW('BHPC MANAGER'!$CD$10)+1), ROW(L12))), "")</f>
        <v/>
      </c>
      <c r="H25" s="409" t="str">
        <f t="array" ref="H25">IFERROR(INDEX(productsSalePrice, SMALL(IF(productsQty&lt;&gt;0, ROW(productsQty)-ROW('BHPC MANAGER'!$CD$10)+1), ROW(L12))), "")</f>
        <v/>
      </c>
      <c r="I25" s="402" t="str">
        <f t="array" ref="I25">IFERROR(INDEX(productsCartons, SMALL(IF(productsQty&lt;&gt;0, ROW(productsQty)-ROW('BHPC MANAGER'!$CD$10)+1), ROW(L12))), "")</f>
        <v/>
      </c>
      <c r="J25" s="409" t="str">
        <f t="shared" si="1"/>
        <v/>
      </c>
      <c r="K25" s="402" t="str">
        <f t="shared" si="2"/>
        <v/>
      </c>
    </row>
    <row r="26" spans="1:24" ht="15">
      <c r="A26" s="399" t="str">
        <f t="array" ref="A26">IFERROR(INDEX(productsSku, SMALL(IF(productsQty&lt;&gt;0, ROW(productsQty)-ROW('BHPC MANAGER'!$CD$10)+1), ROW(L13))), "")</f>
        <v/>
      </c>
      <c r="B26" s="399" t="str">
        <f t="array" ref="B26">IFERROR(INDEX(productsDescription, SMALL(IF(productsQty&lt;&gt;0, ROW(productsQty)-ROW('BHPC MANAGER'!$CD$10)+1), ROW(L13))), "")</f>
        <v/>
      </c>
      <c r="C26"/>
      <c r="D26"/>
      <c r="E26" s="368"/>
      <c r="F26" s="402" t="str">
        <f t="shared" si="0"/>
        <v/>
      </c>
      <c r="G26" s="402" t="str">
        <f t="array" ref="G26">IFERROR(INDEX(productsQty, SMALL(IF(productsQty&lt;&gt;0, ROW(productsQty)-ROW('BHPC MANAGER'!$CD$10)+1), ROW(L13))), "")</f>
        <v/>
      </c>
      <c r="H26" s="409" t="str">
        <f t="array" ref="H26">IFERROR(INDEX(productsSalePrice, SMALL(IF(productsQty&lt;&gt;0, ROW(productsQty)-ROW('BHPC MANAGER'!$CD$10)+1), ROW(L13))), "")</f>
        <v/>
      </c>
      <c r="I26" s="402" t="str">
        <f t="array" ref="I26">IFERROR(INDEX(productsCartons, SMALL(IF(productsQty&lt;&gt;0, ROW(productsQty)-ROW('BHPC MANAGER'!$CD$10)+1), ROW(L13))), "")</f>
        <v/>
      </c>
      <c r="J26" s="409" t="str">
        <f t="shared" si="1"/>
        <v/>
      </c>
      <c r="K26" s="402" t="str">
        <f t="shared" si="2"/>
        <v/>
      </c>
    </row>
    <row r="27" spans="1:24" ht="15">
      <c r="A27" s="399" t="str">
        <f t="array" ref="A27">IFERROR(INDEX(productsSku, SMALL(IF(productsQty&lt;&gt;0, ROW(productsQty)-ROW('BHPC MANAGER'!$CD$10)+1), ROW(L14))), "")</f>
        <v/>
      </c>
      <c r="B27" s="399" t="str">
        <f t="array" ref="B27">IFERROR(INDEX(productsDescription, SMALL(IF(productsQty&lt;&gt;0, ROW(productsQty)-ROW('BHPC MANAGER'!$CD$10)+1), ROW(L14))), "")</f>
        <v/>
      </c>
      <c r="C27"/>
      <c r="D27"/>
      <c r="E27" s="368"/>
      <c r="F27" s="402" t="str">
        <f t="shared" si="0"/>
        <v/>
      </c>
      <c r="G27" s="402" t="str">
        <f t="array" ref="G27">IFERROR(INDEX(productsQty, SMALL(IF(productsQty&lt;&gt;0, ROW(productsQty)-ROW('BHPC MANAGER'!$CD$10)+1), ROW(L14))), "")</f>
        <v/>
      </c>
      <c r="H27" s="409" t="str">
        <f t="array" ref="H27">IFERROR(INDEX(productsSalePrice, SMALL(IF(productsQty&lt;&gt;0, ROW(productsQty)-ROW('BHPC MANAGER'!$CD$10)+1), ROW(L14))), "")</f>
        <v/>
      </c>
      <c r="I27" s="402" t="str">
        <f t="array" ref="I27">IFERROR(INDEX(productsCartons, SMALL(IF(productsQty&lt;&gt;0, ROW(productsQty)-ROW('BHPC MANAGER'!$CD$10)+1), ROW(L14))), "")</f>
        <v/>
      </c>
      <c r="J27" s="409" t="str">
        <f t="shared" si="1"/>
        <v/>
      </c>
      <c r="K27" s="402" t="str">
        <f t="shared" si="2"/>
        <v/>
      </c>
    </row>
    <row r="28" spans="1:24" ht="15">
      <c r="A28" s="399" t="str">
        <f t="array" ref="A28">IFERROR(INDEX(productsSku, SMALL(IF(productsQty&lt;&gt;0, ROW(productsQty)-ROW('BHPC MANAGER'!$CD$10)+1), ROW(L15))), "")</f>
        <v/>
      </c>
      <c r="B28" s="399" t="str">
        <f t="array" ref="B28">IFERROR(INDEX(productsDescription, SMALL(IF(productsQty&lt;&gt;0, ROW(productsQty)-ROW('BHPC MANAGER'!$CD$10)+1), ROW(L15))), "")</f>
        <v/>
      </c>
      <c r="C28"/>
      <c r="D28"/>
      <c r="E28" s="368"/>
      <c r="F28" s="402" t="str">
        <f t="shared" si="0"/>
        <v/>
      </c>
      <c r="G28" s="402" t="str">
        <f t="array" ref="G28">IFERROR(INDEX(productsQty, SMALL(IF(productsQty&lt;&gt;0, ROW(productsQty)-ROW('BHPC MANAGER'!$CD$10)+1), ROW(L15))), "")</f>
        <v/>
      </c>
      <c r="H28" s="409" t="str">
        <f t="array" ref="H28">IFERROR(INDEX(productsSalePrice, SMALL(IF(productsQty&lt;&gt;0, ROW(productsQty)-ROW('BHPC MANAGER'!$CD$10)+1), ROW(L15))), "")</f>
        <v/>
      </c>
      <c r="I28" s="402" t="str">
        <f t="array" ref="I28">IFERROR(INDEX(productsCartons, SMALL(IF(productsQty&lt;&gt;0, ROW(productsQty)-ROW('BHPC MANAGER'!$CD$10)+1), ROW(L15))), "")</f>
        <v/>
      </c>
      <c r="J28" s="409" t="str">
        <f t="shared" si="1"/>
        <v/>
      </c>
      <c r="K28" s="402" t="str">
        <f t="shared" si="2"/>
        <v/>
      </c>
    </row>
    <row r="29" spans="1:24" ht="15">
      <c r="A29" s="399" t="str">
        <f t="array" ref="A29">IFERROR(INDEX(productsSku, SMALL(IF(productsQty&lt;&gt;0, ROW(productsQty)-ROW('BHPC MANAGER'!$CD$10)+1), ROW(L16))), "")</f>
        <v/>
      </c>
      <c r="B29" s="399" t="str">
        <f t="array" ref="B29">IFERROR(INDEX(productsDescription, SMALL(IF(productsQty&lt;&gt;0, ROW(productsQty)-ROW('BHPC MANAGER'!$CD$10)+1), ROW(L16))), "")</f>
        <v/>
      </c>
      <c r="C29"/>
      <c r="D29"/>
      <c r="E29" s="368"/>
      <c r="F29" s="402" t="str">
        <f t="shared" si="0"/>
        <v/>
      </c>
      <c r="G29" s="402" t="str">
        <f t="array" ref="G29">IFERROR(INDEX(productsQty, SMALL(IF(productsQty&lt;&gt;0, ROW(productsQty)-ROW('BHPC MANAGER'!$CD$10)+1), ROW(L16))), "")</f>
        <v/>
      </c>
      <c r="H29" s="409" t="str">
        <f t="array" ref="H29">IFERROR(INDEX(productsSalePrice, SMALL(IF(productsQty&lt;&gt;0, ROW(productsQty)-ROW('BHPC MANAGER'!$CD$10)+1), ROW(L16))), "")</f>
        <v/>
      </c>
      <c r="I29" s="402" t="str">
        <f t="array" ref="I29">IFERROR(INDEX(productsCartons, SMALL(IF(productsQty&lt;&gt;0, ROW(productsQty)-ROW('BHPC MANAGER'!$CD$10)+1), ROW(L16))), "")</f>
        <v/>
      </c>
      <c r="J29" s="409" t="str">
        <f t="shared" si="1"/>
        <v/>
      </c>
      <c r="K29" s="402" t="str">
        <f t="shared" si="2"/>
        <v/>
      </c>
    </row>
    <row r="30" spans="1:24" ht="15">
      <c r="A30" s="399" t="str">
        <f t="array" ref="A30">IFERROR(INDEX(productsSku, SMALL(IF(productsQty&lt;&gt;0, ROW(productsQty)-ROW('BHPC MANAGER'!$CD$10)+1), ROW(L17))), "")</f>
        <v/>
      </c>
      <c r="B30" s="399" t="str">
        <f t="array" ref="B30">IFERROR(INDEX(productsDescription, SMALL(IF(productsQty&lt;&gt;0, ROW(productsQty)-ROW('BHPC MANAGER'!$CD$10)+1), ROW(L17))), "")</f>
        <v/>
      </c>
      <c r="C30"/>
      <c r="D30"/>
      <c r="E30" s="368"/>
      <c r="F30" s="402" t="str">
        <f t="shared" si="0"/>
        <v/>
      </c>
      <c r="G30" s="402" t="str">
        <f t="array" ref="G30">IFERROR(INDEX(productsQty, SMALL(IF(productsQty&lt;&gt;0, ROW(productsQty)-ROW('BHPC MANAGER'!$CD$10)+1), ROW(L17))), "")</f>
        <v/>
      </c>
      <c r="H30" s="409" t="str">
        <f t="array" ref="H30">IFERROR(INDEX(productsSalePrice, SMALL(IF(productsQty&lt;&gt;0, ROW(productsQty)-ROW('BHPC MANAGER'!$CD$10)+1), ROW(L17))), "")</f>
        <v/>
      </c>
      <c r="I30" s="402" t="str">
        <f t="array" ref="I30">IFERROR(INDEX(productsCartons, SMALL(IF(productsQty&lt;&gt;0, ROW(productsQty)-ROW('BHPC MANAGER'!$CD$10)+1), ROW(L17))), "")</f>
        <v/>
      </c>
      <c r="J30" s="409" t="str">
        <f t="shared" si="1"/>
        <v/>
      </c>
      <c r="K30" s="402" t="str">
        <f t="shared" si="2"/>
        <v/>
      </c>
    </row>
    <row r="31" spans="1:24" ht="15">
      <c r="A31" s="399" t="str">
        <f t="array" ref="A31">IFERROR(INDEX(productsSku, SMALL(IF(productsQty&lt;&gt;0, ROW(productsQty)-ROW('BHPC MANAGER'!$CD$10)+1), ROW(L18))), "")</f>
        <v/>
      </c>
      <c r="B31" s="399" t="str">
        <f t="array" ref="B31">IFERROR(INDEX(productsDescription, SMALL(IF(productsQty&lt;&gt;0, ROW(productsQty)-ROW('BHPC MANAGER'!$CD$10)+1), ROW(L18))), "")</f>
        <v/>
      </c>
      <c r="C31"/>
      <c r="D31"/>
      <c r="E31" s="368"/>
      <c r="F31" s="402" t="str">
        <f t="shared" si="0"/>
        <v/>
      </c>
      <c r="G31" s="402" t="str">
        <f t="array" ref="G31">IFERROR(INDEX(productsQty, SMALL(IF(productsQty&lt;&gt;0, ROW(productsQty)-ROW('BHPC MANAGER'!$CD$10)+1), ROW(L18))), "")</f>
        <v/>
      </c>
      <c r="H31" s="409" t="str">
        <f t="array" ref="H31">IFERROR(INDEX(productsSalePrice, SMALL(IF(productsQty&lt;&gt;0, ROW(productsQty)-ROW('BHPC MANAGER'!$CD$10)+1), ROW(L18))), "")</f>
        <v/>
      </c>
      <c r="I31" s="402" t="str">
        <f t="array" ref="I31">IFERROR(INDEX(productsCartons, SMALL(IF(productsQty&lt;&gt;0, ROW(productsQty)-ROW('BHPC MANAGER'!$CD$10)+1), ROW(L18))), "")</f>
        <v/>
      </c>
      <c r="J31" s="409" t="str">
        <f t="shared" si="1"/>
        <v/>
      </c>
      <c r="K31" s="402" t="str">
        <f t="shared" si="2"/>
        <v/>
      </c>
    </row>
    <row r="32" spans="1:24" ht="15">
      <c r="A32" s="399" t="str">
        <f t="array" ref="A32">IFERROR(INDEX(productsSku, SMALL(IF(productsQty&lt;&gt;0, ROW(productsQty)-ROW('BHPC MANAGER'!$CD$10)+1), ROW(L19))), "")</f>
        <v/>
      </c>
      <c r="B32" s="399" t="str">
        <f t="array" ref="B32">IFERROR(INDEX(productsDescription, SMALL(IF(productsQty&lt;&gt;0, ROW(productsQty)-ROW('BHPC MANAGER'!$CD$10)+1), ROW(L19))), "")</f>
        <v/>
      </c>
      <c r="C32"/>
      <c r="D32"/>
      <c r="E32" s="368"/>
      <c r="F32" s="402" t="str">
        <f t="shared" si="0"/>
        <v/>
      </c>
      <c r="G32" s="402" t="str">
        <f t="array" ref="G32">IFERROR(INDEX(productsQty, SMALL(IF(productsQty&lt;&gt;0, ROW(productsQty)-ROW('BHPC MANAGER'!$CD$10)+1), ROW(L19))), "")</f>
        <v/>
      </c>
      <c r="H32" s="409" t="str">
        <f t="array" ref="H32">IFERROR(INDEX(productsSalePrice, SMALL(IF(productsQty&lt;&gt;0, ROW(productsQty)-ROW('BHPC MANAGER'!$CD$10)+1), ROW(L19))), "")</f>
        <v/>
      </c>
      <c r="I32" s="402" t="str">
        <f t="array" ref="I32">IFERROR(INDEX(productsCartons, SMALL(IF(productsQty&lt;&gt;0, ROW(productsQty)-ROW('BHPC MANAGER'!$CD$10)+1), ROW(L19))), "")</f>
        <v/>
      </c>
      <c r="J32" s="409" t="str">
        <f t="shared" si="1"/>
        <v/>
      </c>
      <c r="K32" s="402" t="str">
        <f t="shared" si="2"/>
        <v/>
      </c>
    </row>
    <row r="33" spans="1:11" ht="15">
      <c r="A33" s="399" t="str">
        <f t="array" ref="A33">IFERROR(INDEX(productsSku, SMALL(IF(productsQty&lt;&gt;0, ROW(productsQty)-ROW('BHPC MANAGER'!$CD$10)+1), ROW(L20))), "")</f>
        <v/>
      </c>
      <c r="B33" s="399" t="str">
        <f t="array" ref="B33">IFERROR(INDEX(productsDescription, SMALL(IF(productsQty&lt;&gt;0, ROW(productsQty)-ROW('BHPC MANAGER'!$CD$10)+1), ROW(L20))), "")</f>
        <v/>
      </c>
      <c r="C33"/>
      <c r="D33"/>
      <c r="E33" s="368"/>
      <c r="F33" s="402" t="str">
        <f t="shared" si="0"/>
        <v/>
      </c>
      <c r="G33" s="402" t="str">
        <f t="array" ref="G33">IFERROR(INDEX(productsQty, SMALL(IF(productsQty&lt;&gt;0, ROW(productsQty)-ROW('BHPC MANAGER'!$CD$10)+1), ROW(L20))), "")</f>
        <v/>
      </c>
      <c r="H33" s="409" t="str">
        <f t="array" ref="H33">IFERROR(INDEX(productsSalePrice, SMALL(IF(productsQty&lt;&gt;0, ROW(productsQty)-ROW('BHPC MANAGER'!$CD$10)+1), ROW(L20))), "")</f>
        <v/>
      </c>
      <c r="I33" s="402" t="str">
        <f t="array" ref="I33">IFERROR(INDEX(productsCartons, SMALL(IF(productsQty&lt;&gt;0, ROW(productsQty)-ROW('BHPC MANAGER'!$CD$10)+1), ROW(L20))), "")</f>
        <v/>
      </c>
      <c r="J33" s="409" t="str">
        <f t="shared" si="1"/>
        <v/>
      </c>
      <c r="K33" s="402" t="str">
        <f t="shared" si="2"/>
        <v/>
      </c>
    </row>
    <row r="34" spans="1:11" ht="15">
      <c r="A34" s="399" t="str">
        <f t="array" ref="A34">IFERROR(INDEX(productsSku, SMALL(IF(productsQty&lt;&gt;0, ROW(productsQty)-ROW('BHPC MANAGER'!$CD$10)+1), ROW(L21))), "")</f>
        <v/>
      </c>
      <c r="B34" s="399" t="str">
        <f t="array" ref="B34">IFERROR(INDEX(productsDescription, SMALL(IF(productsQty&lt;&gt;0, ROW(productsQty)-ROW('BHPC MANAGER'!$CD$10)+1), ROW(L21))), "")</f>
        <v/>
      </c>
      <c r="C34"/>
      <c r="D34"/>
      <c r="E34" s="368"/>
      <c r="F34" s="402" t="str">
        <f t="shared" si="0"/>
        <v/>
      </c>
      <c r="G34" s="402" t="str">
        <f t="array" ref="G34">IFERROR(INDEX(productsQty, SMALL(IF(productsQty&lt;&gt;0, ROW(productsQty)-ROW('BHPC MANAGER'!$CD$10)+1), ROW(L21))), "")</f>
        <v/>
      </c>
      <c r="H34" s="409" t="str">
        <f t="array" ref="H34">IFERROR(INDEX(productsSalePrice, SMALL(IF(productsQty&lt;&gt;0, ROW(productsQty)-ROW('BHPC MANAGER'!$CD$10)+1), ROW(L21))), "")</f>
        <v/>
      </c>
      <c r="I34" s="402" t="str">
        <f t="array" ref="I34">IFERROR(INDEX(productsCartons, SMALL(IF(productsQty&lt;&gt;0, ROW(productsQty)-ROW('BHPC MANAGER'!$CD$10)+1), ROW(L21))), "")</f>
        <v/>
      </c>
      <c r="J34" s="409" t="str">
        <f t="shared" si="1"/>
        <v/>
      </c>
      <c r="K34" s="402" t="str">
        <f t="shared" si="2"/>
        <v/>
      </c>
    </row>
    <row r="35" spans="1:11" ht="15">
      <c r="A35" s="399" t="str">
        <f t="array" ref="A35">IFERROR(INDEX(productsSku, SMALL(IF(productsQty&lt;&gt;0, ROW(productsQty)-ROW('BHPC MANAGER'!$CD$10)+1), ROW(L22))), "")</f>
        <v/>
      </c>
      <c r="B35" s="399" t="str">
        <f t="array" ref="B35">IFERROR(INDEX(productsDescription, SMALL(IF(productsQty&lt;&gt;0, ROW(productsQty)-ROW('BHPC MANAGER'!$CD$10)+1), ROW(L22))), "")</f>
        <v/>
      </c>
      <c r="C35"/>
      <c r="D35"/>
      <c r="E35" s="368"/>
      <c r="F35" s="402" t="str">
        <f t="shared" si="0"/>
        <v/>
      </c>
      <c r="G35" s="402" t="str">
        <f t="array" ref="G35">IFERROR(INDEX(productsQty, SMALL(IF(productsQty&lt;&gt;0, ROW(productsQty)-ROW('BHPC MANAGER'!$CD$10)+1), ROW(L22))), "")</f>
        <v/>
      </c>
      <c r="H35" s="409" t="str">
        <f t="array" ref="H35">IFERROR(INDEX(productsSalePrice, SMALL(IF(productsQty&lt;&gt;0, ROW(productsQty)-ROW('BHPC MANAGER'!$CD$10)+1), ROW(L22))), "")</f>
        <v/>
      </c>
      <c r="I35" s="402" t="str">
        <f t="array" ref="I35">IFERROR(INDEX(productsCartons, SMALL(IF(productsQty&lt;&gt;0, ROW(productsQty)-ROW('BHPC MANAGER'!$CD$10)+1), ROW(L22))), "")</f>
        <v/>
      </c>
      <c r="J35" s="409" t="str">
        <f t="shared" si="1"/>
        <v/>
      </c>
      <c r="K35" s="402" t="str">
        <f t="shared" si="2"/>
        <v/>
      </c>
    </row>
    <row r="36" spans="1:11" ht="15">
      <c r="A36" s="399" t="str">
        <f t="array" ref="A36">IFERROR(INDEX(productsSku, SMALL(IF(productsQty&lt;&gt;0, ROW(productsQty)-ROW('BHPC MANAGER'!$CD$10)+1), ROW(L23))), "")</f>
        <v/>
      </c>
      <c r="B36" s="399" t="str">
        <f t="array" ref="B36">IFERROR(INDEX(productsDescription, SMALL(IF(productsQty&lt;&gt;0, ROW(productsQty)-ROW('BHPC MANAGER'!$CD$10)+1), ROW(L23))), "")</f>
        <v/>
      </c>
      <c r="C36"/>
      <c r="D36"/>
      <c r="E36" s="368"/>
      <c r="F36" s="402" t="str">
        <f t="shared" si="0"/>
        <v/>
      </c>
      <c r="G36" s="402" t="str">
        <f t="array" ref="G36">IFERROR(INDEX(productsQty, SMALL(IF(productsQty&lt;&gt;0, ROW(productsQty)-ROW('BHPC MANAGER'!$CD$10)+1), ROW(L23))), "")</f>
        <v/>
      </c>
      <c r="H36" s="409" t="str">
        <f t="array" ref="H36">IFERROR(INDEX(productsSalePrice, SMALL(IF(productsQty&lt;&gt;0, ROW(productsQty)-ROW('BHPC MANAGER'!$CD$10)+1), ROW(L23))), "")</f>
        <v/>
      </c>
      <c r="I36" s="402" t="str">
        <f t="array" ref="I36">IFERROR(INDEX(productsCartons, SMALL(IF(productsQty&lt;&gt;0, ROW(productsQty)-ROW('BHPC MANAGER'!$CD$10)+1), ROW(L23))), "")</f>
        <v/>
      </c>
      <c r="J36" s="409" t="str">
        <f t="shared" si="1"/>
        <v/>
      </c>
      <c r="K36" s="402" t="str">
        <f t="shared" si="2"/>
        <v/>
      </c>
    </row>
    <row r="37" spans="1:11" ht="15">
      <c r="A37" s="399" t="str">
        <f t="array" ref="A37">IFERROR(INDEX(productsSku, SMALL(IF(productsQty&lt;&gt;0, ROW(productsQty)-ROW('BHPC MANAGER'!$CD$10)+1), ROW(L24))), "")</f>
        <v/>
      </c>
      <c r="B37" s="399" t="str">
        <f t="array" ref="B37">IFERROR(INDEX(productsDescription, SMALL(IF(productsQty&lt;&gt;0, ROW(productsQty)-ROW('BHPC MANAGER'!$CD$10)+1), ROW(L24))), "")</f>
        <v/>
      </c>
      <c r="C37"/>
      <c r="D37"/>
      <c r="E37" s="368"/>
      <c r="F37" s="402" t="str">
        <f t="shared" si="0"/>
        <v/>
      </c>
      <c r="G37" s="402" t="str">
        <f t="array" ref="G37">IFERROR(INDEX(productsQty, SMALL(IF(productsQty&lt;&gt;0, ROW(productsQty)-ROW('BHPC MANAGER'!$CD$10)+1), ROW(L24))), "")</f>
        <v/>
      </c>
      <c r="H37" s="409" t="str">
        <f t="array" ref="H37">IFERROR(INDEX(productsSalePrice, SMALL(IF(productsQty&lt;&gt;0, ROW(productsQty)-ROW('BHPC MANAGER'!$CD$10)+1), ROW(L24))), "")</f>
        <v/>
      </c>
      <c r="I37" s="402" t="str">
        <f t="array" ref="I37">IFERROR(INDEX(productsCartons, SMALL(IF(productsQty&lt;&gt;0, ROW(productsQty)-ROW('BHPC MANAGER'!$CD$10)+1), ROW(L24))), "")</f>
        <v/>
      </c>
      <c r="J37" s="409" t="str">
        <f t="shared" si="1"/>
        <v/>
      </c>
      <c r="K37" s="402" t="str">
        <f t="shared" si="2"/>
        <v/>
      </c>
    </row>
    <row r="38" spans="1:11" ht="15">
      <c r="A38" s="399" t="str">
        <f t="array" ref="A38">IFERROR(INDEX(productsSku, SMALL(IF(productsQty&lt;&gt;0, ROW(productsQty)-ROW('BHPC MANAGER'!$CD$10)+1), ROW(L25))), "")</f>
        <v/>
      </c>
      <c r="B38" s="399" t="str">
        <f t="array" ref="B38">IFERROR(INDEX(productsDescription, SMALL(IF(productsQty&lt;&gt;0, ROW(productsQty)-ROW('BHPC MANAGER'!$CD$10)+1), ROW(L25))), "")</f>
        <v/>
      </c>
      <c r="C38"/>
      <c r="D38"/>
      <c r="E38" s="368"/>
      <c r="F38" s="402" t="str">
        <f t="shared" si="0"/>
        <v/>
      </c>
      <c r="G38" s="402" t="str">
        <f t="array" ref="G38">IFERROR(INDEX(productsQty, SMALL(IF(productsQty&lt;&gt;0, ROW(productsQty)-ROW('BHPC MANAGER'!$CD$10)+1), ROW(L25))), "")</f>
        <v/>
      </c>
      <c r="H38" s="409" t="str">
        <f t="array" ref="H38">IFERROR(INDEX(productsSalePrice, SMALL(IF(productsQty&lt;&gt;0, ROW(productsQty)-ROW('BHPC MANAGER'!$CD$10)+1), ROW(L25))), "")</f>
        <v/>
      </c>
      <c r="I38" s="402" t="str">
        <f t="array" ref="I38">IFERROR(INDEX(productsCartons, SMALL(IF(productsQty&lt;&gt;0, ROW(productsQty)-ROW('BHPC MANAGER'!$CD$10)+1), ROW(L25))), "")</f>
        <v/>
      </c>
      <c r="J38" s="409" t="str">
        <f t="shared" si="1"/>
        <v/>
      </c>
      <c r="K38" s="402" t="str">
        <f t="shared" si="2"/>
        <v/>
      </c>
    </row>
    <row r="39" spans="1:11" ht="15">
      <c r="A39" s="399" t="str">
        <f t="array" ref="A39">IFERROR(INDEX(productsSku, SMALL(IF(productsQty&lt;&gt;0, ROW(productsQty)-ROW('BHPC MANAGER'!$CD$10)+1), ROW(L26))), "")</f>
        <v/>
      </c>
      <c r="B39" s="399" t="str">
        <f t="array" ref="B39">IFERROR(INDEX(productsDescription, SMALL(IF(productsQty&lt;&gt;0, ROW(productsQty)-ROW('BHPC MANAGER'!$CD$10)+1), ROW(L26))), "")</f>
        <v/>
      </c>
      <c r="C39"/>
      <c r="D39"/>
      <c r="E39" s="368"/>
      <c r="F39" s="402" t="str">
        <f t="shared" si="0"/>
        <v/>
      </c>
      <c r="G39" s="402" t="str">
        <f t="array" ref="G39">IFERROR(INDEX(productsQty, SMALL(IF(productsQty&lt;&gt;0, ROW(productsQty)-ROW('BHPC MANAGER'!$CD$10)+1), ROW(L26))), "")</f>
        <v/>
      </c>
      <c r="H39" s="409" t="str">
        <f t="array" ref="H39">IFERROR(INDEX(productsSalePrice, SMALL(IF(productsQty&lt;&gt;0, ROW(productsQty)-ROW('BHPC MANAGER'!$CD$10)+1), ROW(L26))), "")</f>
        <v/>
      </c>
      <c r="I39" s="402" t="str">
        <f t="array" ref="I39">IFERROR(INDEX(productsCartons, SMALL(IF(productsQty&lt;&gt;0, ROW(productsQty)-ROW('BHPC MANAGER'!$CD$10)+1), ROW(L26))), "")</f>
        <v/>
      </c>
      <c r="J39" s="409" t="str">
        <f t="shared" si="1"/>
        <v/>
      </c>
      <c r="K39" s="402" t="str">
        <f t="shared" si="2"/>
        <v/>
      </c>
    </row>
    <row r="40" spans="1:11" ht="15">
      <c r="A40" s="399"/>
      <c r="B40" s="399"/>
      <c r="C40"/>
      <c r="D40"/>
      <c r="E40" s="368"/>
      <c r="F40" s="402"/>
      <c r="G40" s="402"/>
      <c r="H40" s="409"/>
      <c r="I40" s="402"/>
      <c r="J40" s="409"/>
      <c r="K40" s="402"/>
    </row>
    <row r="41" spans="1:11" ht="15">
      <c r="A41" s="399"/>
      <c r="B41" s="399"/>
      <c r="C41"/>
      <c r="D41"/>
      <c r="E41" s="368"/>
      <c r="F41" s="402"/>
      <c r="G41" s="402"/>
      <c r="H41" s="409"/>
      <c r="I41" s="402"/>
      <c r="J41" s="409"/>
      <c r="K41" s="402"/>
    </row>
    <row r="42" spans="1:11" ht="15">
      <c r="A42" s="399"/>
      <c r="B42" s="399"/>
      <c r="C42"/>
      <c r="D42"/>
      <c r="E42" s="368"/>
      <c r="F42" s="402"/>
      <c r="G42" s="402"/>
      <c r="H42" s="409"/>
      <c r="I42" s="402"/>
      <c r="J42" s="409"/>
      <c r="K42" s="402"/>
    </row>
    <row r="43" spans="1:11" ht="15">
      <c r="A43" s="399"/>
      <c r="B43" s="399"/>
      <c r="C43"/>
      <c r="D43"/>
      <c r="E43" s="368"/>
      <c r="F43" s="402"/>
      <c r="G43" s="402"/>
      <c r="H43" s="409"/>
      <c r="I43" s="402"/>
      <c r="J43" s="409"/>
      <c r="K43" s="402"/>
    </row>
    <row r="44" spans="1:11" ht="15">
      <c r="A44" s="399"/>
      <c r="B44" s="399"/>
      <c r="C44"/>
      <c r="D44"/>
      <c r="E44" s="368"/>
      <c r="F44" s="402"/>
      <c r="G44" s="402"/>
      <c r="H44" s="409"/>
      <c r="I44" s="402"/>
      <c r="J44" s="409"/>
      <c r="K44" s="402"/>
    </row>
    <row r="45" spans="1:11" ht="15">
      <c r="A45" s="399"/>
      <c r="B45" s="399"/>
      <c r="C45"/>
      <c r="D45"/>
      <c r="E45" s="368"/>
      <c r="F45" s="402"/>
      <c r="G45" s="402"/>
      <c r="H45" s="409"/>
      <c r="I45" s="402"/>
      <c r="J45" s="409"/>
      <c r="K45" s="402"/>
    </row>
    <row r="46" spans="1:11" ht="15">
      <c r="A46" s="399" t="str">
        <f t="array" ref="A46">IFERROR(INDEX(productsSku, SMALL(IF(productsQty&lt;&gt;0, ROW(productsQty)-ROW('BHPC MANAGER'!$CD$10)+1), ROW(L27))), "")</f>
        <v/>
      </c>
      <c r="B46" s="399" t="str">
        <f t="array" ref="B46">IFERROR(INDEX(productsDescription, SMALL(IF(productsQty&lt;&gt;0, ROW(productsQty)-ROW('BHPC MANAGER'!$CD$10)+1), ROW(L27))), "")</f>
        <v/>
      </c>
      <c r="C46"/>
      <c r="D46"/>
      <c r="E46" s="368"/>
      <c r="F46" s="402" t="str">
        <f t="shared" ref="F46:F55" si="3">IF(A46="","","PC")</f>
        <v/>
      </c>
      <c r="G46" s="402" t="str">
        <f t="array" ref="G46">IFERROR(INDEX(productsQty, SMALL(IF(productsQty&lt;&gt;0, ROW(productsQty)-ROW('BHPC MANAGER'!$CD$10)+1), ROW(L27))), "")</f>
        <v/>
      </c>
      <c r="H46" s="409" t="str">
        <f t="array" ref="H46">IFERROR(INDEX(productsSalePrice, SMALL(IF(productsQty&lt;&gt;0, ROW(productsQty)-ROW('BHPC MANAGER'!$CD$10)+1), ROW(L27))), "")</f>
        <v/>
      </c>
      <c r="I46" s="402" t="str">
        <f t="array" ref="I46">IFERROR(INDEX(productsCartons, SMALL(IF(productsQty&lt;&gt;0, ROW(productsQty)-ROW('BHPC MANAGER'!$CD$10)+1), ROW(L27))), "")</f>
        <v/>
      </c>
      <c r="J46" s="409" t="str">
        <f t="shared" ref="J46:J55" si="4">IF(A46="","",G46*H46)</f>
        <v/>
      </c>
      <c r="K46" s="402" t="str">
        <f t="shared" ref="K46:K55" si="5">IF(A46="","",$C$69)</f>
        <v/>
      </c>
    </row>
    <row r="47" spans="1:11" ht="15">
      <c r="A47" s="399" t="str">
        <f t="array" ref="A47">IFERROR(INDEX(productsSku, SMALL(IF(productsQty&lt;&gt;0, ROW(productsQty)-ROW('BHPC MANAGER'!$CD$10)+1), ROW(L28))), "")</f>
        <v/>
      </c>
      <c r="B47" s="399" t="str">
        <f t="array" ref="B47">IFERROR(INDEX(productsDescription, SMALL(IF(productsQty&lt;&gt;0, ROW(productsQty)-ROW('BHPC MANAGER'!$CD$10)+1), ROW(L28))), "")</f>
        <v/>
      </c>
      <c r="C47"/>
      <c r="D47"/>
      <c r="E47" s="368"/>
      <c r="F47" s="402" t="str">
        <f t="shared" si="3"/>
        <v/>
      </c>
      <c r="G47" s="402" t="str">
        <f t="array" ref="G47">IFERROR(INDEX(productsQty, SMALL(IF(productsQty&lt;&gt;0, ROW(productsQty)-ROW('BHPC MANAGER'!$CD$10)+1), ROW(L28))), "")</f>
        <v/>
      </c>
      <c r="H47" s="409" t="str">
        <f t="array" ref="H47">IFERROR(INDEX(productsSalePrice, SMALL(IF(productsQty&lt;&gt;0, ROW(productsQty)-ROW('BHPC MANAGER'!$CD$10)+1), ROW(L28))), "")</f>
        <v/>
      </c>
      <c r="I47" s="402" t="str">
        <f t="array" ref="I47">IFERROR(INDEX(productsCartons, SMALL(IF(productsQty&lt;&gt;0, ROW(productsQty)-ROW('BHPC MANAGER'!$CD$10)+1), ROW(L28))), "")</f>
        <v/>
      </c>
      <c r="J47" s="409" t="str">
        <f t="shared" si="4"/>
        <v/>
      </c>
      <c r="K47" s="402" t="str">
        <f t="shared" si="5"/>
        <v/>
      </c>
    </row>
    <row r="48" spans="1:11" ht="15">
      <c r="A48" s="399" t="str">
        <f t="array" ref="A48">IFERROR(INDEX(productsSku, SMALL(IF(productsQty&lt;&gt;0, ROW(productsQty)-ROW('BHPC MANAGER'!$CD$10)+1), ROW(L29))), "")</f>
        <v/>
      </c>
      <c r="B48" s="399" t="str">
        <f t="array" ref="B48">IFERROR(INDEX(productsDescription, SMALL(IF(productsQty&lt;&gt;0, ROW(productsQty)-ROW('BHPC MANAGER'!$CD$10)+1), ROW(L29))), "")</f>
        <v/>
      </c>
      <c r="C48"/>
      <c r="D48"/>
      <c r="E48" s="368"/>
      <c r="F48" s="402" t="str">
        <f t="shared" si="3"/>
        <v/>
      </c>
      <c r="G48" s="402" t="str">
        <f t="array" ref="G48">IFERROR(INDEX(productsQty, SMALL(IF(productsQty&lt;&gt;0, ROW(productsQty)-ROW('BHPC MANAGER'!$CD$10)+1), ROW(L29))), "")</f>
        <v/>
      </c>
      <c r="H48" s="409" t="str">
        <f t="array" ref="H48">IFERROR(INDEX(productsSalePrice, SMALL(IF(productsQty&lt;&gt;0, ROW(productsQty)-ROW('BHPC MANAGER'!$CD$10)+1), ROW(L29))), "")</f>
        <v/>
      </c>
      <c r="I48" s="402" t="str">
        <f t="array" ref="I48">IFERROR(INDEX(productsCartons, SMALL(IF(productsQty&lt;&gt;0, ROW(productsQty)-ROW('BHPC MANAGER'!$CD$10)+1), ROW(L29))), "")</f>
        <v/>
      </c>
      <c r="J48" s="409" t="str">
        <f t="shared" si="4"/>
        <v/>
      </c>
      <c r="K48" s="402" t="str">
        <f t="shared" si="5"/>
        <v/>
      </c>
    </row>
    <row r="49" spans="1:11" ht="15">
      <c r="A49" s="399" t="str">
        <f t="array" ref="A49">IFERROR(INDEX(productsSku, SMALL(IF(productsQty&lt;&gt;0, ROW(productsQty)-ROW('BHPC MANAGER'!$CD$10)+1), ROW(L30))), "")</f>
        <v/>
      </c>
      <c r="B49" s="399" t="str">
        <f t="array" ref="B49">IFERROR(INDEX(productsDescription, SMALL(IF(productsQty&lt;&gt;0, ROW(productsQty)-ROW('BHPC MANAGER'!$CD$10)+1), ROW(L30))), "")</f>
        <v/>
      </c>
      <c r="C49"/>
      <c r="D49"/>
      <c r="E49" s="368"/>
      <c r="F49" s="402" t="str">
        <f t="shared" si="3"/>
        <v/>
      </c>
      <c r="G49" s="402" t="str">
        <f t="array" ref="G49">IFERROR(INDEX(productsQty, SMALL(IF(productsQty&lt;&gt;0, ROW(productsQty)-ROW('BHPC MANAGER'!$CD$10)+1), ROW(L30))), "")</f>
        <v/>
      </c>
      <c r="H49" s="409" t="str">
        <f t="array" ref="H49">IFERROR(INDEX(productsSalePrice, SMALL(IF(productsQty&lt;&gt;0, ROW(productsQty)-ROW('BHPC MANAGER'!$CD$10)+1), ROW(L30))), "")</f>
        <v/>
      </c>
      <c r="I49" s="402" t="str">
        <f t="array" ref="I49">IFERROR(INDEX(productsCartons, SMALL(IF(productsQty&lt;&gt;0, ROW(productsQty)-ROW('BHPC MANAGER'!$CD$10)+1), ROW(L30))), "")</f>
        <v/>
      </c>
      <c r="J49" s="409" t="str">
        <f t="shared" si="4"/>
        <v/>
      </c>
      <c r="K49" s="402" t="str">
        <f t="shared" si="5"/>
        <v/>
      </c>
    </row>
    <row r="50" spans="1:11" ht="15">
      <c r="A50" s="399" t="str">
        <f t="array" ref="A50">IFERROR(INDEX(productsSku, SMALL(IF(productsQty&lt;&gt;0, ROW(productsQty)-ROW('BHPC MANAGER'!$CD$10)+1), ROW(L31))), "")</f>
        <v/>
      </c>
      <c r="B50" s="399" t="str">
        <f t="array" ref="B50">IFERROR(INDEX(productsDescription, SMALL(IF(productsQty&lt;&gt;0, ROW(productsQty)-ROW('BHPC MANAGER'!$CD$10)+1), ROW(L31))), "")</f>
        <v/>
      </c>
      <c r="C50"/>
      <c r="D50"/>
      <c r="E50" s="368"/>
      <c r="F50" s="402" t="str">
        <f t="shared" si="3"/>
        <v/>
      </c>
      <c r="G50" s="402" t="str">
        <f t="array" ref="G50">IFERROR(INDEX(productsQty, SMALL(IF(productsQty&lt;&gt;0, ROW(productsQty)-ROW('BHPC MANAGER'!$CD$10)+1), ROW(L31))), "")</f>
        <v/>
      </c>
      <c r="H50" s="409" t="str">
        <f t="array" ref="H50">IFERROR(INDEX(productsSalePrice, SMALL(IF(productsQty&lt;&gt;0, ROW(productsQty)-ROW('BHPC MANAGER'!$CD$10)+1), ROW(L31))), "")</f>
        <v/>
      </c>
      <c r="I50" s="402" t="str">
        <f t="array" ref="I50">IFERROR(INDEX(productsCartons, SMALL(IF(productsQty&lt;&gt;0, ROW(productsQty)-ROW('BHPC MANAGER'!$CD$10)+1), ROW(L31))), "")</f>
        <v/>
      </c>
      <c r="J50" s="409" t="str">
        <f t="shared" si="4"/>
        <v/>
      </c>
      <c r="K50" s="402" t="str">
        <f t="shared" si="5"/>
        <v/>
      </c>
    </row>
    <row r="51" spans="1:11" ht="15">
      <c r="A51" s="399" t="str">
        <f t="array" ref="A51">IFERROR(INDEX(productsSku, SMALL(IF(productsQty&lt;&gt;0, ROW(productsQty)-ROW('BHPC MANAGER'!$CD$10)+1), ROW(L32))), "")</f>
        <v/>
      </c>
      <c r="B51" s="399" t="str">
        <f t="array" ref="B51">IFERROR(INDEX(productsDescription, SMALL(IF(productsQty&lt;&gt;0, ROW(productsQty)-ROW('BHPC MANAGER'!$CD$10)+1), ROW(L32))), "")</f>
        <v/>
      </c>
      <c r="C51"/>
      <c r="D51"/>
      <c r="E51" s="368"/>
      <c r="F51" s="402" t="str">
        <f t="shared" si="3"/>
        <v/>
      </c>
      <c r="G51" s="402" t="str">
        <f t="array" ref="G51">IFERROR(INDEX(productsQty, SMALL(IF(productsQty&lt;&gt;0, ROW(productsQty)-ROW('BHPC MANAGER'!$CD$10)+1), ROW(L32))), "")</f>
        <v/>
      </c>
      <c r="H51" s="409" t="str">
        <f t="array" ref="H51">IFERROR(INDEX(productsSalePrice, SMALL(IF(productsQty&lt;&gt;0, ROW(productsQty)-ROW('BHPC MANAGER'!$CD$10)+1), ROW(L32))), "")</f>
        <v/>
      </c>
      <c r="I51" s="402" t="str">
        <f t="array" ref="I51">IFERROR(INDEX(productsCartons, SMALL(IF(productsQty&lt;&gt;0, ROW(productsQty)-ROW('BHPC MANAGER'!$CD$10)+1), ROW(L32))), "")</f>
        <v/>
      </c>
      <c r="J51" s="409" t="str">
        <f t="shared" si="4"/>
        <v/>
      </c>
      <c r="K51" s="402" t="str">
        <f t="shared" si="5"/>
        <v/>
      </c>
    </row>
    <row r="52" spans="1:11" ht="15">
      <c r="A52" s="399" t="str">
        <f t="array" ref="A52">IFERROR(INDEX(productsSku, SMALL(IF(productsQty&lt;&gt;0, ROW(productsQty)-ROW('BHPC MANAGER'!$CD$10)+1), ROW(L33))), "")</f>
        <v/>
      </c>
      <c r="B52" s="399" t="str">
        <f t="array" ref="B52">IFERROR(INDEX(productsDescription, SMALL(IF(productsQty&lt;&gt;0, ROW(productsQty)-ROW('BHPC MANAGER'!$CD$10)+1), ROW(L33))), "")</f>
        <v/>
      </c>
      <c r="C52"/>
      <c r="D52"/>
      <c r="E52" s="368"/>
      <c r="F52" s="402" t="str">
        <f t="shared" si="3"/>
        <v/>
      </c>
      <c r="G52" s="402" t="str">
        <f t="array" ref="G52">IFERROR(INDEX(productsQty, SMALL(IF(productsQty&lt;&gt;0, ROW(productsQty)-ROW('BHPC MANAGER'!$CD$10)+1), ROW(L33))), "")</f>
        <v/>
      </c>
      <c r="H52" s="409" t="str">
        <f t="array" ref="H52">IFERROR(INDEX(productsSalePrice, SMALL(IF(productsQty&lt;&gt;0, ROW(productsQty)-ROW('BHPC MANAGER'!$CD$10)+1), ROW(L33))), "")</f>
        <v/>
      </c>
      <c r="I52" s="402" t="str">
        <f t="array" ref="I52">IFERROR(INDEX(productsCartons, SMALL(IF(productsQty&lt;&gt;0, ROW(productsQty)-ROW('BHPC MANAGER'!$CD$10)+1), ROW(L33))), "")</f>
        <v/>
      </c>
      <c r="J52" s="409" t="str">
        <f t="shared" si="4"/>
        <v/>
      </c>
      <c r="K52" s="402" t="str">
        <f t="shared" si="5"/>
        <v/>
      </c>
    </row>
    <row r="53" spans="1:11" ht="15">
      <c r="A53" s="399" t="str">
        <f t="array" ref="A53">IFERROR(INDEX(productsSku, SMALL(IF(productsQty&lt;&gt;0, ROW(productsQty)-ROW('BHPC MANAGER'!$CD$10)+1), ROW(L34))), "")</f>
        <v/>
      </c>
      <c r="B53" s="399" t="str">
        <f t="array" ref="B53">IFERROR(INDEX(productsDescription, SMALL(IF(productsQty&lt;&gt;0, ROW(productsQty)-ROW('BHPC MANAGER'!$CD$10)+1), ROW(L34))), "")</f>
        <v/>
      </c>
      <c r="C53"/>
      <c r="D53"/>
      <c r="E53" s="368"/>
      <c r="F53" s="402" t="str">
        <f t="shared" si="3"/>
        <v/>
      </c>
      <c r="G53" s="402" t="str">
        <f t="array" ref="G53">IFERROR(INDEX(productsQty, SMALL(IF(productsQty&lt;&gt;0, ROW(productsQty)-ROW('BHPC MANAGER'!$CD$10)+1), ROW(L34))), "")</f>
        <v/>
      </c>
      <c r="H53" s="409" t="str">
        <f t="array" ref="H53">IFERROR(INDEX(productsSalePrice, SMALL(IF(productsQty&lt;&gt;0, ROW(productsQty)-ROW('BHPC MANAGER'!$CD$10)+1), ROW(L34))), "")</f>
        <v/>
      </c>
      <c r="I53" s="402" t="str">
        <f t="array" ref="I53">IFERROR(INDEX(productsCartons, SMALL(IF(productsQty&lt;&gt;0, ROW(productsQty)-ROW('BHPC MANAGER'!$CD$10)+1), ROW(L34))), "")</f>
        <v/>
      </c>
      <c r="J53" s="409" t="str">
        <f t="shared" si="4"/>
        <v/>
      </c>
      <c r="K53" s="402" t="str">
        <f t="shared" si="5"/>
        <v/>
      </c>
    </row>
    <row r="54" spans="1:11" ht="15">
      <c r="A54" s="399" t="str">
        <f t="array" ref="A54">IFERROR(INDEX(productsSku, SMALL(IF(productsQty&lt;&gt;0, ROW(productsQty)-ROW('BHPC MANAGER'!$CD$10)+1), ROW(L35))), "")</f>
        <v/>
      </c>
      <c r="B54" s="399" t="str">
        <f t="array" ref="B54">IFERROR(INDEX(productsDescription, SMALL(IF(productsQty&lt;&gt;0, ROW(productsQty)-ROW('BHPC MANAGER'!$CD$10)+1), ROW(L35))), "")</f>
        <v/>
      </c>
      <c r="C54"/>
      <c r="D54"/>
      <c r="E54" s="368"/>
      <c r="F54" s="402" t="str">
        <f t="shared" si="3"/>
        <v/>
      </c>
      <c r="G54" s="402" t="str">
        <f t="array" ref="G54">IFERROR(INDEX(productsQty, SMALL(IF(productsQty&lt;&gt;0, ROW(productsQty)-ROW('BHPC MANAGER'!$CD$10)+1), ROW(L35))), "")</f>
        <v/>
      </c>
      <c r="H54" s="409" t="str">
        <f t="array" ref="H54">IFERROR(INDEX(productsSalePrice, SMALL(IF(productsQty&lt;&gt;0, ROW(productsQty)-ROW('BHPC MANAGER'!$CD$10)+1), ROW(L35))), "")</f>
        <v/>
      </c>
      <c r="I54" s="402" t="str">
        <f t="array" ref="I54">IFERROR(INDEX(productsCartons, SMALL(IF(productsQty&lt;&gt;0, ROW(productsQty)-ROW('BHPC MANAGER'!$CD$10)+1), ROW(L35))), "")</f>
        <v/>
      </c>
      <c r="J54" s="409" t="str">
        <f t="shared" si="4"/>
        <v/>
      </c>
      <c r="K54" s="402" t="str">
        <f t="shared" si="5"/>
        <v/>
      </c>
    </row>
    <row r="55" spans="1:11" ht="15">
      <c r="A55" s="399" t="str">
        <f t="array" ref="A55">IFERROR(INDEX(productsSku, SMALL(IF(productsQty&lt;&gt;0, ROW(productsQty)-ROW('BHPC MANAGER'!$CD$10)+1), ROW(L36))), "")</f>
        <v/>
      </c>
      <c r="B55" s="399" t="str">
        <f t="array" ref="B55">IFERROR(INDEX(productsDescription, SMALL(IF(productsQty&lt;&gt;0, ROW(productsQty)-ROW('BHPC MANAGER'!$CD$10)+1), ROW(L36))), "")</f>
        <v/>
      </c>
      <c r="C55"/>
      <c r="D55"/>
      <c r="E55" s="368"/>
      <c r="F55" s="402" t="str">
        <f t="shared" si="3"/>
        <v/>
      </c>
      <c r="G55" s="402" t="str">
        <f t="array" ref="G55">IFERROR(INDEX(productsQty, SMALL(IF(productsQty&lt;&gt;0, ROW(productsQty)-ROW('BHPC MANAGER'!$CD$10)+1), ROW(L36))), "")</f>
        <v/>
      </c>
      <c r="H55" s="409" t="str">
        <f t="array" ref="H55">IFERROR(INDEX(productsSalePrice, SMALL(IF(productsQty&lt;&gt;0, ROW(productsQty)-ROW('BHPC MANAGER'!$CD$10)+1), ROW(L36))), "")</f>
        <v/>
      </c>
      <c r="I55" s="402" t="str">
        <f t="array" ref="I55">IFERROR(INDEX(productsCartons, SMALL(IF(productsQty&lt;&gt;0, ROW(productsQty)-ROW('BHPC MANAGER'!$CD$10)+1), ROW(L36))), "")</f>
        <v/>
      </c>
      <c r="J55" s="409" t="str">
        <f t="shared" si="4"/>
        <v/>
      </c>
      <c r="K55" s="402" t="str">
        <f t="shared" si="5"/>
        <v/>
      </c>
    </row>
    <row r="56" spans="1:11" ht="15">
      <c r="A56" s="399"/>
      <c r="B56" s="399"/>
      <c r="C56"/>
      <c r="D56"/>
      <c r="E56" s="368"/>
      <c r="F56" s="402"/>
      <c r="G56" s="402"/>
      <c r="H56" s="409"/>
      <c r="I56" s="402"/>
      <c r="J56" s="409"/>
      <c r="K56" s="402"/>
    </row>
    <row r="57" spans="1:11" ht="15">
      <c r="A57" s="399"/>
      <c r="B57" s="399"/>
      <c r="C57"/>
      <c r="D57"/>
      <c r="E57" s="368"/>
      <c r="F57" s="402"/>
      <c r="G57" s="402"/>
      <c r="H57" s="409"/>
      <c r="I57" s="402"/>
      <c r="J57" s="409"/>
      <c r="K57" s="402"/>
    </row>
    <row r="58" spans="1:11" ht="15">
      <c r="A58" s="399"/>
      <c r="B58" s="399"/>
      <c r="C58"/>
      <c r="D58"/>
      <c r="E58" s="368"/>
      <c r="F58" s="402"/>
      <c r="G58" s="402"/>
      <c r="H58" s="409"/>
      <c r="I58" s="402"/>
      <c r="J58" s="409"/>
      <c r="K58" s="402"/>
    </row>
    <row r="59" spans="1:11" ht="15">
      <c r="A59" s="399"/>
      <c r="B59" s="399"/>
      <c r="C59"/>
      <c r="D59"/>
      <c r="E59" s="368"/>
      <c r="F59" s="402"/>
      <c r="G59" s="402"/>
      <c r="H59" s="409"/>
      <c r="I59" s="402"/>
      <c r="J59" s="409"/>
      <c r="K59" s="402"/>
    </row>
    <row r="60" spans="1:11" ht="15">
      <c r="A60" s="399"/>
      <c r="B60" s="399"/>
      <c r="C60"/>
      <c r="D60"/>
      <c r="E60" s="368"/>
      <c r="F60" s="402"/>
      <c r="G60" s="402"/>
      <c r="H60" s="409"/>
      <c r="I60" s="402"/>
      <c r="J60" s="409"/>
      <c r="K60" s="402"/>
    </row>
    <row r="61" spans="1:11" ht="15">
      <c r="A61" s="399"/>
      <c r="B61" s="399"/>
      <c r="C61"/>
      <c r="D61"/>
      <c r="E61" s="368"/>
      <c r="F61" s="402"/>
      <c r="G61" s="402"/>
      <c r="H61" s="409"/>
      <c r="I61" s="402"/>
      <c r="J61" s="409"/>
      <c r="K61" s="402"/>
    </row>
    <row r="62" spans="1:11" ht="15">
      <c r="A62" s="399"/>
      <c r="B62" s="399"/>
      <c r="C62"/>
      <c r="D62"/>
      <c r="E62" s="368"/>
      <c r="F62" s="402"/>
      <c r="G62" s="402"/>
      <c r="H62" s="409"/>
      <c r="I62" s="402"/>
      <c r="J62" s="409"/>
      <c r="K62" s="402"/>
    </row>
    <row r="63" spans="1:11" ht="15">
      <c r="A63" s="399"/>
      <c r="B63" s="399"/>
      <c r="C63"/>
      <c r="D63"/>
      <c r="E63" s="368"/>
      <c r="F63" s="402"/>
      <c r="G63" s="402"/>
      <c r="H63" s="409"/>
      <c r="I63" s="402"/>
      <c r="J63" s="409"/>
      <c r="K63" s="402"/>
    </row>
    <row r="64" spans="1:11" ht="15">
      <c r="A64" s="399"/>
      <c r="B64" s="399"/>
      <c r="C64"/>
      <c r="D64"/>
      <c r="E64" s="368"/>
      <c r="F64" s="402"/>
      <c r="G64" s="402"/>
      <c r="H64" s="409"/>
      <c r="I64" s="402"/>
      <c r="J64" s="409"/>
      <c r="K64" s="402"/>
    </row>
    <row r="65" spans="1:11" ht="15">
      <c r="A65" s="399"/>
      <c r="B65" s="399"/>
      <c r="C65"/>
      <c r="D65"/>
      <c r="E65" s="368"/>
      <c r="F65" s="402"/>
      <c r="G65" s="402"/>
      <c r="H65" s="409"/>
      <c r="I65" s="402"/>
      <c r="J65" s="409"/>
      <c r="K65" s="402"/>
    </row>
    <row r="66" spans="1:11">
      <c r="A66" s="511"/>
      <c r="B66" s="513"/>
      <c r="C66" s="511"/>
      <c r="D66" s="513"/>
      <c r="E66" s="511" t="s">
        <v>12947</v>
      </c>
      <c r="F66" s="512"/>
      <c r="G66" s="513"/>
      <c r="H66" s="514" t="s">
        <v>12931</v>
      </c>
      <c r="I66" s="512"/>
      <c r="J66" s="515"/>
      <c r="K66" s="513"/>
    </row>
    <row r="67" spans="1:11" s="387" customFormat="1" ht="14.45" customHeight="1">
      <c r="A67" s="516"/>
      <c r="B67" s="517"/>
      <c r="C67" s="516"/>
      <c r="D67" s="517"/>
      <c r="E67" s="537">
        <f>SUM($J$13:$J$65)</f>
        <v>2400</v>
      </c>
      <c r="F67" s="538"/>
      <c r="G67" s="539"/>
      <c r="H67" s="507">
        <f>SUM(J14:J65)</f>
        <v>2400</v>
      </c>
      <c r="I67" s="509"/>
      <c r="J67" s="509"/>
      <c r="K67" s="549"/>
    </row>
    <row r="68" spans="1:11">
      <c r="A68" s="511" t="s">
        <v>12932</v>
      </c>
      <c r="B68" s="513"/>
      <c r="C68" s="388" t="s">
        <v>12933</v>
      </c>
      <c r="D68" s="511" t="s">
        <v>12934</v>
      </c>
      <c r="E68" s="513"/>
      <c r="F68" s="511" t="s">
        <v>12935</v>
      </c>
      <c r="G68" s="513"/>
      <c r="H68" s="503" t="s">
        <v>12936</v>
      </c>
      <c r="I68" s="504"/>
      <c r="J68" s="505"/>
      <c r="K68" s="506"/>
    </row>
    <row r="69" spans="1:11" ht="14.45" customHeight="1">
      <c r="A69" s="489" t="str">
        <f>A124</f>
        <v>CESS. CEE AR. 41 L 427</v>
      </c>
      <c r="B69" s="490"/>
      <c r="C69" s="493" t="str">
        <f>C124</f>
        <v>061</v>
      </c>
      <c r="D69" s="495">
        <f>H67</f>
        <v>2400</v>
      </c>
      <c r="E69" s="496"/>
      <c r="F69" s="499">
        <f>IF(C69="022",22%,0)</f>
        <v>0</v>
      </c>
      <c r="G69" s="500"/>
      <c r="H69" s="507">
        <f>H67</f>
        <v>2400</v>
      </c>
      <c r="I69" s="509"/>
      <c r="J69" s="509"/>
      <c r="K69" s="549"/>
    </row>
    <row r="70" spans="1:11">
      <c r="A70" s="489"/>
      <c r="B70" s="490"/>
      <c r="C70" s="540"/>
      <c r="D70" s="495"/>
      <c r="E70" s="496"/>
      <c r="F70" s="499"/>
      <c r="G70" s="500"/>
      <c r="H70" s="503" t="s">
        <v>12937</v>
      </c>
      <c r="I70" s="504"/>
      <c r="J70" s="505"/>
      <c r="K70" s="506"/>
    </row>
    <row r="71" spans="1:11" ht="14.45" customHeight="1">
      <c r="A71" s="489"/>
      <c r="B71" s="490"/>
      <c r="C71" s="540"/>
      <c r="D71" s="495"/>
      <c r="E71" s="496"/>
      <c r="F71" s="499"/>
      <c r="G71" s="500"/>
      <c r="H71" s="507">
        <f>SEJ69*F69</f>
        <v>0</v>
      </c>
      <c r="I71" s="509"/>
      <c r="J71" s="509"/>
      <c r="K71" s="549"/>
    </row>
    <row r="72" spans="1:11">
      <c r="A72" s="489"/>
      <c r="B72" s="490"/>
      <c r="C72" s="540"/>
      <c r="D72" s="495"/>
      <c r="E72" s="496"/>
      <c r="F72" s="499"/>
      <c r="G72" s="500"/>
      <c r="H72" s="503" t="s">
        <v>12938</v>
      </c>
      <c r="I72" s="504"/>
      <c r="J72" s="505"/>
      <c r="K72" s="506"/>
    </row>
    <row r="73" spans="1:11" ht="14.45" customHeight="1">
      <c r="A73" s="491"/>
      <c r="B73" s="492"/>
      <c r="C73" s="541"/>
      <c r="D73" s="497"/>
      <c r="E73" s="498"/>
      <c r="F73" s="501"/>
      <c r="G73" s="502"/>
      <c r="H73" s="507">
        <f>H67+H71</f>
        <v>2400</v>
      </c>
      <c r="I73" s="509"/>
      <c r="J73" s="509"/>
      <c r="K73" s="549"/>
    </row>
    <row r="74" spans="1:11">
      <c r="A74" s="403"/>
      <c r="B74" s="398" t="s">
        <v>12930</v>
      </c>
      <c r="C74" s="391"/>
      <c r="D74" s="391"/>
      <c r="E74" s="392"/>
      <c r="F74" s="400"/>
      <c r="G74" s="401"/>
      <c r="H74" s="410"/>
      <c r="I74" s="401"/>
      <c r="J74" s="410"/>
      <c r="K74" s="401"/>
    </row>
    <row r="75" spans="1:11" ht="15">
      <c r="A75" s="399" t="str">
        <f t="array" ref="A75">IFERROR(INDEX(productsSku, SMALL(IF(productsQty&lt;&gt;0, ROW(productsQty)-ROW('BHPC MANAGER'!$CD$10)+1), ROW(L69))), "")</f>
        <v/>
      </c>
      <c r="B75" s="399" t="str">
        <f t="array" ref="B75">IFERROR(INDEX(productsDescription, SMALL(IF(productsQty&lt;&gt;0, ROW(productsQty)-ROW('BHPC MANAGER'!$CD$10)+1), ROW(L69))), "")</f>
        <v/>
      </c>
      <c r="C75"/>
      <c r="D75"/>
      <c r="E75" s="368"/>
      <c r="F75" s="402" t="str">
        <f t="shared" ref="F75:F110" si="6">IF(A75="","","PC")</f>
        <v/>
      </c>
      <c r="G75" s="402" t="str">
        <f t="array" ref="G75">IFERROR(INDEX(productsQty, SMALL(IF(productsQty&lt;&gt;0, ROW(productsQty)-ROW('BHPC MANAGER'!$CD$10)+1), ROW(L69))), "")</f>
        <v/>
      </c>
      <c r="H75" s="409" t="str">
        <f t="array" ref="H75">IFERROR(INDEX(productsSalePrice, SMALL(IF(productsQty&lt;&gt;0, ROW(productsQty)-ROW('BHPC MANAGER'!$CD$10)+1), ROW(L69))), "")</f>
        <v/>
      </c>
      <c r="I75" s="402" t="str">
        <f t="array" ref="I75">IFERROR(INDEX(productsCartons, SMALL(IF(productsQty&lt;&gt;0, ROW(productsQty)-ROW('BHPC MANAGER'!$CD$10)+1), ROW(L69))), "")</f>
        <v/>
      </c>
      <c r="J75" s="409" t="str">
        <f t="shared" ref="J75:J110" si="7">IF(A75="","",G75*H75)</f>
        <v/>
      </c>
      <c r="K75" s="402" t="str">
        <f t="shared" ref="K75:K110" si="8">IF(A75="","",$C$69)</f>
        <v/>
      </c>
    </row>
    <row r="76" spans="1:11" ht="15">
      <c r="A76" s="399" t="str">
        <f t="array" ref="A76">IFERROR(INDEX(productsSku, SMALL(IF(productsQty&lt;&gt;0, ROW(productsQty)-ROW('BHPC MANAGER'!$CD$10)+1), ROW(L70))), "")</f>
        <v/>
      </c>
      <c r="B76" s="399" t="str">
        <f t="array" ref="B76">IFERROR(INDEX(productsDescription, SMALL(IF(productsQty&lt;&gt;0, ROW(productsQty)-ROW('BHPC MANAGER'!$CD$10)+1), ROW(L70))), "")</f>
        <v/>
      </c>
      <c r="C76"/>
      <c r="D76"/>
      <c r="E76" s="368"/>
      <c r="F76" s="402" t="str">
        <f t="shared" si="6"/>
        <v/>
      </c>
      <c r="G76" s="402" t="str">
        <f t="array" ref="G76">IFERROR(INDEX(productsQty, SMALL(IF(productsQty&lt;&gt;0, ROW(productsQty)-ROW('BHPC MANAGER'!$CD$10)+1), ROW(L70))), "")</f>
        <v/>
      </c>
      <c r="H76" s="409" t="str">
        <f t="array" ref="H76">IFERROR(INDEX(productsSalePrice, SMALL(IF(productsQty&lt;&gt;0, ROW(productsQty)-ROW('BHPC MANAGER'!$CD$10)+1), ROW(L70))), "")</f>
        <v/>
      </c>
      <c r="I76" s="402" t="str">
        <f t="array" ref="I76">IFERROR(INDEX(productsCartons, SMALL(IF(productsQty&lt;&gt;0, ROW(productsQty)-ROW('BHPC MANAGER'!$CD$10)+1), ROW(L70))), "")</f>
        <v/>
      </c>
      <c r="J76" s="409" t="str">
        <f t="shared" si="7"/>
        <v/>
      </c>
      <c r="K76" s="402" t="str">
        <f t="shared" si="8"/>
        <v/>
      </c>
    </row>
    <row r="77" spans="1:11" ht="15">
      <c r="A77" s="399" t="str">
        <f t="array" ref="A77">IFERROR(INDEX(productsSku, SMALL(IF(productsQty&lt;&gt;0, ROW(productsQty)-ROW('BHPC MANAGER'!$CD$10)+1), ROW(L71))), "")</f>
        <v/>
      </c>
      <c r="B77" s="399" t="str">
        <f t="array" ref="B77">IFERROR(INDEX(productsDescription, SMALL(IF(productsQty&lt;&gt;0, ROW(productsQty)-ROW('BHPC MANAGER'!$CD$10)+1), ROW(L71))), "")</f>
        <v/>
      </c>
      <c r="C77"/>
      <c r="D77"/>
      <c r="E77" s="368"/>
      <c r="F77" s="402" t="str">
        <f t="shared" si="6"/>
        <v/>
      </c>
      <c r="G77" s="402" t="str">
        <f t="array" ref="G77">IFERROR(INDEX(productsQty, SMALL(IF(productsQty&lt;&gt;0, ROW(productsQty)-ROW('BHPC MANAGER'!$CD$10)+1), ROW(L71))), "")</f>
        <v/>
      </c>
      <c r="H77" s="409" t="str">
        <f t="array" ref="H77">IFERROR(INDEX(productsSalePrice, SMALL(IF(productsQty&lt;&gt;0, ROW(productsQty)-ROW('BHPC MANAGER'!$CD$10)+1), ROW(L71))), "")</f>
        <v/>
      </c>
      <c r="I77" s="402" t="str">
        <f t="array" ref="I77">IFERROR(INDEX(productsCartons, SMALL(IF(productsQty&lt;&gt;0, ROW(productsQty)-ROW('BHPC MANAGER'!$CD$10)+1), ROW(L71))), "")</f>
        <v/>
      </c>
      <c r="J77" s="409" t="str">
        <f t="shared" si="7"/>
        <v/>
      </c>
      <c r="K77" s="402" t="str">
        <f t="shared" si="8"/>
        <v/>
      </c>
    </row>
    <row r="78" spans="1:11" ht="15">
      <c r="A78" s="399" t="str">
        <f t="array" ref="A78">IFERROR(INDEX(productsSku, SMALL(IF(productsQty&lt;&gt;0, ROW(productsQty)-ROW('BHPC MANAGER'!$CD$10)+1), ROW(L72))), "")</f>
        <v/>
      </c>
      <c r="B78" s="399" t="str">
        <f t="array" ref="B78">IFERROR(INDEX(productsDescription, SMALL(IF(productsQty&lt;&gt;0, ROW(productsQty)-ROW('BHPC MANAGER'!$CD$10)+1), ROW(L72))), "")</f>
        <v/>
      </c>
      <c r="C78"/>
      <c r="D78"/>
      <c r="E78" s="368"/>
      <c r="F78" s="402" t="str">
        <f t="shared" si="6"/>
        <v/>
      </c>
      <c r="G78" s="402" t="str">
        <f t="array" ref="G78">IFERROR(INDEX(productsQty, SMALL(IF(productsQty&lt;&gt;0, ROW(productsQty)-ROW('BHPC MANAGER'!$CD$10)+1), ROW(L72))), "")</f>
        <v/>
      </c>
      <c r="H78" s="409" t="str">
        <f t="array" ref="H78">IFERROR(INDEX(productsSalePrice, SMALL(IF(productsQty&lt;&gt;0, ROW(productsQty)-ROW('BHPC MANAGER'!$CD$10)+1), ROW(L72))), "")</f>
        <v/>
      </c>
      <c r="I78" s="402" t="str">
        <f t="array" ref="I78">IFERROR(INDEX(productsCartons, SMALL(IF(productsQty&lt;&gt;0, ROW(productsQty)-ROW('BHPC MANAGER'!$CD$10)+1), ROW(L72))), "")</f>
        <v/>
      </c>
      <c r="J78" s="409" t="str">
        <f t="shared" si="7"/>
        <v/>
      </c>
      <c r="K78" s="402" t="str">
        <f t="shared" si="8"/>
        <v/>
      </c>
    </row>
    <row r="79" spans="1:11" ht="15">
      <c r="A79" s="399" t="str">
        <f t="array" ref="A79">IFERROR(INDEX(productsSku, SMALL(IF(productsQty&lt;&gt;0, ROW(productsQty)-ROW('BHPC MANAGER'!$CD$10)+1), ROW(L73))), "")</f>
        <v/>
      </c>
      <c r="B79" s="399" t="str">
        <f t="array" ref="B79">IFERROR(INDEX(productsDescription, SMALL(IF(productsQty&lt;&gt;0, ROW(productsQty)-ROW('BHPC MANAGER'!$CD$10)+1), ROW(L73))), "")</f>
        <v/>
      </c>
      <c r="C79"/>
      <c r="D79"/>
      <c r="E79" s="368"/>
      <c r="F79" s="402" t="str">
        <f t="shared" si="6"/>
        <v/>
      </c>
      <c r="G79" s="402" t="str">
        <f t="array" ref="G79">IFERROR(INDEX(productsQty, SMALL(IF(productsQty&lt;&gt;0, ROW(productsQty)-ROW('BHPC MANAGER'!$CD$10)+1), ROW(L73))), "")</f>
        <v/>
      </c>
      <c r="H79" s="409" t="str">
        <f t="array" ref="H79">IFERROR(INDEX(productsSalePrice, SMALL(IF(productsQty&lt;&gt;0, ROW(productsQty)-ROW('BHPC MANAGER'!$CD$10)+1), ROW(L73))), "")</f>
        <v/>
      </c>
      <c r="I79" s="402" t="str">
        <f t="array" ref="I79">IFERROR(INDEX(productsCartons, SMALL(IF(productsQty&lt;&gt;0, ROW(productsQty)-ROW('BHPC MANAGER'!$CD$10)+1), ROW(L73))), "")</f>
        <v/>
      </c>
      <c r="J79" s="409" t="str">
        <f t="shared" si="7"/>
        <v/>
      </c>
      <c r="K79" s="402" t="str">
        <f t="shared" si="8"/>
        <v/>
      </c>
    </row>
    <row r="80" spans="1:11" ht="15">
      <c r="A80" s="399" t="str">
        <f t="array" ref="A80">IFERROR(INDEX(productsSku, SMALL(IF(productsQty&lt;&gt;0, ROW(productsQty)-ROW('BHPC MANAGER'!$CD$10)+1), ROW(#REF!))), "")</f>
        <v/>
      </c>
      <c r="B80" s="399" t="str">
        <f t="array" ref="B80">IFERROR(INDEX(productsDescription, SMALL(IF(productsQty&lt;&gt;0, ROW(productsQty)-ROW('BHPC MANAGER'!$CD$10)+1), ROW(#REF!))), "")</f>
        <v/>
      </c>
      <c r="C80"/>
      <c r="D80"/>
      <c r="E80" s="368"/>
      <c r="F80" s="402" t="str">
        <f t="shared" si="6"/>
        <v/>
      </c>
      <c r="G80" s="402" t="str">
        <f t="array" ref="G80">IFERROR(INDEX(productsQty, SMALL(IF(productsQty&lt;&gt;0, ROW(productsQty)-ROW('BHPC MANAGER'!$CD$10)+1), ROW(#REF!))), "")</f>
        <v/>
      </c>
      <c r="H80" s="409" t="str">
        <f t="array" ref="H80">IFERROR(INDEX(productsSalePrice, SMALL(IF(productsQty&lt;&gt;0, ROW(productsQty)-ROW('BHPC MANAGER'!$CD$10)+1), ROW(#REF!))), "")</f>
        <v/>
      </c>
      <c r="I80" s="402" t="str">
        <f t="array" ref="I80">IFERROR(INDEX(productsCartons, SMALL(IF(productsQty&lt;&gt;0, ROW(productsQty)-ROW('BHPC MANAGER'!$CD$10)+1), ROW(#REF!))), "")</f>
        <v/>
      </c>
      <c r="J80" s="409" t="str">
        <f t="shared" si="7"/>
        <v/>
      </c>
      <c r="K80" s="402" t="str">
        <f t="shared" si="8"/>
        <v/>
      </c>
    </row>
    <row r="81" spans="1:11" ht="15">
      <c r="A81" s="399" t="str">
        <f t="array" ref="A81">IFERROR(INDEX(productsSku, SMALL(IF(productsQty&lt;&gt;0, ROW(productsQty)-ROW('BHPC MANAGER'!$CD$10)+1), ROW(#REF!))), "")</f>
        <v/>
      </c>
      <c r="B81" s="399" t="str">
        <f t="array" ref="B81">IFERROR(INDEX(productsDescription, SMALL(IF(productsQty&lt;&gt;0, ROW(productsQty)-ROW('BHPC MANAGER'!$CD$10)+1), ROW(#REF!))), "")</f>
        <v/>
      </c>
      <c r="C81"/>
      <c r="D81"/>
      <c r="E81" s="368"/>
      <c r="F81" s="402" t="str">
        <f t="shared" si="6"/>
        <v/>
      </c>
      <c r="G81" s="402" t="str">
        <f t="array" ref="G81">IFERROR(INDEX(productsQty, SMALL(IF(productsQty&lt;&gt;0, ROW(productsQty)-ROW('BHPC MANAGER'!$CD$10)+1), ROW(#REF!))), "")</f>
        <v/>
      </c>
      <c r="H81" s="409" t="str">
        <f t="array" ref="H81">IFERROR(INDEX(productsSalePrice, SMALL(IF(productsQty&lt;&gt;0, ROW(productsQty)-ROW('BHPC MANAGER'!$CD$10)+1), ROW(#REF!))), "")</f>
        <v/>
      </c>
      <c r="I81" s="402" t="str">
        <f t="array" ref="I81">IFERROR(INDEX(productsCartons, SMALL(IF(productsQty&lt;&gt;0, ROW(productsQty)-ROW('BHPC MANAGER'!$CD$10)+1), ROW(#REF!))), "")</f>
        <v/>
      </c>
      <c r="J81" s="409" t="str">
        <f t="shared" si="7"/>
        <v/>
      </c>
      <c r="K81" s="402" t="str">
        <f t="shared" si="8"/>
        <v/>
      </c>
    </row>
    <row r="82" spans="1:11" ht="15">
      <c r="A82" s="399" t="str">
        <f t="array" ref="A82">IFERROR(INDEX(productsSku, SMALL(IF(productsQty&lt;&gt;0, ROW(productsQty)-ROW('BHPC MANAGER'!$CD$10)+1), ROW(#REF!))), "")</f>
        <v/>
      </c>
      <c r="B82" s="399" t="str">
        <f t="array" ref="B82">IFERROR(INDEX(productsDescription, SMALL(IF(productsQty&lt;&gt;0, ROW(productsQty)-ROW('BHPC MANAGER'!$CD$10)+1), ROW(#REF!))), "")</f>
        <v/>
      </c>
      <c r="C82"/>
      <c r="D82"/>
      <c r="E82" s="368"/>
      <c r="F82" s="402" t="str">
        <f t="shared" si="6"/>
        <v/>
      </c>
      <c r="G82" s="402" t="str">
        <f t="array" ref="G82">IFERROR(INDEX(productsQty, SMALL(IF(productsQty&lt;&gt;0, ROW(productsQty)-ROW('BHPC MANAGER'!$CD$10)+1), ROW(#REF!))), "")</f>
        <v/>
      </c>
      <c r="H82" s="409" t="str">
        <f t="array" ref="H82">IFERROR(INDEX(productsSalePrice, SMALL(IF(productsQty&lt;&gt;0, ROW(productsQty)-ROW('BHPC MANAGER'!$CD$10)+1), ROW(#REF!))), "")</f>
        <v/>
      </c>
      <c r="I82" s="402" t="str">
        <f t="array" ref="I82">IFERROR(INDEX(productsCartons, SMALL(IF(productsQty&lt;&gt;0, ROW(productsQty)-ROW('BHPC MANAGER'!$CD$10)+1), ROW(#REF!))), "")</f>
        <v/>
      </c>
      <c r="J82" s="409" t="str">
        <f t="shared" si="7"/>
        <v/>
      </c>
      <c r="K82" s="402" t="str">
        <f t="shared" si="8"/>
        <v/>
      </c>
    </row>
    <row r="83" spans="1:11" ht="15">
      <c r="A83" s="399" t="str">
        <f t="array" ref="A83">IFERROR(INDEX(productsSku, SMALL(IF(productsQty&lt;&gt;0, ROW(productsQty)-ROW('BHPC MANAGER'!$CD$10)+1), ROW(#REF!))), "")</f>
        <v/>
      </c>
      <c r="B83" s="399" t="str">
        <f t="array" ref="B83">IFERROR(INDEX(productsDescription, SMALL(IF(productsQty&lt;&gt;0, ROW(productsQty)-ROW('BHPC MANAGER'!$CD$10)+1), ROW(#REF!))), "")</f>
        <v/>
      </c>
      <c r="C83"/>
      <c r="D83"/>
      <c r="E83" s="368"/>
      <c r="F83" s="402" t="str">
        <f t="shared" si="6"/>
        <v/>
      </c>
      <c r="G83" s="402" t="str">
        <f t="array" ref="G83">IFERROR(INDEX(productsQty, SMALL(IF(productsQty&lt;&gt;0, ROW(productsQty)-ROW('BHPC MANAGER'!$CD$10)+1), ROW(#REF!))), "")</f>
        <v/>
      </c>
      <c r="H83" s="409" t="str">
        <f t="array" ref="H83">IFERROR(INDEX(productsSalePrice, SMALL(IF(productsQty&lt;&gt;0, ROW(productsQty)-ROW('BHPC MANAGER'!$CD$10)+1), ROW(#REF!))), "")</f>
        <v/>
      </c>
      <c r="I83" s="402" t="str">
        <f t="array" ref="I83">IFERROR(INDEX(productsCartons, SMALL(IF(productsQty&lt;&gt;0, ROW(productsQty)-ROW('BHPC MANAGER'!$CD$10)+1), ROW(#REF!))), "")</f>
        <v/>
      </c>
      <c r="J83" s="409" t="str">
        <f t="shared" si="7"/>
        <v/>
      </c>
      <c r="K83" s="402" t="str">
        <f t="shared" si="8"/>
        <v/>
      </c>
    </row>
    <row r="84" spans="1:11" ht="15">
      <c r="A84" s="399" t="str">
        <f t="array" ref="A84">IFERROR(INDEX(productsSku, SMALL(IF(productsQty&lt;&gt;0, ROW(productsQty)-ROW('BHPC MANAGER'!$CD$10)+1), ROW(#REF!))), "")</f>
        <v/>
      </c>
      <c r="B84" s="399" t="str">
        <f t="array" ref="B84">IFERROR(INDEX(productsDescription, SMALL(IF(productsQty&lt;&gt;0, ROW(productsQty)-ROW('BHPC MANAGER'!$CD$10)+1), ROW(#REF!))), "")</f>
        <v/>
      </c>
      <c r="C84"/>
      <c r="D84"/>
      <c r="E84" s="368"/>
      <c r="F84" s="402" t="str">
        <f t="shared" si="6"/>
        <v/>
      </c>
      <c r="G84" s="402" t="str">
        <f t="array" ref="G84">IFERROR(INDEX(productsQty, SMALL(IF(productsQty&lt;&gt;0, ROW(productsQty)-ROW('BHPC MANAGER'!$CD$10)+1), ROW(#REF!))), "")</f>
        <v/>
      </c>
      <c r="H84" s="409" t="str">
        <f t="array" ref="H84">IFERROR(INDEX(productsSalePrice, SMALL(IF(productsQty&lt;&gt;0, ROW(productsQty)-ROW('BHPC MANAGER'!$CD$10)+1), ROW(#REF!))), "")</f>
        <v/>
      </c>
      <c r="I84" s="402" t="str">
        <f t="array" ref="I84">IFERROR(INDEX(productsCartons, SMALL(IF(productsQty&lt;&gt;0, ROW(productsQty)-ROW('BHPC MANAGER'!$CD$10)+1), ROW(#REF!))), "")</f>
        <v/>
      </c>
      <c r="J84" s="409" t="str">
        <f t="shared" si="7"/>
        <v/>
      </c>
      <c r="K84" s="402" t="str">
        <f t="shared" si="8"/>
        <v/>
      </c>
    </row>
    <row r="85" spans="1:11" ht="15">
      <c r="A85" s="399" t="str">
        <f t="array" ref="A85">IFERROR(INDEX(productsSku, SMALL(IF(productsQty&lt;&gt;0, ROW(productsQty)-ROW('BHPC MANAGER'!$CD$10)+1), ROW(#REF!))), "")</f>
        <v/>
      </c>
      <c r="B85" s="399" t="str">
        <f t="array" ref="B85">IFERROR(INDEX(productsDescription, SMALL(IF(productsQty&lt;&gt;0, ROW(productsQty)-ROW('BHPC MANAGER'!$CD$10)+1), ROW(#REF!))), "")</f>
        <v/>
      </c>
      <c r="C85"/>
      <c r="D85"/>
      <c r="E85" s="368"/>
      <c r="F85" s="402" t="str">
        <f t="shared" si="6"/>
        <v/>
      </c>
      <c r="G85" s="402" t="str">
        <f t="array" ref="G85">IFERROR(INDEX(productsQty, SMALL(IF(productsQty&lt;&gt;0, ROW(productsQty)-ROW('BHPC MANAGER'!$CD$10)+1), ROW(#REF!))), "")</f>
        <v/>
      </c>
      <c r="H85" s="409" t="str">
        <f t="array" ref="H85">IFERROR(INDEX(productsSalePrice, SMALL(IF(productsQty&lt;&gt;0, ROW(productsQty)-ROW('BHPC MANAGER'!$CD$10)+1), ROW(#REF!))), "")</f>
        <v/>
      </c>
      <c r="I85" s="402" t="str">
        <f t="array" ref="I85">IFERROR(INDEX(productsCartons, SMALL(IF(productsQty&lt;&gt;0, ROW(productsQty)-ROW('BHPC MANAGER'!$CD$10)+1), ROW(#REF!))), "")</f>
        <v/>
      </c>
      <c r="J85" s="409" t="str">
        <f t="shared" si="7"/>
        <v/>
      </c>
      <c r="K85" s="402" t="str">
        <f t="shared" si="8"/>
        <v/>
      </c>
    </row>
    <row r="86" spans="1:11" ht="15">
      <c r="A86" s="399" t="str">
        <f t="array" ref="A86">IFERROR(INDEX(productsSku, SMALL(IF(productsQty&lt;&gt;0, ROW(productsQty)-ROW('BHPC MANAGER'!$CD$10)+1), ROW(#REF!))), "")</f>
        <v/>
      </c>
      <c r="B86" s="399" t="str">
        <f t="array" ref="B86">IFERROR(INDEX(productsDescription, SMALL(IF(productsQty&lt;&gt;0, ROW(productsQty)-ROW('BHPC MANAGER'!$CD$10)+1), ROW(#REF!))), "")</f>
        <v/>
      </c>
      <c r="C86"/>
      <c r="D86"/>
      <c r="E86" s="368"/>
      <c r="F86" s="402" t="str">
        <f t="shared" si="6"/>
        <v/>
      </c>
      <c r="G86" s="402" t="str">
        <f t="array" ref="G86">IFERROR(INDEX(productsQty, SMALL(IF(productsQty&lt;&gt;0, ROW(productsQty)-ROW('BHPC MANAGER'!$CD$10)+1), ROW(#REF!))), "")</f>
        <v/>
      </c>
      <c r="H86" s="409" t="str">
        <f t="array" ref="H86">IFERROR(INDEX(productsSalePrice, SMALL(IF(productsQty&lt;&gt;0, ROW(productsQty)-ROW('BHPC MANAGER'!$CD$10)+1), ROW(#REF!))), "")</f>
        <v/>
      </c>
      <c r="I86" s="402" t="str">
        <f t="array" ref="I86">IFERROR(INDEX(productsCartons, SMALL(IF(productsQty&lt;&gt;0, ROW(productsQty)-ROW('BHPC MANAGER'!$CD$10)+1), ROW(#REF!))), "")</f>
        <v/>
      </c>
      <c r="J86" s="409" t="str">
        <f t="shared" si="7"/>
        <v/>
      </c>
      <c r="K86" s="402" t="str">
        <f t="shared" si="8"/>
        <v/>
      </c>
    </row>
    <row r="87" spans="1:11" ht="15">
      <c r="A87" s="399" t="str">
        <f t="array" ref="A87">IFERROR(INDEX(productsSku, SMALL(IF(productsQty&lt;&gt;0, ROW(productsQty)-ROW('BHPC MANAGER'!$CD$10)+1), ROW(L74))), "")</f>
        <v/>
      </c>
      <c r="B87" s="399" t="str">
        <f t="array" ref="B87">IFERROR(INDEX(productsDescription, SMALL(IF(productsQty&lt;&gt;0, ROW(productsQty)-ROW('BHPC MANAGER'!$CD$10)+1), ROW(L74))), "")</f>
        <v/>
      </c>
      <c r="C87"/>
      <c r="D87"/>
      <c r="E87" s="368"/>
      <c r="F87" s="402" t="str">
        <f t="shared" si="6"/>
        <v/>
      </c>
      <c r="G87" s="402" t="str">
        <f t="array" ref="G87">IFERROR(INDEX(productsQty, SMALL(IF(productsQty&lt;&gt;0, ROW(productsQty)-ROW('BHPC MANAGER'!$CD$10)+1), ROW(L74))), "")</f>
        <v/>
      </c>
      <c r="H87" s="409" t="str">
        <f t="array" ref="H87">IFERROR(INDEX(productsSalePrice, SMALL(IF(productsQty&lt;&gt;0, ROW(productsQty)-ROW('BHPC MANAGER'!$CD$10)+1), ROW(L74))), "")</f>
        <v/>
      </c>
      <c r="I87" s="402" t="str">
        <f t="array" ref="I87">IFERROR(INDEX(productsCartons, SMALL(IF(productsQty&lt;&gt;0, ROW(productsQty)-ROW('BHPC MANAGER'!$CD$10)+1), ROW(L74))), "")</f>
        <v/>
      </c>
      <c r="J87" s="409" t="str">
        <f t="shared" si="7"/>
        <v/>
      </c>
      <c r="K87" s="402" t="str">
        <f t="shared" si="8"/>
        <v/>
      </c>
    </row>
    <row r="88" spans="1:11" ht="15">
      <c r="A88" s="399" t="str">
        <f t="array" ref="A88">IFERROR(INDEX(productsSku, SMALL(IF(productsQty&lt;&gt;0, ROW(productsQty)-ROW('BHPC MANAGER'!$CD$10)+1), ROW(L75))), "")</f>
        <v/>
      </c>
      <c r="B88" s="399" t="str">
        <f t="array" ref="B88">IFERROR(INDEX(productsDescription, SMALL(IF(productsQty&lt;&gt;0, ROW(productsQty)-ROW('BHPC MANAGER'!$CD$10)+1), ROW(L75))), "")</f>
        <v/>
      </c>
      <c r="C88"/>
      <c r="D88"/>
      <c r="E88" s="368"/>
      <c r="F88" s="402" t="str">
        <f t="shared" si="6"/>
        <v/>
      </c>
      <c r="G88" s="402" t="str">
        <f t="array" ref="G88">IFERROR(INDEX(productsQty, SMALL(IF(productsQty&lt;&gt;0, ROW(productsQty)-ROW('BHPC MANAGER'!$CD$10)+1), ROW(L75))), "")</f>
        <v/>
      </c>
      <c r="H88" s="409" t="str">
        <f t="array" ref="H88">IFERROR(INDEX(productsSalePrice, SMALL(IF(productsQty&lt;&gt;0, ROW(productsQty)-ROW('BHPC MANAGER'!$CD$10)+1), ROW(L75))), "")</f>
        <v/>
      </c>
      <c r="I88" s="402" t="str">
        <f t="array" ref="I88">IFERROR(INDEX(productsCartons, SMALL(IF(productsQty&lt;&gt;0, ROW(productsQty)-ROW('BHPC MANAGER'!$CD$10)+1), ROW(L75))), "")</f>
        <v/>
      </c>
      <c r="J88" s="409" t="str">
        <f t="shared" si="7"/>
        <v/>
      </c>
      <c r="K88" s="402" t="str">
        <f t="shared" si="8"/>
        <v/>
      </c>
    </row>
    <row r="89" spans="1:11" ht="15">
      <c r="A89" s="399" t="str">
        <f t="array" ref="A89">IFERROR(INDEX(productsSku, SMALL(IF(productsQty&lt;&gt;0, ROW(productsQty)-ROW('BHPC MANAGER'!$CD$10)+1), ROW(L76))), "")</f>
        <v/>
      </c>
      <c r="B89" s="399" t="str">
        <f t="array" ref="B89">IFERROR(INDEX(productsDescription, SMALL(IF(productsQty&lt;&gt;0, ROW(productsQty)-ROW('BHPC MANAGER'!$CD$10)+1), ROW(L76))), "")</f>
        <v/>
      </c>
      <c r="C89"/>
      <c r="D89"/>
      <c r="E89" s="368"/>
      <c r="F89" s="402" t="str">
        <f t="shared" si="6"/>
        <v/>
      </c>
      <c r="G89" s="402" t="str">
        <f t="array" ref="G89">IFERROR(INDEX(productsQty, SMALL(IF(productsQty&lt;&gt;0, ROW(productsQty)-ROW('BHPC MANAGER'!$CD$10)+1), ROW(L76))), "")</f>
        <v/>
      </c>
      <c r="H89" s="409" t="str">
        <f t="array" ref="H89">IFERROR(INDEX(productsSalePrice, SMALL(IF(productsQty&lt;&gt;0, ROW(productsQty)-ROW('BHPC MANAGER'!$CD$10)+1), ROW(L76))), "")</f>
        <v/>
      </c>
      <c r="I89" s="402" t="str">
        <f t="array" ref="I89">IFERROR(INDEX(productsCartons, SMALL(IF(productsQty&lt;&gt;0, ROW(productsQty)-ROW('BHPC MANAGER'!$CD$10)+1), ROW(L76))), "")</f>
        <v/>
      </c>
      <c r="J89" s="409" t="str">
        <f t="shared" si="7"/>
        <v/>
      </c>
      <c r="K89" s="402" t="str">
        <f t="shared" si="8"/>
        <v/>
      </c>
    </row>
    <row r="90" spans="1:11" ht="15">
      <c r="A90" s="399" t="str">
        <f t="array" ref="A90">IFERROR(INDEX(productsSku, SMALL(IF(productsQty&lt;&gt;0, ROW(productsQty)-ROW('BHPC MANAGER'!$CD$10)+1), ROW(L77))), "")</f>
        <v/>
      </c>
      <c r="B90" s="399" t="str">
        <f t="array" ref="B90">IFERROR(INDEX(productsDescription, SMALL(IF(productsQty&lt;&gt;0, ROW(productsQty)-ROW('BHPC MANAGER'!$CD$10)+1), ROW(L77))), "")</f>
        <v/>
      </c>
      <c r="C90"/>
      <c r="D90"/>
      <c r="E90" s="368"/>
      <c r="F90" s="402" t="str">
        <f t="shared" si="6"/>
        <v/>
      </c>
      <c r="G90" s="402" t="str">
        <f t="array" ref="G90">IFERROR(INDEX(productsQty, SMALL(IF(productsQty&lt;&gt;0, ROW(productsQty)-ROW('BHPC MANAGER'!$CD$10)+1), ROW(L77))), "")</f>
        <v/>
      </c>
      <c r="H90" s="409" t="str">
        <f t="array" ref="H90">IFERROR(INDEX(productsSalePrice, SMALL(IF(productsQty&lt;&gt;0, ROW(productsQty)-ROW('BHPC MANAGER'!$CD$10)+1), ROW(L77))), "")</f>
        <v/>
      </c>
      <c r="I90" s="402" t="str">
        <f t="array" ref="I90">IFERROR(INDEX(productsCartons, SMALL(IF(productsQty&lt;&gt;0, ROW(productsQty)-ROW('BHPC MANAGER'!$CD$10)+1), ROW(L77))), "")</f>
        <v/>
      </c>
      <c r="J90" s="409" t="str">
        <f t="shared" si="7"/>
        <v/>
      </c>
      <c r="K90" s="402" t="str">
        <f t="shared" si="8"/>
        <v/>
      </c>
    </row>
    <row r="91" spans="1:11" ht="15">
      <c r="A91" s="399" t="str">
        <f t="array" ref="A91">IFERROR(INDEX(productsSku, SMALL(IF(productsQty&lt;&gt;0, ROW(productsQty)-ROW('BHPC MANAGER'!$CD$10)+1), ROW(L78))), "")</f>
        <v/>
      </c>
      <c r="B91" s="399" t="str">
        <f t="array" ref="B91">IFERROR(INDEX(productsDescription, SMALL(IF(productsQty&lt;&gt;0, ROW(productsQty)-ROW('BHPC MANAGER'!$CD$10)+1), ROW(L78))), "")</f>
        <v/>
      </c>
      <c r="C91"/>
      <c r="D91"/>
      <c r="E91" s="368"/>
      <c r="F91" s="402" t="str">
        <f t="shared" si="6"/>
        <v/>
      </c>
      <c r="G91" s="402" t="str">
        <f t="array" ref="G91">IFERROR(INDEX(productsQty, SMALL(IF(productsQty&lt;&gt;0, ROW(productsQty)-ROW('BHPC MANAGER'!$CD$10)+1), ROW(L78))), "")</f>
        <v/>
      </c>
      <c r="H91" s="409" t="str">
        <f t="array" ref="H91">IFERROR(INDEX(productsSalePrice, SMALL(IF(productsQty&lt;&gt;0, ROW(productsQty)-ROW('BHPC MANAGER'!$CD$10)+1), ROW(L78))), "")</f>
        <v/>
      </c>
      <c r="I91" s="402" t="str">
        <f t="array" ref="I91">IFERROR(INDEX(productsCartons, SMALL(IF(productsQty&lt;&gt;0, ROW(productsQty)-ROW('BHPC MANAGER'!$CD$10)+1), ROW(L78))), "")</f>
        <v/>
      </c>
      <c r="J91" s="409" t="str">
        <f t="shared" si="7"/>
        <v/>
      </c>
      <c r="K91" s="402" t="str">
        <f t="shared" si="8"/>
        <v/>
      </c>
    </row>
    <row r="92" spans="1:11" ht="15">
      <c r="A92" s="399" t="str">
        <f t="array" ref="A92">IFERROR(INDEX(productsSku, SMALL(IF(productsQty&lt;&gt;0, ROW(productsQty)-ROW('BHPC MANAGER'!$CD$10)+1), ROW(L79))), "")</f>
        <v/>
      </c>
      <c r="B92" s="399" t="str">
        <f t="array" ref="B92">IFERROR(INDEX(productsDescription, SMALL(IF(productsQty&lt;&gt;0, ROW(productsQty)-ROW('BHPC MANAGER'!$CD$10)+1), ROW(L79))), "")</f>
        <v/>
      </c>
      <c r="C92"/>
      <c r="D92"/>
      <c r="E92" s="368"/>
      <c r="F92" s="402" t="str">
        <f t="shared" si="6"/>
        <v/>
      </c>
      <c r="G92" s="402" t="str">
        <f t="array" ref="G92">IFERROR(INDEX(productsQty, SMALL(IF(productsQty&lt;&gt;0, ROW(productsQty)-ROW('BHPC MANAGER'!$CD$10)+1), ROW(L79))), "")</f>
        <v/>
      </c>
      <c r="H92" s="409" t="str">
        <f t="array" ref="H92">IFERROR(INDEX(productsSalePrice, SMALL(IF(productsQty&lt;&gt;0, ROW(productsQty)-ROW('BHPC MANAGER'!$CD$10)+1), ROW(L79))), "")</f>
        <v/>
      </c>
      <c r="I92" s="402" t="str">
        <f t="array" ref="I92">IFERROR(INDEX(productsCartons, SMALL(IF(productsQty&lt;&gt;0, ROW(productsQty)-ROW('BHPC MANAGER'!$CD$10)+1), ROW(L79))), "")</f>
        <v/>
      </c>
      <c r="J92" s="409" t="str">
        <f t="shared" si="7"/>
        <v/>
      </c>
      <c r="K92" s="402" t="str">
        <f t="shared" si="8"/>
        <v/>
      </c>
    </row>
    <row r="93" spans="1:11" ht="15">
      <c r="A93" s="399" t="str">
        <f t="array" ref="A93">IFERROR(INDEX(productsSku, SMALL(IF(productsQty&lt;&gt;0, ROW(productsQty)-ROW('BHPC MANAGER'!$CD$10)+1), ROW(L80))), "")</f>
        <v/>
      </c>
      <c r="B93" s="399" t="str">
        <f t="array" ref="B93">IFERROR(INDEX(productsDescription, SMALL(IF(productsQty&lt;&gt;0, ROW(productsQty)-ROW('BHPC MANAGER'!$CD$10)+1), ROW(L80))), "")</f>
        <v/>
      </c>
      <c r="C93"/>
      <c r="D93"/>
      <c r="E93" s="368"/>
      <c r="F93" s="402" t="str">
        <f t="shared" si="6"/>
        <v/>
      </c>
      <c r="G93" s="402" t="str">
        <f t="array" ref="G93">IFERROR(INDEX(productsQty, SMALL(IF(productsQty&lt;&gt;0, ROW(productsQty)-ROW('BHPC MANAGER'!$CD$10)+1), ROW(L80))), "")</f>
        <v/>
      </c>
      <c r="H93" s="409" t="str">
        <f t="array" ref="H93">IFERROR(INDEX(productsSalePrice, SMALL(IF(productsQty&lt;&gt;0, ROW(productsQty)-ROW('BHPC MANAGER'!$CD$10)+1), ROW(L80))), "")</f>
        <v/>
      </c>
      <c r="I93" s="402" t="str">
        <f t="array" ref="I93">IFERROR(INDEX(productsCartons, SMALL(IF(productsQty&lt;&gt;0, ROW(productsQty)-ROW('BHPC MANAGER'!$CD$10)+1), ROW(L80))), "")</f>
        <v/>
      </c>
      <c r="J93" s="409" t="str">
        <f t="shared" si="7"/>
        <v/>
      </c>
      <c r="K93" s="402" t="str">
        <f t="shared" si="8"/>
        <v/>
      </c>
    </row>
    <row r="94" spans="1:11" ht="15">
      <c r="A94" s="399" t="str">
        <f t="array" ref="A94">IFERROR(INDEX(productsSku, SMALL(IF(productsQty&lt;&gt;0, ROW(productsQty)-ROW('BHPC MANAGER'!$CD$10)+1), ROW(L81))), "")</f>
        <v/>
      </c>
      <c r="B94" s="399" t="str">
        <f t="array" ref="B94">IFERROR(INDEX(productsDescription, SMALL(IF(productsQty&lt;&gt;0, ROW(productsQty)-ROW('BHPC MANAGER'!$CD$10)+1), ROW(L81))), "")</f>
        <v/>
      </c>
      <c r="C94"/>
      <c r="D94"/>
      <c r="E94" s="368"/>
      <c r="F94" s="402" t="str">
        <f t="shared" si="6"/>
        <v/>
      </c>
      <c r="G94" s="402" t="str">
        <f t="array" ref="G94">IFERROR(INDEX(productsQty, SMALL(IF(productsQty&lt;&gt;0, ROW(productsQty)-ROW('BHPC MANAGER'!$CD$10)+1), ROW(L81))), "")</f>
        <v/>
      </c>
      <c r="H94" s="409" t="str">
        <f t="array" ref="H94">IFERROR(INDEX(productsSalePrice, SMALL(IF(productsQty&lt;&gt;0, ROW(productsQty)-ROW('BHPC MANAGER'!$CD$10)+1), ROW(L81))), "")</f>
        <v/>
      </c>
      <c r="I94" s="402" t="str">
        <f t="array" ref="I94">IFERROR(INDEX(productsCartons, SMALL(IF(productsQty&lt;&gt;0, ROW(productsQty)-ROW('BHPC MANAGER'!$CD$10)+1), ROW(L81))), "")</f>
        <v/>
      </c>
      <c r="J94" s="409" t="str">
        <f t="shared" si="7"/>
        <v/>
      </c>
      <c r="K94" s="402" t="str">
        <f t="shared" si="8"/>
        <v/>
      </c>
    </row>
    <row r="95" spans="1:11" ht="15">
      <c r="A95" s="399" t="str">
        <f t="array" ref="A95">IFERROR(INDEX(productsSku, SMALL(IF(productsQty&lt;&gt;0, ROW(productsQty)-ROW('BHPC MANAGER'!$CD$10)+1), ROW(L82))), "")</f>
        <v/>
      </c>
      <c r="B95" s="399" t="str">
        <f t="array" ref="B95">IFERROR(INDEX(productsDescription, SMALL(IF(productsQty&lt;&gt;0, ROW(productsQty)-ROW('BHPC MANAGER'!$CD$10)+1), ROW(L82))), "")</f>
        <v/>
      </c>
      <c r="C95"/>
      <c r="D95"/>
      <c r="E95" s="368"/>
      <c r="F95" s="402" t="str">
        <f t="shared" si="6"/>
        <v/>
      </c>
      <c r="G95" s="402" t="str">
        <f t="array" ref="G95">IFERROR(INDEX(productsQty, SMALL(IF(productsQty&lt;&gt;0, ROW(productsQty)-ROW('BHPC MANAGER'!$CD$10)+1), ROW(L82))), "")</f>
        <v/>
      </c>
      <c r="H95" s="409" t="str">
        <f t="array" ref="H95">IFERROR(INDEX(productsSalePrice, SMALL(IF(productsQty&lt;&gt;0, ROW(productsQty)-ROW('BHPC MANAGER'!$CD$10)+1), ROW(L82))), "")</f>
        <v/>
      </c>
      <c r="I95" s="402" t="str">
        <f t="array" ref="I95">IFERROR(INDEX(productsCartons, SMALL(IF(productsQty&lt;&gt;0, ROW(productsQty)-ROW('BHPC MANAGER'!$CD$10)+1), ROW(L82))), "")</f>
        <v/>
      </c>
      <c r="J95" s="409" t="str">
        <f t="shared" si="7"/>
        <v/>
      </c>
      <c r="K95" s="402" t="str">
        <f t="shared" si="8"/>
        <v/>
      </c>
    </row>
    <row r="96" spans="1:11" ht="15">
      <c r="A96" s="399" t="str">
        <f t="array" ref="A96">IFERROR(INDEX(productsSku, SMALL(IF(productsQty&lt;&gt;0, ROW(productsQty)-ROW('BHPC MANAGER'!$CD$10)+1), ROW(L83))), "")</f>
        <v/>
      </c>
      <c r="B96" s="399" t="str">
        <f t="array" ref="B96">IFERROR(INDEX(productsDescription, SMALL(IF(productsQty&lt;&gt;0, ROW(productsQty)-ROW('BHPC MANAGER'!$CD$10)+1), ROW(L83))), "")</f>
        <v/>
      </c>
      <c r="C96"/>
      <c r="D96"/>
      <c r="E96" s="368"/>
      <c r="F96" s="402" t="str">
        <f t="shared" si="6"/>
        <v/>
      </c>
      <c r="G96" s="402" t="str">
        <f t="array" ref="G96">IFERROR(INDEX(productsQty, SMALL(IF(productsQty&lt;&gt;0, ROW(productsQty)-ROW('BHPC MANAGER'!$CD$10)+1), ROW(L83))), "")</f>
        <v/>
      </c>
      <c r="H96" s="409" t="str">
        <f t="array" ref="H96">IFERROR(INDEX(productsSalePrice, SMALL(IF(productsQty&lt;&gt;0, ROW(productsQty)-ROW('BHPC MANAGER'!$CD$10)+1), ROW(L83))), "")</f>
        <v/>
      </c>
      <c r="I96" s="402" t="str">
        <f t="array" ref="I96">IFERROR(INDEX(productsCartons, SMALL(IF(productsQty&lt;&gt;0, ROW(productsQty)-ROW('BHPC MANAGER'!$CD$10)+1), ROW(L83))), "")</f>
        <v/>
      </c>
      <c r="J96" s="409" t="str">
        <f t="shared" si="7"/>
        <v/>
      </c>
      <c r="K96" s="402" t="str">
        <f t="shared" si="8"/>
        <v/>
      </c>
    </row>
    <row r="97" spans="1:11" ht="15">
      <c r="A97" s="399" t="str">
        <f t="array" ref="A97">IFERROR(INDEX(productsSku, SMALL(IF(productsQty&lt;&gt;0, ROW(productsQty)-ROW('BHPC MANAGER'!$CD$10)+1), ROW(L84))), "")</f>
        <v/>
      </c>
      <c r="B97" s="399" t="str">
        <f t="array" ref="B97">IFERROR(INDEX(productsDescription, SMALL(IF(productsQty&lt;&gt;0, ROW(productsQty)-ROW('BHPC MANAGER'!$CD$10)+1), ROW(L84))), "")</f>
        <v/>
      </c>
      <c r="C97"/>
      <c r="D97"/>
      <c r="E97" s="368"/>
      <c r="F97" s="402" t="str">
        <f t="shared" si="6"/>
        <v/>
      </c>
      <c r="G97" s="402" t="str">
        <f t="array" ref="G97">IFERROR(INDEX(productsQty, SMALL(IF(productsQty&lt;&gt;0, ROW(productsQty)-ROW('BHPC MANAGER'!$CD$10)+1), ROW(L84))), "")</f>
        <v/>
      </c>
      <c r="H97" s="409" t="str">
        <f t="array" ref="H97">IFERROR(INDEX(productsSalePrice, SMALL(IF(productsQty&lt;&gt;0, ROW(productsQty)-ROW('BHPC MANAGER'!$CD$10)+1), ROW(L84))), "")</f>
        <v/>
      </c>
      <c r="I97" s="402" t="str">
        <f t="array" ref="I97">IFERROR(INDEX(productsCartons, SMALL(IF(productsQty&lt;&gt;0, ROW(productsQty)-ROW('BHPC MANAGER'!$CD$10)+1), ROW(L84))), "")</f>
        <v/>
      </c>
      <c r="J97" s="409" t="str">
        <f t="shared" si="7"/>
        <v/>
      </c>
      <c r="K97" s="402" t="str">
        <f t="shared" si="8"/>
        <v/>
      </c>
    </row>
    <row r="98" spans="1:11" ht="15">
      <c r="A98" s="399" t="str">
        <f t="array" ref="A98">IFERROR(INDEX(productsSku, SMALL(IF(productsQty&lt;&gt;0, ROW(productsQty)-ROW('BHPC MANAGER'!$CD$10)+1), ROW(L85))), "")</f>
        <v/>
      </c>
      <c r="B98" s="399" t="str">
        <f t="array" ref="B98">IFERROR(INDEX(productsDescription, SMALL(IF(productsQty&lt;&gt;0, ROW(productsQty)-ROW('BHPC MANAGER'!$CD$10)+1), ROW(L85))), "")</f>
        <v/>
      </c>
      <c r="C98"/>
      <c r="D98"/>
      <c r="E98" s="368"/>
      <c r="F98" s="402" t="str">
        <f t="shared" si="6"/>
        <v/>
      </c>
      <c r="G98" s="402" t="str">
        <f t="array" ref="G98">IFERROR(INDEX(productsQty, SMALL(IF(productsQty&lt;&gt;0, ROW(productsQty)-ROW('BHPC MANAGER'!$CD$10)+1), ROW(L85))), "")</f>
        <v/>
      </c>
      <c r="H98" s="409" t="str">
        <f t="array" ref="H98">IFERROR(INDEX(productsSalePrice, SMALL(IF(productsQty&lt;&gt;0, ROW(productsQty)-ROW('BHPC MANAGER'!$CD$10)+1), ROW(L85))), "")</f>
        <v/>
      </c>
      <c r="I98" s="402" t="str">
        <f t="array" ref="I98">IFERROR(INDEX(productsCartons, SMALL(IF(productsQty&lt;&gt;0, ROW(productsQty)-ROW('BHPC MANAGER'!$CD$10)+1), ROW(L85))), "")</f>
        <v/>
      </c>
      <c r="J98" s="409" t="str">
        <f t="shared" si="7"/>
        <v/>
      </c>
      <c r="K98" s="402" t="str">
        <f t="shared" si="8"/>
        <v/>
      </c>
    </row>
    <row r="99" spans="1:11" ht="15">
      <c r="A99" s="399" t="str">
        <f t="array" ref="A99">IFERROR(INDEX(productsSku, SMALL(IF(productsQty&lt;&gt;0, ROW(productsQty)-ROW('BHPC MANAGER'!$CD$10)+1), ROW(L86))), "")</f>
        <v/>
      </c>
      <c r="B99" s="399" t="str">
        <f t="array" ref="B99">IFERROR(INDEX(productsDescription, SMALL(IF(productsQty&lt;&gt;0, ROW(productsQty)-ROW('BHPC MANAGER'!$CD$10)+1), ROW(L86))), "")</f>
        <v/>
      </c>
      <c r="C99"/>
      <c r="D99"/>
      <c r="E99" s="368"/>
      <c r="F99" s="402" t="str">
        <f t="shared" si="6"/>
        <v/>
      </c>
      <c r="G99" s="402" t="str">
        <f t="array" ref="G99">IFERROR(INDEX(productsQty, SMALL(IF(productsQty&lt;&gt;0, ROW(productsQty)-ROW('BHPC MANAGER'!$CD$10)+1), ROW(L86))), "")</f>
        <v/>
      </c>
      <c r="H99" s="409" t="str">
        <f t="array" ref="H99">IFERROR(INDEX(productsSalePrice, SMALL(IF(productsQty&lt;&gt;0, ROW(productsQty)-ROW('BHPC MANAGER'!$CD$10)+1), ROW(L86))), "")</f>
        <v/>
      </c>
      <c r="I99" s="402" t="str">
        <f t="array" ref="I99">IFERROR(INDEX(productsCartons, SMALL(IF(productsQty&lt;&gt;0, ROW(productsQty)-ROW('BHPC MANAGER'!$CD$10)+1), ROW(L86))), "")</f>
        <v/>
      </c>
      <c r="J99" s="409" t="str">
        <f t="shared" si="7"/>
        <v/>
      </c>
      <c r="K99" s="402" t="str">
        <f t="shared" si="8"/>
        <v/>
      </c>
    </row>
    <row r="100" spans="1:11" ht="15">
      <c r="A100" s="399" t="str">
        <f t="array" ref="A100">IFERROR(INDEX(productsSku, SMALL(IF(productsQty&lt;&gt;0, ROW(productsQty)-ROW('BHPC MANAGER'!$CD$10)+1), ROW(L87))), "")</f>
        <v/>
      </c>
      <c r="B100" s="399" t="str">
        <f t="array" ref="B100">IFERROR(INDEX(productsDescription, SMALL(IF(productsQty&lt;&gt;0, ROW(productsQty)-ROW('BHPC MANAGER'!$CD$10)+1), ROW(L87))), "")</f>
        <v/>
      </c>
      <c r="C100"/>
      <c r="D100"/>
      <c r="E100" s="368"/>
      <c r="F100" s="402" t="str">
        <f t="shared" si="6"/>
        <v/>
      </c>
      <c r="G100" s="402" t="str">
        <f t="array" ref="G100">IFERROR(INDEX(productsQty, SMALL(IF(productsQty&lt;&gt;0, ROW(productsQty)-ROW('BHPC MANAGER'!$CD$10)+1), ROW(L87))), "")</f>
        <v/>
      </c>
      <c r="H100" s="409" t="str">
        <f t="array" ref="H100">IFERROR(INDEX(productsSalePrice, SMALL(IF(productsQty&lt;&gt;0, ROW(productsQty)-ROW('BHPC MANAGER'!$CD$10)+1), ROW(L87))), "")</f>
        <v/>
      </c>
      <c r="I100" s="402" t="str">
        <f t="array" ref="I100">IFERROR(INDEX(productsCartons, SMALL(IF(productsQty&lt;&gt;0, ROW(productsQty)-ROW('BHPC MANAGER'!$CD$10)+1), ROW(L87))), "")</f>
        <v/>
      </c>
      <c r="J100" s="409" t="str">
        <f t="shared" si="7"/>
        <v/>
      </c>
      <c r="K100" s="402" t="str">
        <f t="shared" si="8"/>
        <v/>
      </c>
    </row>
    <row r="101" spans="1:11" ht="15">
      <c r="A101" s="399" t="str">
        <f t="array" ref="A101">IFERROR(INDEX(productsSku, SMALL(IF(productsQty&lt;&gt;0, ROW(productsQty)-ROW('BHPC MANAGER'!$CD$10)+1), ROW(L88))), "")</f>
        <v/>
      </c>
      <c r="B101" s="399" t="str">
        <f t="array" ref="B101">IFERROR(INDEX(productsDescription, SMALL(IF(productsQty&lt;&gt;0, ROW(productsQty)-ROW('BHPC MANAGER'!$CD$10)+1), ROW(L88))), "")</f>
        <v/>
      </c>
      <c r="C101"/>
      <c r="D101"/>
      <c r="E101" s="368"/>
      <c r="F101" s="402" t="str">
        <f t="shared" si="6"/>
        <v/>
      </c>
      <c r="G101" s="402" t="str">
        <f t="array" ref="G101">IFERROR(INDEX(productsQty, SMALL(IF(productsQty&lt;&gt;0, ROW(productsQty)-ROW('BHPC MANAGER'!$CD$10)+1), ROW(L88))), "")</f>
        <v/>
      </c>
      <c r="H101" s="409" t="str">
        <f t="array" ref="H101">IFERROR(INDEX(productsSalePrice, SMALL(IF(productsQty&lt;&gt;0, ROW(productsQty)-ROW('BHPC MANAGER'!$CD$10)+1), ROW(L88))), "")</f>
        <v/>
      </c>
      <c r="I101" s="402" t="str">
        <f t="array" ref="I101">IFERROR(INDEX(productsCartons, SMALL(IF(productsQty&lt;&gt;0, ROW(productsQty)-ROW('BHPC MANAGER'!$CD$10)+1), ROW(L88))), "")</f>
        <v/>
      </c>
      <c r="J101" s="409" t="str">
        <f t="shared" si="7"/>
        <v/>
      </c>
      <c r="K101" s="402" t="str">
        <f t="shared" si="8"/>
        <v/>
      </c>
    </row>
    <row r="102" spans="1:11" ht="15">
      <c r="A102" s="399" t="str">
        <f t="array" ref="A102">IFERROR(INDEX(productsSku, SMALL(IF(productsQty&lt;&gt;0, ROW(productsQty)-ROW('BHPC MANAGER'!$CD$10)+1), ROW(L89))), "")</f>
        <v/>
      </c>
      <c r="B102" s="399" t="str">
        <f t="array" ref="B102">IFERROR(INDEX(productsDescription, SMALL(IF(productsQty&lt;&gt;0, ROW(productsQty)-ROW('BHPC MANAGER'!$CD$10)+1), ROW(L89))), "")</f>
        <v/>
      </c>
      <c r="C102"/>
      <c r="D102"/>
      <c r="E102" s="368"/>
      <c r="F102" s="402" t="str">
        <f t="shared" si="6"/>
        <v/>
      </c>
      <c r="G102" s="402" t="str">
        <f t="array" ref="G102">IFERROR(INDEX(productsQty, SMALL(IF(productsQty&lt;&gt;0, ROW(productsQty)-ROW('BHPC MANAGER'!$CD$10)+1), ROW(L89))), "")</f>
        <v/>
      </c>
      <c r="H102" s="409" t="str">
        <f t="array" ref="H102">IFERROR(INDEX(productsSalePrice, SMALL(IF(productsQty&lt;&gt;0, ROW(productsQty)-ROW('BHPC MANAGER'!$CD$10)+1), ROW(L89))), "")</f>
        <v/>
      </c>
      <c r="I102" s="402" t="str">
        <f t="array" ref="I102">IFERROR(INDEX(productsCartons, SMALL(IF(productsQty&lt;&gt;0, ROW(productsQty)-ROW('BHPC MANAGER'!$CD$10)+1), ROW(L89))), "")</f>
        <v/>
      </c>
      <c r="J102" s="409" t="str">
        <f t="shared" si="7"/>
        <v/>
      </c>
      <c r="K102" s="402" t="str">
        <f t="shared" si="8"/>
        <v/>
      </c>
    </row>
    <row r="103" spans="1:11" ht="15">
      <c r="A103" s="399" t="str">
        <f t="array" ref="A103">IFERROR(INDEX(productsSku, SMALL(IF(productsQty&lt;&gt;0, ROW(productsQty)-ROW('BHPC MANAGER'!$CD$10)+1), ROW(L90))), "")</f>
        <v/>
      </c>
      <c r="B103" s="399" t="str">
        <f t="array" ref="B103">IFERROR(INDEX(productsDescription, SMALL(IF(productsQty&lt;&gt;0, ROW(productsQty)-ROW('BHPC MANAGER'!$CD$10)+1), ROW(L90))), "")</f>
        <v/>
      </c>
      <c r="C103"/>
      <c r="D103"/>
      <c r="E103" s="368"/>
      <c r="F103" s="402" t="str">
        <f t="shared" si="6"/>
        <v/>
      </c>
      <c r="G103" s="402" t="str">
        <f t="array" ref="G103">IFERROR(INDEX(productsQty, SMALL(IF(productsQty&lt;&gt;0, ROW(productsQty)-ROW('BHPC MANAGER'!$CD$10)+1), ROW(L90))), "")</f>
        <v/>
      </c>
      <c r="H103" s="409" t="str">
        <f t="array" ref="H103">IFERROR(INDEX(productsSalePrice, SMALL(IF(productsQty&lt;&gt;0, ROW(productsQty)-ROW('BHPC MANAGER'!$CD$10)+1), ROW(L90))), "")</f>
        <v/>
      </c>
      <c r="I103" s="402" t="str">
        <f t="array" ref="I103">IFERROR(INDEX(productsCartons, SMALL(IF(productsQty&lt;&gt;0, ROW(productsQty)-ROW('BHPC MANAGER'!$CD$10)+1), ROW(L90))), "")</f>
        <v/>
      </c>
      <c r="J103" s="409" t="str">
        <f t="shared" si="7"/>
        <v/>
      </c>
      <c r="K103" s="402" t="str">
        <f t="shared" si="8"/>
        <v/>
      </c>
    </row>
    <row r="104" spans="1:11" ht="15">
      <c r="A104" s="399" t="str">
        <f t="array" ref="A104">IFERROR(INDEX(productsSku, SMALL(IF(productsQty&lt;&gt;0, ROW(productsQty)-ROW('BHPC MANAGER'!$CD$10)+1), ROW(L91))), "")</f>
        <v/>
      </c>
      <c r="B104" s="399" t="str">
        <f t="array" ref="B104">IFERROR(INDEX(productsDescription, SMALL(IF(productsQty&lt;&gt;0, ROW(productsQty)-ROW('BHPC MANAGER'!$CD$10)+1), ROW(L91))), "")</f>
        <v/>
      </c>
      <c r="C104"/>
      <c r="D104"/>
      <c r="E104" s="368"/>
      <c r="F104" s="402" t="str">
        <f t="shared" si="6"/>
        <v/>
      </c>
      <c r="G104" s="402" t="str">
        <f t="array" ref="G104">IFERROR(INDEX(productsQty, SMALL(IF(productsQty&lt;&gt;0, ROW(productsQty)-ROW('BHPC MANAGER'!$CD$10)+1), ROW(L91))), "")</f>
        <v/>
      </c>
      <c r="H104" s="409" t="str">
        <f t="array" ref="H104">IFERROR(INDEX(productsSalePrice, SMALL(IF(productsQty&lt;&gt;0, ROW(productsQty)-ROW('BHPC MANAGER'!$CD$10)+1), ROW(L91))), "")</f>
        <v/>
      </c>
      <c r="I104" s="402" t="str">
        <f t="array" ref="I104">IFERROR(INDEX(productsCartons, SMALL(IF(productsQty&lt;&gt;0, ROW(productsQty)-ROW('BHPC MANAGER'!$CD$10)+1), ROW(L91))), "")</f>
        <v/>
      </c>
      <c r="J104" s="409" t="str">
        <f t="shared" si="7"/>
        <v/>
      </c>
      <c r="K104" s="402" t="str">
        <f t="shared" si="8"/>
        <v/>
      </c>
    </row>
    <row r="105" spans="1:11" ht="15">
      <c r="A105" s="399" t="str">
        <f t="array" ref="A105">IFERROR(INDEX(productsSku, SMALL(IF(productsQty&lt;&gt;0, ROW(productsQty)-ROW('BHPC MANAGER'!$CD$10)+1), ROW(L92))), "")</f>
        <v/>
      </c>
      <c r="B105" s="399" t="str">
        <f t="array" ref="B105">IFERROR(INDEX(productsDescription, SMALL(IF(productsQty&lt;&gt;0, ROW(productsQty)-ROW('BHPC MANAGER'!$CD$10)+1), ROW(L92))), "")</f>
        <v/>
      </c>
      <c r="C105"/>
      <c r="D105"/>
      <c r="E105" s="368"/>
      <c r="F105" s="402" t="str">
        <f t="shared" si="6"/>
        <v/>
      </c>
      <c r="G105" s="402" t="str">
        <f t="array" ref="G105">IFERROR(INDEX(productsQty, SMALL(IF(productsQty&lt;&gt;0, ROW(productsQty)-ROW('BHPC MANAGER'!$CD$10)+1), ROW(L92))), "")</f>
        <v/>
      </c>
      <c r="H105" s="409" t="str">
        <f t="array" ref="H105">IFERROR(INDEX(productsSalePrice, SMALL(IF(productsQty&lt;&gt;0, ROW(productsQty)-ROW('BHPC MANAGER'!$CD$10)+1), ROW(L92))), "")</f>
        <v/>
      </c>
      <c r="I105" s="402" t="str">
        <f t="array" ref="I105">IFERROR(INDEX(productsCartons, SMALL(IF(productsQty&lt;&gt;0, ROW(productsQty)-ROW('BHPC MANAGER'!$CD$10)+1), ROW(L92))), "")</f>
        <v/>
      </c>
      <c r="J105" s="409" t="str">
        <f t="shared" si="7"/>
        <v/>
      </c>
      <c r="K105" s="402" t="str">
        <f t="shared" si="8"/>
        <v/>
      </c>
    </row>
    <row r="106" spans="1:11" ht="15">
      <c r="A106" s="399" t="str">
        <f t="array" ref="A106">IFERROR(INDEX(productsSku, SMALL(IF(productsQty&lt;&gt;0, ROW(productsQty)-ROW('BHPC MANAGER'!$CD$10)+1), ROW(L93))), "")</f>
        <v/>
      </c>
      <c r="B106" s="399" t="str">
        <f t="array" ref="B106">IFERROR(INDEX(productsDescription, SMALL(IF(productsQty&lt;&gt;0, ROW(productsQty)-ROW('BHPC MANAGER'!$CD$10)+1), ROW(L93))), "")</f>
        <v/>
      </c>
      <c r="C106"/>
      <c r="D106"/>
      <c r="E106" s="368"/>
      <c r="F106" s="402" t="str">
        <f t="shared" si="6"/>
        <v/>
      </c>
      <c r="G106" s="402" t="str">
        <f t="array" ref="G106">IFERROR(INDEX(productsQty, SMALL(IF(productsQty&lt;&gt;0, ROW(productsQty)-ROW('BHPC MANAGER'!$CD$10)+1), ROW(L93))), "")</f>
        <v/>
      </c>
      <c r="H106" s="409" t="str">
        <f t="array" ref="H106">IFERROR(INDEX(productsSalePrice, SMALL(IF(productsQty&lt;&gt;0, ROW(productsQty)-ROW('BHPC MANAGER'!$CD$10)+1), ROW(L93))), "")</f>
        <v/>
      </c>
      <c r="I106" s="402" t="str">
        <f t="array" ref="I106">IFERROR(INDEX(productsCartons, SMALL(IF(productsQty&lt;&gt;0, ROW(productsQty)-ROW('BHPC MANAGER'!$CD$10)+1), ROW(L93))), "")</f>
        <v/>
      </c>
      <c r="J106" s="409" t="str">
        <f t="shared" si="7"/>
        <v/>
      </c>
      <c r="K106" s="402" t="str">
        <f t="shared" si="8"/>
        <v/>
      </c>
    </row>
    <row r="107" spans="1:11" ht="15">
      <c r="A107" s="399" t="str">
        <f t="array" ref="A107">IFERROR(INDEX(productsSku, SMALL(IF(productsQty&lt;&gt;0, ROW(productsQty)-ROW('BHPC MANAGER'!$CD$10)+1), ROW(L94))), "")</f>
        <v/>
      </c>
      <c r="B107" s="399" t="str">
        <f t="array" ref="B107">IFERROR(INDEX(productsDescription, SMALL(IF(productsQty&lt;&gt;0, ROW(productsQty)-ROW('BHPC MANAGER'!$CD$10)+1), ROW(L94))), "")</f>
        <v/>
      </c>
      <c r="C107"/>
      <c r="D107"/>
      <c r="E107" s="368"/>
      <c r="F107" s="402" t="str">
        <f t="shared" si="6"/>
        <v/>
      </c>
      <c r="G107" s="402" t="str">
        <f t="array" ref="G107">IFERROR(INDEX(productsQty, SMALL(IF(productsQty&lt;&gt;0, ROW(productsQty)-ROW('BHPC MANAGER'!$CD$10)+1), ROW(L94))), "")</f>
        <v/>
      </c>
      <c r="H107" s="409" t="str">
        <f t="array" ref="H107">IFERROR(INDEX(productsSalePrice, SMALL(IF(productsQty&lt;&gt;0, ROW(productsQty)-ROW('BHPC MANAGER'!$CD$10)+1), ROW(L94))), "")</f>
        <v/>
      </c>
      <c r="I107" s="402" t="str">
        <f t="array" ref="I107">IFERROR(INDEX(productsCartons, SMALL(IF(productsQty&lt;&gt;0, ROW(productsQty)-ROW('BHPC MANAGER'!$CD$10)+1), ROW(L94))), "")</f>
        <v/>
      </c>
      <c r="J107" s="409" t="str">
        <f t="shared" si="7"/>
        <v/>
      </c>
      <c r="K107" s="402" t="str">
        <f t="shared" si="8"/>
        <v/>
      </c>
    </row>
    <row r="108" spans="1:11" ht="15">
      <c r="A108" s="399" t="str">
        <f t="array" ref="A108">IFERROR(INDEX(productsSku, SMALL(IF(productsQty&lt;&gt;0, ROW(productsQty)-ROW('BHPC MANAGER'!$CD$10)+1), ROW(L95))), "")</f>
        <v/>
      </c>
      <c r="B108" s="399" t="str">
        <f t="array" ref="B108">IFERROR(INDEX(productsDescription, SMALL(IF(productsQty&lt;&gt;0, ROW(productsQty)-ROW('BHPC MANAGER'!$CD$10)+1), ROW(L95))), "")</f>
        <v/>
      </c>
      <c r="C108"/>
      <c r="D108"/>
      <c r="E108" s="368"/>
      <c r="F108" s="402" t="str">
        <f t="shared" si="6"/>
        <v/>
      </c>
      <c r="G108" s="402" t="str">
        <f t="array" ref="G108">IFERROR(INDEX(productsQty, SMALL(IF(productsQty&lt;&gt;0, ROW(productsQty)-ROW('BHPC MANAGER'!$CD$10)+1), ROW(L95))), "")</f>
        <v/>
      </c>
      <c r="H108" s="409" t="str">
        <f t="array" ref="H108">IFERROR(INDEX(productsSalePrice, SMALL(IF(productsQty&lt;&gt;0, ROW(productsQty)-ROW('BHPC MANAGER'!$CD$10)+1), ROW(L95))), "")</f>
        <v/>
      </c>
      <c r="I108" s="402" t="str">
        <f t="array" ref="I108">IFERROR(INDEX(productsCartons, SMALL(IF(productsQty&lt;&gt;0, ROW(productsQty)-ROW('BHPC MANAGER'!$CD$10)+1), ROW(L95))), "")</f>
        <v/>
      </c>
      <c r="J108" s="409" t="str">
        <f t="shared" si="7"/>
        <v/>
      </c>
      <c r="K108" s="402" t="str">
        <f t="shared" si="8"/>
        <v/>
      </c>
    </row>
    <row r="109" spans="1:11" ht="15">
      <c r="A109" s="399" t="str">
        <f t="array" ref="A109">IFERROR(INDEX(productsSku, SMALL(IF(productsQty&lt;&gt;0, ROW(productsQty)-ROW('BHPC MANAGER'!$CD$10)+1), ROW(L96))), "")</f>
        <v/>
      </c>
      <c r="B109" s="399" t="str">
        <f t="array" ref="B109">IFERROR(INDEX(productsDescription, SMALL(IF(productsQty&lt;&gt;0, ROW(productsQty)-ROW('BHPC MANAGER'!$CD$10)+1), ROW(L96))), "")</f>
        <v/>
      </c>
      <c r="C109"/>
      <c r="D109"/>
      <c r="E109" s="368"/>
      <c r="F109" s="402" t="str">
        <f t="shared" si="6"/>
        <v/>
      </c>
      <c r="G109" s="402" t="str">
        <f t="array" ref="G109">IFERROR(INDEX(productsQty, SMALL(IF(productsQty&lt;&gt;0, ROW(productsQty)-ROW('BHPC MANAGER'!$CD$10)+1), ROW(L96))), "")</f>
        <v/>
      </c>
      <c r="H109" s="409" t="str">
        <f t="array" ref="H109">IFERROR(INDEX(productsSalePrice, SMALL(IF(productsQty&lt;&gt;0, ROW(productsQty)-ROW('BHPC MANAGER'!$CD$10)+1), ROW(L96))), "")</f>
        <v/>
      </c>
      <c r="I109" s="402" t="str">
        <f t="array" ref="I109">IFERROR(INDEX(productsCartons, SMALL(IF(productsQty&lt;&gt;0, ROW(productsQty)-ROW('BHPC MANAGER'!$CD$10)+1), ROW(L96))), "")</f>
        <v/>
      </c>
      <c r="J109" s="409" t="str">
        <f t="shared" si="7"/>
        <v/>
      </c>
      <c r="K109" s="402" t="str">
        <f t="shared" si="8"/>
        <v/>
      </c>
    </row>
    <row r="110" spans="1:11" ht="15">
      <c r="A110" s="399" t="str">
        <f t="array" ref="A110">IFERROR(INDEX(productsSku, SMALL(IF(productsQty&lt;&gt;0, ROW(productsQty)-ROW('BHPC MANAGER'!$CD$10)+1), ROW(L97))), "")</f>
        <v/>
      </c>
      <c r="B110" s="399" t="str">
        <f t="array" ref="B110">IFERROR(INDEX(productsDescription, SMALL(IF(productsQty&lt;&gt;0, ROW(productsQty)-ROW('BHPC MANAGER'!$CD$10)+1), ROW(L97))), "")</f>
        <v/>
      </c>
      <c r="C110"/>
      <c r="D110"/>
      <c r="E110" s="368"/>
      <c r="F110" s="402" t="str">
        <f t="shared" si="6"/>
        <v/>
      </c>
      <c r="G110" s="402" t="str">
        <f t="array" ref="G110">IFERROR(INDEX(productsQty, SMALL(IF(productsQty&lt;&gt;0, ROW(productsQty)-ROW('BHPC MANAGER'!$CD$10)+1), ROW(L97))), "")</f>
        <v/>
      </c>
      <c r="H110" s="409" t="str">
        <f t="array" ref="H110">IFERROR(INDEX(productsSalePrice, SMALL(IF(productsQty&lt;&gt;0, ROW(productsQty)-ROW('BHPC MANAGER'!$CD$10)+1), ROW(L97))), "")</f>
        <v/>
      </c>
      <c r="I110" s="402" t="str">
        <f t="array" ref="I110">IFERROR(INDEX(productsCartons, SMALL(IF(productsQty&lt;&gt;0, ROW(productsQty)-ROW('BHPC MANAGER'!$CD$10)+1), ROW(L97))), "")</f>
        <v/>
      </c>
      <c r="J110" s="409" t="str">
        <f t="shared" si="7"/>
        <v/>
      </c>
      <c r="K110" s="402" t="str">
        <f t="shared" si="8"/>
        <v/>
      </c>
    </row>
    <row r="111" spans="1:11" ht="15">
      <c r="A111" s="399"/>
      <c r="B111" s="399"/>
      <c r="C111"/>
      <c r="D111"/>
      <c r="E111" s="368"/>
      <c r="F111" s="402"/>
      <c r="G111" s="402"/>
      <c r="H111" s="409"/>
      <c r="I111" s="402"/>
      <c r="J111" s="409"/>
      <c r="K111" s="402"/>
    </row>
    <row r="112" spans="1:11" ht="15">
      <c r="A112" s="399"/>
      <c r="B112" s="399"/>
      <c r="C112"/>
      <c r="D112"/>
      <c r="E112" s="368"/>
      <c r="F112" s="402"/>
      <c r="G112" s="402"/>
      <c r="H112" s="409"/>
      <c r="I112" s="402"/>
      <c r="J112" s="409"/>
      <c r="K112" s="402"/>
    </row>
    <row r="113" spans="1:11" ht="15">
      <c r="A113" s="399"/>
      <c r="B113" s="399"/>
      <c r="C113"/>
      <c r="D113"/>
      <c r="E113" s="368"/>
      <c r="F113" s="402"/>
      <c r="G113" s="402"/>
      <c r="H113" s="409"/>
      <c r="I113" s="402"/>
      <c r="J113" s="409"/>
      <c r="K113" s="402"/>
    </row>
    <row r="114" spans="1:11" ht="15">
      <c r="A114" s="399"/>
      <c r="B114" s="399"/>
      <c r="C114"/>
      <c r="D114"/>
      <c r="E114" s="368"/>
      <c r="F114" s="402"/>
      <c r="G114" s="402"/>
      <c r="H114" s="409"/>
      <c r="I114" s="402"/>
      <c r="J114" s="409"/>
      <c r="K114" s="402"/>
    </row>
    <row r="115" spans="1:11" ht="15">
      <c r="A115" s="399"/>
      <c r="B115" s="399"/>
      <c r="C115"/>
      <c r="D115"/>
      <c r="E115" s="368"/>
      <c r="F115" s="402"/>
      <c r="G115" s="402"/>
      <c r="H115" s="409"/>
      <c r="I115" s="402"/>
      <c r="J115" s="409"/>
      <c r="K115" s="402"/>
    </row>
    <row r="116" spans="1:11" ht="15">
      <c r="A116" s="399"/>
      <c r="B116" s="399"/>
      <c r="C116"/>
      <c r="D116"/>
      <c r="E116" s="368"/>
      <c r="F116" s="402"/>
      <c r="G116" s="402"/>
      <c r="H116" s="409"/>
      <c r="I116" s="402"/>
      <c r="J116" s="409"/>
      <c r="K116" s="402"/>
    </row>
    <row r="117" spans="1:11" ht="15">
      <c r="A117" s="399"/>
      <c r="B117" s="399"/>
      <c r="C117"/>
      <c r="D117"/>
      <c r="E117" s="368"/>
      <c r="F117" s="402"/>
      <c r="G117" s="402"/>
      <c r="H117" s="409"/>
      <c r="I117" s="402"/>
      <c r="J117" s="409"/>
      <c r="K117" s="402"/>
    </row>
    <row r="118" spans="1:11" ht="15">
      <c r="A118" s="399"/>
      <c r="B118" s="399"/>
      <c r="C118"/>
      <c r="D118"/>
      <c r="E118" s="368"/>
      <c r="F118" s="402"/>
      <c r="G118" s="402"/>
      <c r="H118" s="409"/>
      <c r="I118" s="402"/>
      <c r="J118" s="409"/>
      <c r="K118" s="402"/>
    </row>
    <row r="119" spans="1:11" ht="15">
      <c r="A119" s="399"/>
      <c r="B119" s="399"/>
      <c r="C119"/>
      <c r="D119"/>
      <c r="E119" s="368"/>
      <c r="F119" s="402"/>
      <c r="G119" s="402"/>
      <c r="H119" s="409"/>
      <c r="I119" s="402"/>
      <c r="J119" s="409"/>
      <c r="K119" s="402"/>
    </row>
    <row r="120" spans="1:11" ht="15">
      <c r="A120" s="399"/>
      <c r="B120" s="399"/>
      <c r="C120"/>
      <c r="D120"/>
      <c r="E120" s="368"/>
      <c r="F120" s="402"/>
      <c r="G120" s="402"/>
      <c r="H120" s="409"/>
      <c r="I120" s="402"/>
      <c r="J120" s="409"/>
      <c r="K120" s="402"/>
    </row>
    <row r="121" spans="1:11">
      <c r="A121" s="511"/>
      <c r="B121" s="513"/>
      <c r="C121" s="511"/>
      <c r="D121" s="513"/>
      <c r="E121" s="511" t="s">
        <v>12949</v>
      </c>
      <c r="F121" s="512"/>
      <c r="G121" s="513"/>
      <c r="H121" s="514" t="s">
        <v>12931</v>
      </c>
      <c r="I121" s="512"/>
      <c r="J121" s="515"/>
      <c r="K121" s="513"/>
    </row>
    <row r="122" spans="1:11" ht="14.45" customHeight="1">
      <c r="A122" s="516"/>
      <c r="B122" s="517"/>
      <c r="C122" s="516"/>
      <c r="D122" s="517"/>
      <c r="E122" s="537">
        <f>SUM($J$74:$J$120)</f>
        <v>0</v>
      </c>
      <c r="F122" s="538"/>
      <c r="G122" s="539"/>
      <c r="H122" s="507">
        <f>$E$122+$E$67</f>
        <v>2400</v>
      </c>
      <c r="I122" s="509"/>
      <c r="J122" s="509"/>
      <c r="K122" s="549"/>
    </row>
    <row r="123" spans="1:11">
      <c r="A123" s="511" t="s">
        <v>12932</v>
      </c>
      <c r="B123" s="513"/>
      <c r="C123" s="388" t="s">
        <v>12933</v>
      </c>
      <c r="D123" s="511" t="s">
        <v>12934</v>
      </c>
      <c r="E123" s="513"/>
      <c r="F123" s="511" t="s">
        <v>12935</v>
      </c>
      <c r="G123" s="513"/>
      <c r="H123" s="503" t="s">
        <v>12936</v>
      </c>
      <c r="I123" s="504"/>
      <c r="J123" s="505"/>
      <c r="K123" s="506"/>
    </row>
    <row r="124" spans="1:11" ht="14.45" customHeight="1">
      <c r="A124" s="489" t="s">
        <v>274</v>
      </c>
      <c r="B124" s="490"/>
      <c r="C124" s="493" t="s">
        <v>273</v>
      </c>
      <c r="D124" s="495">
        <f>H122</f>
        <v>2400</v>
      </c>
      <c r="E124" s="496"/>
      <c r="F124" s="499">
        <f>IF(C124="022",22%,0)</f>
        <v>0</v>
      </c>
      <c r="G124" s="500"/>
      <c r="H124" s="507">
        <f>H122</f>
        <v>2400</v>
      </c>
      <c r="I124" s="509"/>
      <c r="J124" s="509"/>
      <c r="K124" s="549"/>
    </row>
    <row r="125" spans="1:11">
      <c r="A125" s="489"/>
      <c r="B125" s="490"/>
      <c r="C125" s="493"/>
      <c r="D125" s="495"/>
      <c r="E125" s="496"/>
      <c r="F125" s="499"/>
      <c r="G125" s="500"/>
      <c r="H125" s="503" t="s">
        <v>12937</v>
      </c>
      <c r="I125" s="504"/>
      <c r="J125" s="505"/>
      <c r="K125" s="506"/>
    </row>
    <row r="126" spans="1:11" ht="14.45" customHeight="1">
      <c r="A126" s="489"/>
      <c r="B126" s="490"/>
      <c r="C126" s="493"/>
      <c r="D126" s="495"/>
      <c r="E126" s="496"/>
      <c r="F126" s="499"/>
      <c r="G126" s="500"/>
      <c r="H126" s="507">
        <f>SEJ124*F124</f>
        <v>0</v>
      </c>
      <c r="I126" s="509"/>
      <c r="J126" s="509"/>
      <c r="K126" s="549"/>
    </row>
    <row r="127" spans="1:11">
      <c r="A127" s="489"/>
      <c r="B127" s="490"/>
      <c r="C127" s="493"/>
      <c r="D127" s="495"/>
      <c r="E127" s="496"/>
      <c r="F127" s="499"/>
      <c r="G127" s="500"/>
      <c r="H127" s="503" t="s">
        <v>12938</v>
      </c>
      <c r="I127" s="504"/>
      <c r="J127" s="505"/>
      <c r="K127" s="506"/>
    </row>
    <row r="128" spans="1:11" ht="14.45" customHeight="1">
      <c r="A128" s="491"/>
      <c r="B128" s="492"/>
      <c r="C128" s="494"/>
      <c r="D128" s="497"/>
      <c r="E128" s="498"/>
      <c r="F128" s="501"/>
      <c r="G128" s="502"/>
      <c r="H128" s="507">
        <f>H122+H126</f>
        <v>2400</v>
      </c>
      <c r="I128" s="509"/>
      <c r="J128" s="509"/>
      <c r="K128" s="549"/>
    </row>
    <row r="129" spans="1:11">
      <c r="A129" s="474" t="s">
        <v>12939</v>
      </c>
      <c r="B129" s="475"/>
      <c r="C129" s="475"/>
      <c r="D129" s="475"/>
      <c r="E129" s="475"/>
      <c r="F129" s="475"/>
      <c r="G129" s="475"/>
      <c r="H129" s="476"/>
      <c r="I129" s="475"/>
      <c r="J129" s="476"/>
      <c r="K129" s="477"/>
    </row>
    <row r="130" spans="1:11">
      <c r="A130" s="478" t="s">
        <v>12940</v>
      </c>
      <c r="B130" s="479"/>
      <c r="C130" s="479"/>
      <c r="D130" s="479"/>
      <c r="E130" s="479"/>
      <c r="F130" s="479"/>
      <c r="G130" s="479"/>
      <c r="H130" s="480"/>
      <c r="I130" s="479"/>
      <c r="J130" s="480"/>
      <c r="K130" s="481"/>
    </row>
    <row r="131" spans="1:11">
      <c r="A131" s="474" t="s">
        <v>12941</v>
      </c>
      <c r="B131" s="482" t="s">
        <v>12942</v>
      </c>
      <c r="C131" s="482"/>
      <c r="D131" s="482"/>
      <c r="E131" s="482"/>
      <c r="F131" s="482"/>
      <c r="G131" s="482"/>
      <c r="H131" s="483"/>
      <c r="I131" s="482"/>
      <c r="J131" s="483"/>
      <c r="K131" s="484"/>
    </row>
    <row r="132" spans="1:11">
      <c r="A132" s="478"/>
      <c r="B132" s="485"/>
      <c r="C132" s="485"/>
      <c r="D132" s="485"/>
      <c r="E132" s="485"/>
      <c r="F132" s="485"/>
      <c r="G132" s="485"/>
      <c r="H132" s="486"/>
      <c r="I132" s="485"/>
      <c r="J132" s="486"/>
      <c r="K132" s="487"/>
    </row>
    <row r="133" spans="1:11">
      <c r="A133" s="471" t="s">
        <v>12943</v>
      </c>
      <c r="B133" s="471"/>
      <c r="C133" s="471"/>
      <c r="D133" s="471"/>
      <c r="E133" s="471"/>
      <c r="F133" s="471"/>
      <c r="G133" s="471"/>
      <c r="H133" s="488"/>
      <c r="I133" s="471"/>
      <c r="J133" s="488"/>
      <c r="K133" s="471"/>
    </row>
    <row r="134" spans="1:11">
      <c r="A134" s="471" t="s">
        <v>12944</v>
      </c>
      <c r="B134" s="471"/>
      <c r="C134" s="471"/>
      <c r="D134" s="471"/>
      <c r="E134" s="471"/>
      <c r="F134" s="471"/>
      <c r="G134" s="471"/>
      <c r="H134" s="488"/>
      <c r="I134" s="471"/>
      <c r="J134" s="488"/>
      <c r="K134" s="471"/>
    </row>
    <row r="135" spans="1:11">
      <c r="A135" s="471" t="s">
        <v>12945</v>
      </c>
      <c r="B135" s="472"/>
      <c r="C135" s="472"/>
      <c r="D135" s="472"/>
      <c r="E135" s="472"/>
      <c r="F135" s="472"/>
      <c r="G135" s="472"/>
      <c r="H135" s="473"/>
      <c r="I135" s="472"/>
      <c r="J135" s="473"/>
      <c r="K135" s="472"/>
    </row>
    <row r="136" spans="1:11">
      <c r="H136" s="404"/>
      <c r="J136" s="404"/>
    </row>
    <row r="137" spans="1:11">
      <c r="H137" s="404"/>
      <c r="J137" s="404"/>
    </row>
    <row r="138" spans="1:11">
      <c r="H138" s="404"/>
      <c r="J138" s="404"/>
    </row>
    <row r="139" spans="1:11">
      <c r="H139" s="404"/>
      <c r="J139" s="404"/>
    </row>
    <row r="140" spans="1:11">
      <c r="H140" s="404"/>
      <c r="J140" s="404"/>
    </row>
    <row r="141" spans="1:11">
      <c r="H141" s="404"/>
      <c r="J141" s="404"/>
    </row>
    <row r="142" spans="1:11">
      <c r="H142" s="404"/>
      <c r="J142" s="404"/>
    </row>
    <row r="143" spans="1:11">
      <c r="H143" s="404"/>
      <c r="J143" s="404"/>
    </row>
    <row r="144" spans="1:11">
      <c r="H144" s="404"/>
      <c r="J144" s="404"/>
    </row>
    <row r="145" spans="8:10">
      <c r="H145" s="404"/>
      <c r="J145" s="404"/>
    </row>
    <row r="146" spans="8:10">
      <c r="H146" s="404"/>
      <c r="J146" s="404"/>
    </row>
    <row r="147" spans="8:10">
      <c r="H147" s="404"/>
      <c r="J147" s="404"/>
    </row>
    <row r="148" spans="8:10">
      <c r="H148" s="404"/>
      <c r="J148" s="404"/>
    </row>
    <row r="149" spans="8:10">
      <c r="H149" s="404"/>
      <c r="J149" s="404"/>
    </row>
    <row r="150" spans="8:10">
      <c r="H150" s="404"/>
      <c r="J150" s="404"/>
    </row>
    <row r="151" spans="8:10">
      <c r="H151" s="404"/>
      <c r="J151" s="404"/>
    </row>
    <row r="152" spans="8:10">
      <c r="H152" s="404"/>
      <c r="J152" s="404"/>
    </row>
    <row r="153" spans="8:10">
      <c r="H153" s="404"/>
      <c r="J153" s="404"/>
    </row>
    <row r="154" spans="8:10">
      <c r="H154" s="404"/>
      <c r="J154" s="404"/>
    </row>
    <row r="155" spans="8:10">
      <c r="H155" s="404"/>
      <c r="J155" s="404"/>
    </row>
    <row r="156" spans="8:10">
      <c r="H156" s="404"/>
      <c r="J156" s="404"/>
    </row>
    <row r="157" spans="8:10">
      <c r="H157" s="404"/>
      <c r="J157" s="404"/>
    </row>
    <row r="158" spans="8:10">
      <c r="H158" s="404"/>
      <c r="J158" s="404"/>
    </row>
    <row r="159" spans="8:10">
      <c r="H159" s="404"/>
      <c r="J159" s="404"/>
    </row>
    <row r="160" spans="8:10">
      <c r="H160" s="404"/>
      <c r="J160" s="404"/>
    </row>
    <row r="161" spans="8:10">
      <c r="H161" s="404"/>
      <c r="J161" s="404"/>
    </row>
    <row r="162" spans="8:10">
      <c r="H162" s="404"/>
      <c r="J162" s="404"/>
    </row>
    <row r="163" spans="8:10">
      <c r="H163" s="404"/>
      <c r="J163" s="404"/>
    </row>
    <row r="164" spans="8:10">
      <c r="H164" s="404"/>
      <c r="J164" s="404"/>
    </row>
    <row r="165" spans="8:10">
      <c r="H165" s="404"/>
      <c r="J165" s="404"/>
    </row>
    <row r="166" spans="8:10">
      <c r="H166" s="404"/>
      <c r="J166" s="404"/>
    </row>
    <row r="167" spans="8:10">
      <c r="H167" s="404"/>
      <c r="J167" s="404"/>
    </row>
    <row r="168" spans="8:10">
      <c r="H168" s="404"/>
      <c r="J168" s="404"/>
    </row>
    <row r="169" spans="8:10">
      <c r="H169" s="404"/>
      <c r="J169" s="404"/>
    </row>
    <row r="170" spans="8:10">
      <c r="H170" s="404"/>
      <c r="J170" s="404"/>
    </row>
    <row r="171" spans="8:10">
      <c r="H171" s="404"/>
      <c r="J171" s="404"/>
    </row>
    <row r="172" spans="8:10">
      <c r="H172" s="404"/>
      <c r="J172" s="404"/>
    </row>
    <row r="173" spans="8:10">
      <c r="H173" s="404"/>
      <c r="J173" s="404"/>
    </row>
    <row r="174" spans="8:10">
      <c r="H174" s="404"/>
      <c r="J174" s="404"/>
    </row>
    <row r="175" spans="8:10">
      <c r="H175" s="404"/>
      <c r="J175" s="404"/>
    </row>
    <row r="176" spans="8:10">
      <c r="H176" s="404"/>
      <c r="J176" s="404"/>
    </row>
    <row r="177" spans="8:10">
      <c r="H177" s="404"/>
      <c r="J177" s="404"/>
    </row>
    <row r="178" spans="8:10">
      <c r="H178" s="404"/>
      <c r="J178" s="404"/>
    </row>
    <row r="179" spans="8:10">
      <c r="H179" s="404"/>
      <c r="J179" s="404"/>
    </row>
    <row r="180" spans="8:10">
      <c r="H180" s="404"/>
      <c r="J180" s="404"/>
    </row>
    <row r="181" spans="8:10">
      <c r="H181" s="404"/>
      <c r="J181" s="404"/>
    </row>
    <row r="182" spans="8:10">
      <c r="H182" s="404"/>
      <c r="J182" s="404"/>
    </row>
    <row r="183" spans="8:10">
      <c r="H183" s="404"/>
      <c r="J183" s="404"/>
    </row>
    <row r="184" spans="8:10">
      <c r="H184" s="404"/>
      <c r="J184" s="404"/>
    </row>
    <row r="185" spans="8:10">
      <c r="H185" s="404"/>
      <c r="J185" s="404"/>
    </row>
    <row r="186" spans="8:10">
      <c r="H186" s="404"/>
      <c r="J186" s="404"/>
    </row>
    <row r="187" spans="8:10">
      <c r="H187" s="404"/>
      <c r="J187" s="404"/>
    </row>
    <row r="188" spans="8:10">
      <c r="H188" s="404"/>
      <c r="J188" s="404"/>
    </row>
    <row r="189" spans="8:10">
      <c r="H189" s="404"/>
      <c r="J189" s="404"/>
    </row>
    <row r="190" spans="8:10">
      <c r="H190" s="404"/>
      <c r="J190" s="404"/>
    </row>
    <row r="191" spans="8:10">
      <c r="H191" s="404"/>
      <c r="J191" s="404"/>
    </row>
    <row r="192" spans="8:10">
      <c r="H192" s="404"/>
      <c r="J192" s="404"/>
    </row>
    <row r="193" spans="4:10">
      <c r="H193" s="404"/>
      <c r="J193" s="404"/>
    </row>
    <row r="194" spans="4:10">
      <c r="H194" s="404"/>
      <c r="J194" s="404"/>
    </row>
    <row r="195" spans="4:10">
      <c r="H195" s="404"/>
      <c r="J195" s="404"/>
    </row>
    <row r="196" spans="4:10">
      <c r="H196" s="404"/>
      <c r="J196" s="404"/>
    </row>
    <row r="197" spans="4:10">
      <c r="H197" s="404"/>
      <c r="J197" s="404"/>
    </row>
    <row r="198" spans="4:10">
      <c r="H198" s="404"/>
      <c r="J198" s="404"/>
    </row>
    <row r="199" spans="4:10">
      <c r="H199" s="404"/>
      <c r="J199" s="404"/>
    </row>
    <row r="200" spans="4:10">
      <c r="H200" s="404"/>
      <c r="J200" s="404"/>
    </row>
    <row r="201" spans="4:10">
      <c r="H201" s="404"/>
      <c r="J201" s="404"/>
    </row>
    <row r="202" spans="4:10">
      <c r="H202" s="404"/>
      <c r="J202" s="404"/>
    </row>
    <row r="203" spans="4:10">
      <c r="H203" s="395"/>
      <c r="J203" s="395"/>
    </row>
    <row r="204" spans="4:10">
      <c r="H204" s="395"/>
      <c r="J204" s="404"/>
    </row>
    <row r="205" spans="4:10">
      <c r="H205" s="395"/>
      <c r="J205" s="395"/>
    </row>
    <row r="206" spans="4:10">
      <c r="D206" s="405"/>
      <c r="E206" s="404"/>
      <c r="H206" s="395"/>
      <c r="J206" s="404"/>
    </row>
    <row r="207" spans="4:10">
      <c r="D207" s="405"/>
      <c r="E207" s="404"/>
      <c r="H207" s="395"/>
      <c r="J207" s="395"/>
    </row>
    <row r="208" spans="4:10">
      <c r="D208" s="405"/>
      <c r="E208" s="404"/>
      <c r="H208" s="395"/>
      <c r="J208" s="404"/>
    </row>
    <row r="209" spans="4:10">
      <c r="D209" s="405"/>
      <c r="E209" s="404"/>
      <c r="H209" s="395"/>
      <c r="J209" s="395"/>
    </row>
    <row r="210" spans="4:10">
      <c r="D210" s="405"/>
      <c r="E210" s="404"/>
      <c r="H210" s="395"/>
      <c r="J210" s="404"/>
    </row>
    <row r="211" spans="4:10">
      <c r="J211" s="395"/>
    </row>
    <row r="212" spans="4:10">
      <c r="J212" s="395"/>
    </row>
    <row r="213" spans="4:10">
      <c r="D213" s="396"/>
      <c r="E213" s="395"/>
      <c r="J213" s="395"/>
    </row>
    <row r="214" spans="4:10">
      <c r="D214" s="396"/>
      <c r="E214" s="395"/>
      <c r="J214" s="395"/>
    </row>
    <row r="215" spans="4:10">
      <c r="D215" s="396"/>
      <c r="E215" s="395"/>
      <c r="J215" s="395"/>
    </row>
    <row r="216" spans="4:10">
      <c r="D216" s="396"/>
      <c r="E216" s="395"/>
      <c r="J216" s="395"/>
    </row>
    <row r="217" spans="4:10">
      <c r="D217" s="396"/>
      <c r="E217" s="395"/>
      <c r="J217" s="395"/>
    </row>
    <row r="218" spans="4:10">
      <c r="D218" s="396"/>
      <c r="E218" s="395"/>
      <c r="J218" s="395"/>
    </row>
  </sheetData>
  <mergeCells count="61"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  <mergeCell ref="C124:C128"/>
    <mergeCell ref="D124:E128"/>
    <mergeCell ref="F124:G128"/>
    <mergeCell ref="H125:K125"/>
    <mergeCell ref="H127:K127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A69:B73"/>
    <mergeCell ref="C69:C73"/>
    <mergeCell ref="D69:E73"/>
    <mergeCell ref="F69:G73"/>
    <mergeCell ref="H70:K70"/>
    <mergeCell ref="H72:K72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conditionalFormatting sqref="A13:K65 N14:X14 N16:X16 N18:X18 A74:K120">
    <cfRule type="expression" dxfId="29" priority="2">
      <formula>MOD(ROW(),2)</formula>
    </cfRule>
  </conditionalFormatting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N179"/>
  <sheetViews>
    <sheetView topLeftCell="A7" zoomScaleSheetLayoutView="100" workbookViewId="0">
      <selection activeCell="K6" sqref="K6"/>
    </sheetView>
  </sheetViews>
  <sheetFormatPr defaultColWidth="10.7109375" defaultRowHeight="12.75"/>
  <cols>
    <col min="1" max="1" width="9.140625" style="26" customWidth="1"/>
    <col min="2" max="2" width="15.42578125" style="26" customWidth="1"/>
    <col min="3" max="3" width="12.7109375" style="26" customWidth="1"/>
    <col min="4" max="4" width="9.5703125" style="28" customWidth="1"/>
    <col min="5" max="5" width="18.7109375" style="26" customWidth="1"/>
    <col min="6" max="6" width="3.42578125" style="29" customWidth="1"/>
    <col min="7" max="8" width="9.5703125" style="26" customWidth="1"/>
    <col min="9" max="9" width="9.5703125" style="29" customWidth="1"/>
    <col min="10" max="10" width="9.5703125" style="63" customWidth="1"/>
    <col min="11" max="11" width="9.5703125" style="26" customWidth="1"/>
    <col min="12" max="16384" width="10.7109375" style="26"/>
  </cols>
  <sheetData>
    <row r="1" spans="1:14">
      <c r="A1" s="550" t="s">
        <v>12913</v>
      </c>
      <c r="B1" s="551"/>
      <c r="C1" s="22"/>
      <c r="D1" s="23"/>
      <c r="E1" s="22"/>
      <c r="F1" s="24"/>
      <c r="G1" s="25"/>
      <c r="H1" s="550" t="s">
        <v>12914</v>
      </c>
      <c r="I1" s="551"/>
      <c r="J1" s="551"/>
      <c r="K1" s="25"/>
    </row>
    <row r="2" spans="1:14">
      <c r="A2" s="27"/>
      <c r="G2" s="30"/>
      <c r="H2" s="31"/>
      <c r="I2" s="32"/>
      <c r="J2" s="33"/>
      <c r="K2" s="30"/>
    </row>
    <row r="3" spans="1:14">
      <c r="A3" s="27"/>
      <c r="G3" s="30"/>
      <c r="H3" s="34"/>
      <c r="I3" s="26"/>
      <c r="J3" s="33"/>
      <c r="K3" s="30"/>
    </row>
    <row r="4" spans="1:14">
      <c r="A4" s="27"/>
      <c r="G4" s="30"/>
      <c r="H4" s="34"/>
      <c r="I4" s="26"/>
      <c r="J4" s="33"/>
      <c r="K4" s="30"/>
    </row>
    <row r="5" spans="1:14">
      <c r="A5" s="27"/>
      <c r="G5" s="30"/>
      <c r="H5" s="34"/>
      <c r="I5" s="26"/>
      <c r="J5" s="33"/>
      <c r="K5" s="30"/>
    </row>
    <row r="6" spans="1:14">
      <c r="A6" s="27"/>
      <c r="G6" s="30"/>
      <c r="H6" s="34"/>
      <c r="J6" s="33"/>
      <c r="K6" s="30"/>
    </row>
    <row r="7" spans="1:14">
      <c r="A7" s="35"/>
      <c r="B7" s="36"/>
      <c r="C7" s="36"/>
      <c r="D7" s="37"/>
      <c r="E7" s="36"/>
      <c r="F7" s="38"/>
      <c r="G7" s="39"/>
      <c r="H7" s="40"/>
      <c r="I7" s="38"/>
      <c r="J7" s="41"/>
      <c r="K7" s="39"/>
    </row>
    <row r="8" spans="1:14">
      <c r="A8" s="550" t="s">
        <v>12915</v>
      </c>
      <c r="B8" s="552"/>
      <c r="C8" s="550" t="s">
        <v>12916</v>
      </c>
      <c r="D8" s="552"/>
      <c r="E8" s="69" t="s">
        <v>12950</v>
      </c>
      <c r="F8" s="42"/>
      <c r="G8" s="550" t="s">
        <v>12951</v>
      </c>
      <c r="H8" s="551"/>
      <c r="I8" s="551"/>
      <c r="J8" s="553"/>
      <c r="K8" s="554"/>
      <c r="N8" s="26" t="s">
        <v>12952</v>
      </c>
    </row>
    <row r="9" spans="1:14">
      <c r="A9" s="555" t="s">
        <v>12953</v>
      </c>
      <c r="B9" s="556"/>
      <c r="C9" s="527"/>
      <c r="D9" s="528"/>
      <c r="E9" s="529"/>
      <c r="F9" s="529"/>
      <c r="G9" s="555"/>
      <c r="H9" s="557"/>
      <c r="I9" s="557"/>
      <c r="J9" s="557"/>
      <c r="K9" s="556"/>
      <c r="N9" s="26" t="s">
        <v>12954</v>
      </c>
    </row>
    <row r="10" spans="1:14">
      <c r="A10" s="134"/>
      <c r="B10" s="135"/>
      <c r="C10" s="135"/>
      <c r="D10" s="135"/>
      <c r="E10" s="135"/>
      <c r="F10" s="135"/>
      <c r="G10" s="135"/>
      <c r="H10" s="135"/>
      <c r="I10" s="135"/>
      <c r="J10" s="135"/>
      <c r="K10" s="42"/>
    </row>
    <row r="11" spans="1:14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9"/>
    </row>
    <row r="12" spans="1:14" ht="9" customHeight="1">
      <c r="A12" s="564" t="s">
        <v>12922</v>
      </c>
      <c r="B12" s="564" t="s">
        <v>12923</v>
      </c>
      <c r="C12" s="567"/>
      <c r="D12" s="567"/>
      <c r="E12" s="568"/>
      <c r="F12" s="573" t="s">
        <v>12924</v>
      </c>
      <c r="G12" s="561" t="s">
        <v>12925</v>
      </c>
      <c r="H12" s="561" t="s">
        <v>12955</v>
      </c>
      <c r="I12" s="564" t="s">
        <v>12956</v>
      </c>
      <c r="J12" s="558" t="s">
        <v>12927</v>
      </c>
      <c r="K12" s="561" t="s">
        <v>12957</v>
      </c>
    </row>
    <row r="13" spans="1:14" ht="9" customHeight="1">
      <c r="A13" s="565"/>
      <c r="B13" s="565"/>
      <c r="C13" s="569"/>
      <c r="D13" s="569"/>
      <c r="E13" s="570"/>
      <c r="F13" s="562"/>
      <c r="G13" s="574"/>
      <c r="H13" s="574"/>
      <c r="I13" s="576"/>
      <c r="J13" s="559"/>
      <c r="K13" s="562"/>
    </row>
    <row r="14" spans="1:14" ht="9" customHeight="1">
      <c r="A14" s="566"/>
      <c r="B14" s="566"/>
      <c r="C14" s="571"/>
      <c r="D14" s="571"/>
      <c r="E14" s="572"/>
      <c r="F14" s="563"/>
      <c r="G14" s="575"/>
      <c r="H14" s="575"/>
      <c r="I14" s="577"/>
      <c r="J14" s="560"/>
      <c r="K14" s="563"/>
    </row>
    <row r="15" spans="1:14">
      <c r="A15" s="43"/>
      <c r="B15" s="44" t="s">
        <v>12930</v>
      </c>
      <c r="C15" s="32"/>
      <c r="D15" s="45"/>
      <c r="E15" s="46"/>
      <c r="F15" s="47"/>
      <c r="G15" s="47"/>
      <c r="H15" s="47"/>
      <c r="I15" s="48"/>
      <c r="J15" s="136"/>
      <c r="K15" s="49"/>
    </row>
    <row r="16" spans="1:14">
      <c r="A16" s="50" t="e">
        <f>IF(#REF!="","",#REF!)</f>
        <v>#REF!</v>
      </c>
      <c r="B16" s="43" t="e">
        <f>IF(#REF!="","",#REF!)</f>
        <v>#REF!</v>
      </c>
      <c r="C16" s="51"/>
      <c r="D16" s="52"/>
      <c r="E16" s="30"/>
      <c r="F16" s="53" t="e">
        <f>IF(A16="","","PC")</f>
        <v>#REF!</v>
      </c>
      <c r="G16" s="54" t="e">
        <f>IF(#REF!="","",#REF!)</f>
        <v>#REF!</v>
      </c>
      <c r="H16" s="145" t="e">
        <f>IF(A16="","",G16/VLOOKUP(A16,bhpc_data[],9,FALSE)*VLOOKUP(A16,bhpc_data[],17,FALSE))</f>
        <v>#REF!</v>
      </c>
      <c r="I16" s="139" t="e">
        <f>IF(A16="","",G16/VLOOKUP(A16,bhpc_data[],9,FALSE)*VLOOKUP(A16,bhpc_data[],18,FALSE))</f>
        <v>#REF!</v>
      </c>
      <c r="J16" s="137" t="e">
        <f>IF(A16="","",ROUNDUP(G16/VLOOKUP(A16,bhpc_data[],9,FALSE),0))</f>
        <v>#REF!</v>
      </c>
      <c r="K16" s="55" t="e">
        <f>IF(A16="","",VLOOKUP(A16,bhpc_data[],26,FALSE))</f>
        <v>#REF!</v>
      </c>
    </row>
    <row r="17" spans="1:11">
      <c r="A17" s="50" t="e">
        <f>IF(#REF!="","",#REF!)</f>
        <v>#REF!</v>
      </c>
      <c r="B17" s="43" t="e">
        <f>IF(#REF!="","",#REF!)</f>
        <v>#REF!</v>
      </c>
      <c r="C17" s="51"/>
      <c r="D17" s="52"/>
      <c r="E17" s="30"/>
      <c r="F17" s="53" t="e">
        <f t="shared" ref="F17:F73" si="0">IF(A17="","","PC")</f>
        <v>#REF!</v>
      </c>
      <c r="G17" s="54" t="e">
        <f>IF(#REF!="","",#REF!)</f>
        <v>#REF!</v>
      </c>
      <c r="H17" s="145" t="e">
        <f>IF(A17="","",G17/VLOOKUP(A17,bhpc_data[],9,FALSE)*VLOOKUP(A17,bhpc_data[],17,FALSE))</f>
        <v>#REF!</v>
      </c>
      <c r="I17" s="140" t="e">
        <f>IF(A17="","",G17/VLOOKUP(A17,bhpc_data[],9,FALSE)*VLOOKUP(A17,bhpc_data[],18,FALSE))</f>
        <v>#REF!</v>
      </c>
      <c r="J17" s="137" t="e">
        <f>IF(A17="","",ROUNDUP(G17/VLOOKUP(A17,bhpc_data[],9,FALSE),0))</f>
        <v>#REF!</v>
      </c>
      <c r="K17" s="55" t="e">
        <f>IF(A17="","",VLOOKUP(A17,bhpc_data[],26,FALSE))</f>
        <v>#REF!</v>
      </c>
    </row>
    <row r="18" spans="1:11">
      <c r="A18" s="50" t="e">
        <f>IF(#REF!="","",#REF!)</f>
        <v>#REF!</v>
      </c>
      <c r="B18" s="43" t="e">
        <f>IF(#REF!="","",#REF!)</f>
        <v>#REF!</v>
      </c>
      <c r="C18" s="51"/>
      <c r="D18" s="52"/>
      <c r="E18" s="30"/>
      <c r="F18" s="53" t="e">
        <f t="shared" si="0"/>
        <v>#REF!</v>
      </c>
      <c r="G18" s="54" t="e">
        <f>IF(#REF!="","",#REF!)</f>
        <v>#REF!</v>
      </c>
      <c r="H18" s="145" t="e">
        <f>IF(A18="","",G18/VLOOKUP(A18,bhpc_data[],9,FALSE)*VLOOKUP(A18,bhpc_data[],17,FALSE))</f>
        <v>#REF!</v>
      </c>
      <c r="I18" s="140" t="e">
        <f>IF(A18="","",G18/VLOOKUP(A18,bhpc_data[],9,FALSE)*VLOOKUP(A18,bhpc_data[],18,FALSE))</f>
        <v>#REF!</v>
      </c>
      <c r="J18" s="137" t="e">
        <f>IF(A18="","",ROUNDUP(G18/VLOOKUP(A18,bhpc_data[],9,FALSE),0))</f>
        <v>#REF!</v>
      </c>
      <c r="K18" s="55" t="e">
        <f>IF(A18="","",VLOOKUP(A18,bhpc_data[],26,FALSE))</f>
        <v>#REF!</v>
      </c>
    </row>
    <row r="19" spans="1:11">
      <c r="A19" s="50" t="e">
        <f>IF(#REF!="","",#REF!)</f>
        <v>#REF!</v>
      </c>
      <c r="B19" s="43" t="e">
        <f>IF(#REF!="","",#REF!)</f>
        <v>#REF!</v>
      </c>
      <c r="C19" s="51"/>
      <c r="D19" s="52"/>
      <c r="E19" s="30"/>
      <c r="F19" s="53" t="e">
        <f t="shared" si="0"/>
        <v>#REF!</v>
      </c>
      <c r="G19" s="54" t="e">
        <f>IF(#REF!="","",#REF!)</f>
        <v>#REF!</v>
      </c>
      <c r="H19" s="145" t="e">
        <f>IF(A19="","",G19/VLOOKUP(A19,bhpc_data[],9,FALSE)*VLOOKUP(A19,bhpc_data[],17,FALSE))</f>
        <v>#REF!</v>
      </c>
      <c r="I19" s="140" t="e">
        <f>IF(A19="","",G19/VLOOKUP(A19,bhpc_data[],9,FALSE)*VLOOKUP(A19,bhpc_data[],18,FALSE))</f>
        <v>#REF!</v>
      </c>
      <c r="J19" s="137" t="e">
        <f>IF(A19="","",ROUNDUP(G19/VLOOKUP(A19,bhpc_data[],9,FALSE),0))</f>
        <v>#REF!</v>
      </c>
      <c r="K19" s="55" t="e">
        <f>IF(A19="","",VLOOKUP(A19,bhpc_data[],26,FALSE))</f>
        <v>#REF!</v>
      </c>
    </row>
    <row r="20" spans="1:11">
      <c r="A20" s="50" t="e">
        <f>IF(#REF!="","",#REF!)</f>
        <v>#REF!</v>
      </c>
      <c r="B20" s="43" t="e">
        <f>IF(#REF!="","",#REF!)</f>
        <v>#REF!</v>
      </c>
      <c r="C20" s="51"/>
      <c r="D20" s="52"/>
      <c r="E20" s="30"/>
      <c r="F20" s="53" t="e">
        <f t="shared" si="0"/>
        <v>#REF!</v>
      </c>
      <c r="G20" s="54" t="e">
        <f>IF(#REF!="","",#REF!)</f>
        <v>#REF!</v>
      </c>
      <c r="H20" s="145" t="e">
        <f>IF(A20="","",G20/VLOOKUP(A20,bhpc_data[],9,FALSE)*VLOOKUP(A20,bhpc_data[],17,FALSE))</f>
        <v>#REF!</v>
      </c>
      <c r="I20" s="140" t="e">
        <f>IF(A20="","",G20/VLOOKUP(A20,bhpc_data[],9,FALSE)*VLOOKUP(A20,bhpc_data[],18,FALSE))</f>
        <v>#REF!</v>
      </c>
      <c r="J20" s="137" t="e">
        <f>IF(A20="","",ROUNDUP(G20/VLOOKUP(A20,bhpc_data[],9,FALSE),0))</f>
        <v>#REF!</v>
      </c>
      <c r="K20" s="55" t="e">
        <f>IF(A20="","",VLOOKUP(A20,bhpc_data[],26,FALSE))</f>
        <v>#REF!</v>
      </c>
    </row>
    <row r="21" spans="1:11">
      <c r="A21" s="50" t="e">
        <f>IF(#REF!="","",#REF!)</f>
        <v>#REF!</v>
      </c>
      <c r="B21" s="43" t="e">
        <f>IF(#REF!="","",#REF!)</f>
        <v>#REF!</v>
      </c>
      <c r="C21" s="51"/>
      <c r="D21" s="52"/>
      <c r="E21" s="30"/>
      <c r="F21" s="53" t="e">
        <f t="shared" si="0"/>
        <v>#REF!</v>
      </c>
      <c r="G21" s="54" t="e">
        <f>IF(#REF!="","",#REF!)</f>
        <v>#REF!</v>
      </c>
      <c r="H21" s="145" t="e">
        <f>IF(A21="","",G21/VLOOKUP(A21,bhpc_data[],9,FALSE)*VLOOKUP(A21,bhpc_data[],17,FALSE))</f>
        <v>#REF!</v>
      </c>
      <c r="I21" s="140" t="e">
        <f>IF(A21="","",G21/VLOOKUP(A21,bhpc_data[],9,FALSE)*VLOOKUP(A21,bhpc_data[],18,FALSE))</f>
        <v>#REF!</v>
      </c>
      <c r="J21" s="137" t="e">
        <f>IF(A21="","",ROUNDUP(G21/VLOOKUP(A21,bhpc_data[],9,FALSE),0))</f>
        <v>#REF!</v>
      </c>
      <c r="K21" s="55" t="e">
        <f>IF(A21="","",VLOOKUP(A21,bhpc_data[],26,FALSE))</f>
        <v>#REF!</v>
      </c>
    </row>
    <row r="22" spans="1:11">
      <c r="A22" s="50" t="e">
        <f>IF(#REF!="","",#REF!)</f>
        <v>#REF!</v>
      </c>
      <c r="B22" s="43" t="e">
        <f>IF(#REF!="","",#REF!)</f>
        <v>#REF!</v>
      </c>
      <c r="C22" s="51"/>
      <c r="D22" s="52"/>
      <c r="E22" s="30"/>
      <c r="F22" s="53" t="e">
        <f t="shared" si="0"/>
        <v>#REF!</v>
      </c>
      <c r="G22" s="54" t="e">
        <f>IF(#REF!="","",#REF!)</f>
        <v>#REF!</v>
      </c>
      <c r="H22" s="145" t="e">
        <f>IF(A22="","",G22/VLOOKUP(A22,bhpc_data[],9,FALSE)*VLOOKUP(A22,bhpc_data[],17,FALSE))</f>
        <v>#REF!</v>
      </c>
      <c r="I22" s="140" t="e">
        <f>IF(A22="","",G22/VLOOKUP(A22,bhpc_data[],9,FALSE)*VLOOKUP(A22,bhpc_data[],18,FALSE))</f>
        <v>#REF!</v>
      </c>
      <c r="J22" s="137" t="e">
        <f>IF(A22="","",ROUNDUP(G22/VLOOKUP(A22,bhpc_data[],9,FALSE),0))</f>
        <v>#REF!</v>
      </c>
      <c r="K22" s="55" t="e">
        <f>IF(A22="","",VLOOKUP(A22,bhpc_data[],26,FALSE))</f>
        <v>#REF!</v>
      </c>
    </row>
    <row r="23" spans="1:11">
      <c r="A23" s="50" t="e">
        <f>IF(#REF!="","",#REF!)</f>
        <v>#REF!</v>
      </c>
      <c r="B23" s="43" t="e">
        <f>IF(#REF!="","",#REF!)</f>
        <v>#REF!</v>
      </c>
      <c r="C23" s="51"/>
      <c r="D23" s="52"/>
      <c r="E23" s="30"/>
      <c r="F23" s="53" t="e">
        <f t="shared" si="0"/>
        <v>#REF!</v>
      </c>
      <c r="G23" s="54" t="e">
        <f>IF(#REF!="","",#REF!)</f>
        <v>#REF!</v>
      </c>
      <c r="H23" s="145" t="e">
        <f>IF(A23="","",G23/VLOOKUP(A23,bhpc_data[],9,FALSE)*VLOOKUP(A23,bhpc_data[],17,FALSE))</f>
        <v>#REF!</v>
      </c>
      <c r="I23" s="140" t="e">
        <f>IF(A23="","",G23/VLOOKUP(A23,bhpc_data[],9,FALSE)*VLOOKUP(A23,bhpc_data[],18,FALSE))</f>
        <v>#REF!</v>
      </c>
      <c r="J23" s="137" t="e">
        <f>IF(A23="","",ROUNDUP(G23/VLOOKUP(A23,bhpc_data[],9,FALSE),0))</f>
        <v>#REF!</v>
      </c>
      <c r="K23" s="55" t="e">
        <f>IF(A23="","",VLOOKUP(A23,bhpc_data[],26,FALSE))</f>
        <v>#REF!</v>
      </c>
    </row>
    <row r="24" spans="1:11">
      <c r="A24" s="50" t="e">
        <f>IF(#REF!="","",#REF!)</f>
        <v>#REF!</v>
      </c>
      <c r="B24" s="43" t="e">
        <f>IF(#REF!="","",#REF!)</f>
        <v>#REF!</v>
      </c>
      <c r="C24" s="51"/>
      <c r="D24" s="52"/>
      <c r="E24" s="30"/>
      <c r="F24" s="53" t="e">
        <f t="shared" si="0"/>
        <v>#REF!</v>
      </c>
      <c r="G24" s="54" t="e">
        <f>IF(#REF!="","",#REF!)</f>
        <v>#REF!</v>
      </c>
      <c r="H24" s="145" t="e">
        <f>IF(A24="","",G24/VLOOKUP(A24,bhpc_data[],9,FALSE)*VLOOKUP(A24,bhpc_data[],17,FALSE))</f>
        <v>#REF!</v>
      </c>
      <c r="I24" s="140" t="e">
        <f>IF(A24="","",G24/VLOOKUP(A24,bhpc_data[],9,FALSE)*VLOOKUP(A24,bhpc_data[],18,FALSE))</f>
        <v>#REF!</v>
      </c>
      <c r="J24" s="137" t="e">
        <f>IF(A24="","",ROUNDUP(G24/VLOOKUP(A24,bhpc_data[],9,FALSE),0))</f>
        <v>#REF!</v>
      </c>
      <c r="K24" s="55" t="e">
        <f>IF(A24="","",VLOOKUP(A24,bhpc_data[],26,FALSE))</f>
        <v>#REF!</v>
      </c>
    </row>
    <row r="25" spans="1:11">
      <c r="A25" s="50" t="e">
        <f>IF(#REF!="","",#REF!)</f>
        <v>#REF!</v>
      </c>
      <c r="B25" s="43" t="e">
        <f>IF(#REF!="","",#REF!)</f>
        <v>#REF!</v>
      </c>
      <c r="C25" s="51"/>
      <c r="D25" s="52"/>
      <c r="E25" s="30"/>
      <c r="F25" s="53" t="e">
        <f t="shared" si="0"/>
        <v>#REF!</v>
      </c>
      <c r="G25" s="54" t="e">
        <f>IF(#REF!="","",#REF!)</f>
        <v>#REF!</v>
      </c>
      <c r="H25" s="145" t="e">
        <f>IF(A25="","",G25/VLOOKUP(A25,bhpc_data[],9,FALSE)*VLOOKUP(A25,bhpc_data[],17,FALSE))</f>
        <v>#REF!</v>
      </c>
      <c r="I25" s="140" t="e">
        <f>IF(A25="","",G25/VLOOKUP(A25,bhpc_data[],9,FALSE)*VLOOKUP(A25,bhpc_data[],18,FALSE))</f>
        <v>#REF!</v>
      </c>
      <c r="J25" s="137" t="e">
        <f>IF(A25="","",ROUNDUP(G25/VLOOKUP(A25,bhpc_data[],9,FALSE),0))</f>
        <v>#REF!</v>
      </c>
      <c r="K25" s="55" t="e">
        <f>IF(A25="","",VLOOKUP(A25,bhpc_data[],26,FALSE))</f>
        <v>#REF!</v>
      </c>
    </row>
    <row r="26" spans="1:11">
      <c r="A26" s="50" t="e">
        <f>IF(#REF!="","",#REF!)</f>
        <v>#REF!</v>
      </c>
      <c r="B26" s="43" t="e">
        <f>IF(#REF!="","",#REF!)</f>
        <v>#REF!</v>
      </c>
      <c r="C26" s="51"/>
      <c r="D26" s="52"/>
      <c r="E26" s="30"/>
      <c r="F26" s="53" t="e">
        <f t="shared" si="0"/>
        <v>#REF!</v>
      </c>
      <c r="G26" s="54" t="e">
        <f>IF(#REF!="","",#REF!)</f>
        <v>#REF!</v>
      </c>
      <c r="H26" s="145" t="e">
        <f>IF(A26="","",G26/VLOOKUP(A26,bhpc_data[],9,FALSE)*VLOOKUP(A26,bhpc_data[],17,FALSE))</f>
        <v>#REF!</v>
      </c>
      <c r="I26" s="140" t="e">
        <f>IF(A26="","",G26/VLOOKUP(A26,bhpc_data[],9,FALSE)*VLOOKUP(A26,bhpc_data[],18,FALSE))</f>
        <v>#REF!</v>
      </c>
      <c r="J26" s="137" t="e">
        <f>IF(A26="","",ROUNDUP(G26/VLOOKUP(A26,bhpc_data[],9,FALSE),0))</f>
        <v>#REF!</v>
      </c>
      <c r="K26" s="55" t="e">
        <f>IF(A26="","",VLOOKUP(A26,bhpc_data[],26,FALSE))</f>
        <v>#REF!</v>
      </c>
    </row>
    <row r="27" spans="1:11">
      <c r="A27" s="50" t="e">
        <f>IF(#REF!="","",#REF!)</f>
        <v>#REF!</v>
      </c>
      <c r="B27" s="43" t="e">
        <f>IF(#REF!="","",#REF!)</f>
        <v>#REF!</v>
      </c>
      <c r="C27" s="51"/>
      <c r="D27" s="52"/>
      <c r="E27" s="30"/>
      <c r="F27" s="53" t="e">
        <f t="shared" si="0"/>
        <v>#REF!</v>
      </c>
      <c r="G27" s="54" t="e">
        <f>IF(#REF!="","",#REF!)</f>
        <v>#REF!</v>
      </c>
      <c r="H27" s="145" t="e">
        <f>IF(A27="","",G27/VLOOKUP(A27,bhpc_data[],9,FALSE)*VLOOKUP(A27,bhpc_data[],17,FALSE))</f>
        <v>#REF!</v>
      </c>
      <c r="I27" s="140" t="e">
        <f>IF(A27="","",G27/VLOOKUP(A27,bhpc_data[],9,FALSE)*VLOOKUP(A27,bhpc_data[],18,FALSE))</f>
        <v>#REF!</v>
      </c>
      <c r="J27" s="137" t="e">
        <f>IF(A27="","",ROUNDUP(G27/VLOOKUP(A27,bhpc_data[],9,FALSE),0))</f>
        <v>#REF!</v>
      </c>
      <c r="K27" s="55" t="e">
        <f>IF(A27="","",VLOOKUP(A27,bhpc_data[],26,FALSE))</f>
        <v>#REF!</v>
      </c>
    </row>
    <row r="28" spans="1:11">
      <c r="A28" s="50" t="e">
        <f>IF(#REF!="","",#REF!)</f>
        <v>#REF!</v>
      </c>
      <c r="B28" s="43" t="e">
        <f>IF(#REF!="","",#REF!)</f>
        <v>#REF!</v>
      </c>
      <c r="C28" s="51"/>
      <c r="D28" s="52"/>
      <c r="E28" s="30"/>
      <c r="F28" s="53" t="e">
        <f t="shared" si="0"/>
        <v>#REF!</v>
      </c>
      <c r="G28" s="54" t="e">
        <f>IF(#REF!="","",#REF!)</f>
        <v>#REF!</v>
      </c>
      <c r="H28" s="145" t="e">
        <f>IF(A28="","",G28/VLOOKUP(A28,bhpc_data[],9,FALSE)*VLOOKUP(A28,bhpc_data[],17,FALSE))</f>
        <v>#REF!</v>
      </c>
      <c r="I28" s="140" t="e">
        <f>IF(A28="","",G28/VLOOKUP(A28,bhpc_data[],9,FALSE)*VLOOKUP(A28,bhpc_data[],18,FALSE))</f>
        <v>#REF!</v>
      </c>
      <c r="J28" s="137" t="e">
        <f>IF(A28="","",ROUNDUP(G28/VLOOKUP(A28,bhpc_data[],9,FALSE),0))</f>
        <v>#REF!</v>
      </c>
      <c r="K28" s="55" t="e">
        <f>IF(A28="","",VLOOKUP(A28,bhpc_data[],26,FALSE))</f>
        <v>#REF!</v>
      </c>
    </row>
    <row r="29" spans="1:11">
      <c r="A29" s="50" t="e">
        <f>IF(#REF!="","",#REF!)</f>
        <v>#REF!</v>
      </c>
      <c r="B29" s="43" t="e">
        <f>IF(#REF!="","",#REF!)</f>
        <v>#REF!</v>
      </c>
      <c r="C29" s="51"/>
      <c r="D29" s="52"/>
      <c r="E29" s="30"/>
      <c r="F29" s="53" t="e">
        <f t="shared" si="0"/>
        <v>#REF!</v>
      </c>
      <c r="G29" s="54" t="e">
        <f>IF(#REF!="","",#REF!)</f>
        <v>#REF!</v>
      </c>
      <c r="H29" s="145" t="e">
        <f>IF(A29="","",G29/VLOOKUP(A29,bhpc_data[],9,FALSE)*VLOOKUP(A29,bhpc_data[],17,FALSE))</f>
        <v>#REF!</v>
      </c>
      <c r="I29" s="140" t="e">
        <f>IF(A29="","",G29/VLOOKUP(A29,bhpc_data[],9,FALSE)*VLOOKUP(A29,bhpc_data[],18,FALSE))</f>
        <v>#REF!</v>
      </c>
      <c r="J29" s="137" t="e">
        <f>IF(A29="","",ROUNDUP(G29/VLOOKUP(A29,bhpc_data[],9,FALSE),0))</f>
        <v>#REF!</v>
      </c>
      <c r="K29" s="55" t="e">
        <f>IF(A29="","",VLOOKUP(A29,bhpc_data[],26,FALSE))</f>
        <v>#REF!</v>
      </c>
    </row>
    <row r="30" spans="1:11">
      <c r="A30" s="50" t="e">
        <f>IF(#REF!="","",#REF!)</f>
        <v>#REF!</v>
      </c>
      <c r="B30" s="43" t="e">
        <f>IF(#REF!="","",#REF!)</f>
        <v>#REF!</v>
      </c>
      <c r="C30" s="51"/>
      <c r="D30" s="52"/>
      <c r="E30" s="30"/>
      <c r="F30" s="53" t="e">
        <f t="shared" si="0"/>
        <v>#REF!</v>
      </c>
      <c r="G30" s="54" t="e">
        <f>IF(#REF!="","",#REF!)</f>
        <v>#REF!</v>
      </c>
      <c r="H30" s="145" t="e">
        <f>IF(A30="","",G30/VLOOKUP(A30,bhpc_data[],9,FALSE)*VLOOKUP(A30,bhpc_data[],17,FALSE))</f>
        <v>#REF!</v>
      </c>
      <c r="I30" s="140" t="e">
        <f>IF(A30="","",G30/VLOOKUP(A30,bhpc_data[],9,FALSE)*VLOOKUP(A30,bhpc_data[],18,FALSE))</f>
        <v>#REF!</v>
      </c>
      <c r="J30" s="137" t="e">
        <f>IF(A30="","",ROUNDUP(G30/VLOOKUP(A30,bhpc_data[],9,FALSE),0))</f>
        <v>#REF!</v>
      </c>
      <c r="K30" s="55" t="e">
        <f>IF(A30="","",VLOOKUP(A30,bhpc_data[],26,FALSE))</f>
        <v>#REF!</v>
      </c>
    </row>
    <row r="31" spans="1:11">
      <c r="A31" s="50" t="e">
        <f>IF(#REF!="","",#REF!)</f>
        <v>#REF!</v>
      </c>
      <c r="B31" s="43" t="e">
        <f>IF(#REF!="","",#REF!)</f>
        <v>#REF!</v>
      </c>
      <c r="C31" s="51"/>
      <c r="D31" s="52"/>
      <c r="E31" s="30"/>
      <c r="F31" s="53" t="e">
        <f t="shared" si="0"/>
        <v>#REF!</v>
      </c>
      <c r="G31" s="54" t="e">
        <f>IF(#REF!="","",#REF!)</f>
        <v>#REF!</v>
      </c>
      <c r="H31" s="145" t="e">
        <f>IF(A31="","",G31/VLOOKUP(A31,bhpc_data[],9,FALSE)*VLOOKUP(A31,bhpc_data[],17,FALSE))</f>
        <v>#REF!</v>
      </c>
      <c r="I31" s="140" t="e">
        <f>IF(A31="","",G31/VLOOKUP(A31,bhpc_data[],9,FALSE)*VLOOKUP(A31,bhpc_data[],18,FALSE))</f>
        <v>#REF!</v>
      </c>
      <c r="J31" s="137" t="e">
        <f>IF(A31="","",ROUNDUP(G31/VLOOKUP(A31,bhpc_data[],9,FALSE),0))</f>
        <v>#REF!</v>
      </c>
      <c r="K31" s="55" t="e">
        <f>IF(A31="","",VLOOKUP(A31,bhpc_data[],26,FALSE))</f>
        <v>#REF!</v>
      </c>
    </row>
    <row r="32" spans="1:11">
      <c r="A32" s="50" t="e">
        <f>IF(#REF!="","",#REF!)</f>
        <v>#REF!</v>
      </c>
      <c r="B32" s="43" t="e">
        <f>IF(#REF!="","",#REF!)</f>
        <v>#REF!</v>
      </c>
      <c r="C32" s="51"/>
      <c r="D32" s="52"/>
      <c r="E32" s="30"/>
      <c r="F32" s="53" t="e">
        <f t="shared" si="0"/>
        <v>#REF!</v>
      </c>
      <c r="G32" s="54" t="e">
        <f>IF(#REF!="","",#REF!)</f>
        <v>#REF!</v>
      </c>
      <c r="H32" s="145" t="e">
        <f>IF(A32="","",G32/VLOOKUP(A32,bhpc_data[],9,FALSE)*VLOOKUP(A32,bhpc_data[],17,FALSE))</f>
        <v>#REF!</v>
      </c>
      <c r="I32" s="140" t="e">
        <f>IF(A32="","",G32/VLOOKUP(A32,bhpc_data[],9,FALSE)*VLOOKUP(A32,bhpc_data[],18,FALSE))</f>
        <v>#REF!</v>
      </c>
      <c r="J32" s="137" t="e">
        <f>IF(A32="","",ROUNDUP(G32/VLOOKUP(A32,bhpc_data[],9,FALSE),0))</f>
        <v>#REF!</v>
      </c>
      <c r="K32" s="55" t="e">
        <f>IF(A32="","",VLOOKUP(A32,bhpc_data[],26,FALSE))</f>
        <v>#REF!</v>
      </c>
    </row>
    <row r="33" spans="1:11">
      <c r="A33" s="50" t="e">
        <f>IF(#REF!="","",#REF!)</f>
        <v>#REF!</v>
      </c>
      <c r="B33" s="43" t="e">
        <f>IF(#REF!="","",#REF!)</f>
        <v>#REF!</v>
      </c>
      <c r="C33" s="51"/>
      <c r="D33" s="52"/>
      <c r="E33" s="30"/>
      <c r="F33" s="53" t="e">
        <f t="shared" si="0"/>
        <v>#REF!</v>
      </c>
      <c r="G33" s="54" t="e">
        <f>IF(#REF!="","",#REF!)</f>
        <v>#REF!</v>
      </c>
      <c r="H33" s="145" t="e">
        <f>IF(A33="","",G33/VLOOKUP(A33,bhpc_data[],9,FALSE)*VLOOKUP(A33,bhpc_data[],17,FALSE))</f>
        <v>#REF!</v>
      </c>
      <c r="I33" s="140" t="e">
        <f>IF(A33="","",G33/VLOOKUP(A33,bhpc_data[],9,FALSE)*VLOOKUP(A33,bhpc_data[],18,FALSE))</f>
        <v>#REF!</v>
      </c>
      <c r="J33" s="137" t="e">
        <f>IF(A33="","",ROUNDUP(G33/VLOOKUP(A33,bhpc_data[],9,FALSE),0))</f>
        <v>#REF!</v>
      </c>
      <c r="K33" s="55" t="e">
        <f>IF(A33="","",VLOOKUP(A33,bhpc_data[],26,FALSE))</f>
        <v>#REF!</v>
      </c>
    </row>
    <row r="34" spans="1:11">
      <c r="A34" s="50" t="e">
        <f>IF(#REF!="","",#REF!)</f>
        <v>#REF!</v>
      </c>
      <c r="B34" s="43" t="e">
        <f>IF(#REF!="","",#REF!)</f>
        <v>#REF!</v>
      </c>
      <c r="C34" s="51"/>
      <c r="D34" s="52"/>
      <c r="E34" s="30"/>
      <c r="F34" s="53" t="e">
        <f t="shared" si="0"/>
        <v>#REF!</v>
      </c>
      <c r="G34" s="54" t="e">
        <f>IF(#REF!="","",#REF!)</f>
        <v>#REF!</v>
      </c>
      <c r="H34" s="145" t="e">
        <f>IF(A34="","",G34/VLOOKUP(A34,bhpc_data[],9,FALSE)*VLOOKUP(A34,bhpc_data[],17,FALSE))</f>
        <v>#REF!</v>
      </c>
      <c r="I34" s="140" t="e">
        <f>IF(A34="","",G34/VLOOKUP(A34,bhpc_data[],9,FALSE)*VLOOKUP(A34,bhpc_data[],18,FALSE))</f>
        <v>#REF!</v>
      </c>
      <c r="J34" s="137" t="e">
        <f>IF(A34="","",ROUNDUP(G34/VLOOKUP(A34,bhpc_data[],9,FALSE),0))</f>
        <v>#REF!</v>
      </c>
      <c r="K34" s="55" t="e">
        <f>IF(A34="","",VLOOKUP(A34,bhpc_data[],26,FALSE))</f>
        <v>#REF!</v>
      </c>
    </row>
    <row r="35" spans="1:11">
      <c r="A35" s="50" t="e">
        <f>IF(#REF!="","",#REF!)</f>
        <v>#REF!</v>
      </c>
      <c r="B35" s="43" t="e">
        <f>IF(#REF!="","",#REF!)</f>
        <v>#REF!</v>
      </c>
      <c r="C35" s="51"/>
      <c r="D35" s="52"/>
      <c r="E35" s="30"/>
      <c r="F35" s="53" t="e">
        <f t="shared" si="0"/>
        <v>#REF!</v>
      </c>
      <c r="G35" s="54" t="e">
        <f>IF(#REF!="","",#REF!)</f>
        <v>#REF!</v>
      </c>
      <c r="H35" s="145" t="e">
        <f>IF(A35="","",G35/VLOOKUP(A35,bhpc_data[],9,FALSE)*VLOOKUP(A35,bhpc_data[],17,FALSE))</f>
        <v>#REF!</v>
      </c>
      <c r="I35" s="140" t="e">
        <f>IF(A35="","",G35/VLOOKUP(A35,bhpc_data[],9,FALSE)*VLOOKUP(A35,bhpc_data[],18,FALSE))</f>
        <v>#REF!</v>
      </c>
      <c r="J35" s="137" t="e">
        <f>IF(A35="","",ROUNDUP(G35/VLOOKUP(A35,bhpc_data[],9,FALSE),0))</f>
        <v>#REF!</v>
      </c>
      <c r="K35" s="55" t="e">
        <f>IF(A35="","",VLOOKUP(A35,bhpc_data[],26,FALSE))</f>
        <v>#REF!</v>
      </c>
    </row>
    <row r="36" spans="1:11">
      <c r="A36" s="50" t="e">
        <f>IF(#REF!="","",#REF!)</f>
        <v>#REF!</v>
      </c>
      <c r="B36" s="43" t="e">
        <f>IF(#REF!="","",#REF!)</f>
        <v>#REF!</v>
      </c>
      <c r="C36" s="51"/>
      <c r="D36" s="52"/>
      <c r="E36" s="30"/>
      <c r="F36" s="53" t="e">
        <f t="shared" si="0"/>
        <v>#REF!</v>
      </c>
      <c r="G36" s="54" t="e">
        <f>IF(#REF!="","",#REF!)</f>
        <v>#REF!</v>
      </c>
      <c r="H36" s="145" t="e">
        <f>IF(A36="","",G36/VLOOKUP(A36,bhpc_data[],9,FALSE)*VLOOKUP(A36,bhpc_data[],17,FALSE))</f>
        <v>#REF!</v>
      </c>
      <c r="I36" s="140" t="e">
        <f>IF(A36="","",G36/VLOOKUP(A36,bhpc_data[],9,FALSE)*VLOOKUP(A36,bhpc_data[],18,FALSE))</f>
        <v>#REF!</v>
      </c>
      <c r="J36" s="137" t="e">
        <f>IF(A36="","",ROUNDUP(G36/VLOOKUP(A36,bhpc_data[],9,FALSE),0))</f>
        <v>#REF!</v>
      </c>
      <c r="K36" s="55" t="e">
        <f>IF(A36="","",VLOOKUP(A36,bhpc_data[],26,FALSE))</f>
        <v>#REF!</v>
      </c>
    </row>
    <row r="37" spans="1:11">
      <c r="A37" s="50" t="e">
        <f>IF(#REF!="","",#REF!)</f>
        <v>#REF!</v>
      </c>
      <c r="B37" s="43" t="e">
        <f>IF(#REF!="","",#REF!)</f>
        <v>#REF!</v>
      </c>
      <c r="C37" s="51"/>
      <c r="D37" s="52"/>
      <c r="E37" s="30"/>
      <c r="F37" s="53" t="e">
        <f t="shared" si="0"/>
        <v>#REF!</v>
      </c>
      <c r="G37" s="54" t="e">
        <f>IF(#REF!="","",#REF!)</f>
        <v>#REF!</v>
      </c>
      <c r="H37" s="145" t="e">
        <f>IF(A37="","",G37/VLOOKUP(A37,bhpc_data[],9,FALSE)*VLOOKUP(A37,bhpc_data[],17,FALSE))</f>
        <v>#REF!</v>
      </c>
      <c r="I37" s="140" t="e">
        <f>IF(A37="","",G37/VLOOKUP(A37,bhpc_data[],9,FALSE)*VLOOKUP(A37,bhpc_data[],18,FALSE))</f>
        <v>#REF!</v>
      </c>
      <c r="J37" s="137" t="e">
        <f>IF(A37="","",ROUNDUP(G37/VLOOKUP(A37,bhpc_data[],9,FALSE),0))</f>
        <v>#REF!</v>
      </c>
      <c r="K37" s="55" t="e">
        <f>IF(A37="","",VLOOKUP(A37,bhpc_data[],26,FALSE))</f>
        <v>#REF!</v>
      </c>
    </row>
    <row r="38" spans="1:11">
      <c r="A38" s="50" t="e">
        <f>IF(#REF!="","",#REF!)</f>
        <v>#REF!</v>
      </c>
      <c r="B38" s="43" t="e">
        <f>IF(#REF!="","",#REF!)</f>
        <v>#REF!</v>
      </c>
      <c r="C38" s="51"/>
      <c r="D38" s="52"/>
      <c r="E38" s="30"/>
      <c r="F38" s="53" t="e">
        <f t="shared" si="0"/>
        <v>#REF!</v>
      </c>
      <c r="G38" s="54" t="e">
        <f>IF(#REF!="","",#REF!)</f>
        <v>#REF!</v>
      </c>
      <c r="H38" s="145" t="e">
        <f>IF(A38="","",G38/VLOOKUP(A38,bhpc_data[],9,FALSE)*VLOOKUP(A38,bhpc_data[],17,FALSE))</f>
        <v>#REF!</v>
      </c>
      <c r="I38" s="140" t="e">
        <f>IF(A38="","",G38/VLOOKUP(A38,bhpc_data[],9,FALSE)*VLOOKUP(A38,bhpc_data[],18,FALSE))</f>
        <v>#REF!</v>
      </c>
      <c r="J38" s="137" t="e">
        <f>IF(A38="","",ROUNDUP(G38/VLOOKUP(A38,bhpc_data[],9,FALSE),0))</f>
        <v>#REF!</v>
      </c>
      <c r="K38" s="55" t="e">
        <f>IF(A38="","",VLOOKUP(A38,bhpc_data[],26,FALSE))</f>
        <v>#REF!</v>
      </c>
    </row>
    <row r="39" spans="1:11">
      <c r="A39" s="50" t="e">
        <f>IF(#REF!="","",#REF!)</f>
        <v>#REF!</v>
      </c>
      <c r="B39" s="43" t="e">
        <f>IF(#REF!="","",#REF!)</f>
        <v>#REF!</v>
      </c>
      <c r="C39" s="51"/>
      <c r="D39" s="52"/>
      <c r="E39" s="30"/>
      <c r="F39" s="53" t="e">
        <f t="shared" si="0"/>
        <v>#REF!</v>
      </c>
      <c r="G39" s="54" t="e">
        <f>IF(#REF!="","",#REF!)</f>
        <v>#REF!</v>
      </c>
      <c r="H39" s="145" t="e">
        <f>IF(A39="","",G39/VLOOKUP(A39,bhpc_data[],9,FALSE)*VLOOKUP(A39,bhpc_data[],17,FALSE))</f>
        <v>#REF!</v>
      </c>
      <c r="I39" s="140" t="e">
        <f>IF(A39="","",G39/VLOOKUP(A39,bhpc_data[],9,FALSE)*VLOOKUP(A39,bhpc_data[],18,FALSE))</f>
        <v>#REF!</v>
      </c>
      <c r="J39" s="137" t="e">
        <f>IF(A39="","",ROUNDUP(G39/VLOOKUP(A39,bhpc_data[],9,FALSE),0))</f>
        <v>#REF!</v>
      </c>
      <c r="K39" s="55" t="e">
        <f>IF(A39="","",VLOOKUP(A39,bhpc_data[],26,FALSE))</f>
        <v>#REF!</v>
      </c>
    </row>
    <row r="40" spans="1:11">
      <c r="A40" s="50" t="e">
        <f>IF(#REF!="","",#REF!)</f>
        <v>#REF!</v>
      </c>
      <c r="B40" s="43" t="e">
        <f>IF(#REF!="","",#REF!)</f>
        <v>#REF!</v>
      </c>
      <c r="C40" s="51"/>
      <c r="D40" s="52"/>
      <c r="E40" s="30"/>
      <c r="F40" s="53" t="e">
        <f t="shared" si="0"/>
        <v>#REF!</v>
      </c>
      <c r="G40" s="54" t="e">
        <f>IF(#REF!="","",#REF!)</f>
        <v>#REF!</v>
      </c>
      <c r="H40" s="145" t="e">
        <f>IF(A40="","",G40/VLOOKUP(A40,bhpc_data[],9,FALSE)*VLOOKUP(A40,bhpc_data[],17,FALSE))</f>
        <v>#REF!</v>
      </c>
      <c r="I40" s="140" t="e">
        <f>IF(A40="","",G40/VLOOKUP(A40,bhpc_data[],9,FALSE)*VLOOKUP(A40,bhpc_data[],18,FALSE))</f>
        <v>#REF!</v>
      </c>
      <c r="J40" s="137" t="e">
        <f>IF(A40="","",ROUNDUP(G40/VLOOKUP(A40,bhpc_data[],9,FALSE),0))</f>
        <v>#REF!</v>
      </c>
      <c r="K40" s="55" t="e">
        <f>IF(A40="","",VLOOKUP(A40,bhpc_data[],26,FALSE))</f>
        <v>#REF!</v>
      </c>
    </row>
    <row r="41" spans="1:11">
      <c r="A41" s="50" t="e">
        <f>IF(#REF!="","",#REF!)</f>
        <v>#REF!</v>
      </c>
      <c r="B41" s="43" t="e">
        <f>IF(#REF!="","",#REF!)</f>
        <v>#REF!</v>
      </c>
      <c r="C41" s="51"/>
      <c r="D41" s="52"/>
      <c r="E41" s="30"/>
      <c r="F41" s="53" t="e">
        <f t="shared" si="0"/>
        <v>#REF!</v>
      </c>
      <c r="G41" s="54" t="e">
        <f>IF(#REF!="","",#REF!)</f>
        <v>#REF!</v>
      </c>
      <c r="H41" s="145" t="e">
        <f>IF(A41="","",G41/VLOOKUP(A41,bhpc_data[],9,FALSE)*VLOOKUP(A41,bhpc_data[],17,FALSE))</f>
        <v>#REF!</v>
      </c>
      <c r="I41" s="140" t="e">
        <f>IF(A41="","",G41/VLOOKUP(A41,bhpc_data[],9,FALSE)*VLOOKUP(A41,bhpc_data[],18,FALSE))</f>
        <v>#REF!</v>
      </c>
      <c r="J41" s="137" t="e">
        <f>IF(A41="","",ROUNDUP(G41/VLOOKUP(A41,bhpc_data[],9,FALSE),0))</f>
        <v>#REF!</v>
      </c>
      <c r="K41" s="55" t="e">
        <f>IF(A41="","",VLOOKUP(A41,bhpc_data[],26,FALSE))</f>
        <v>#REF!</v>
      </c>
    </row>
    <row r="42" spans="1:11">
      <c r="A42" s="50" t="e">
        <f>IF(#REF!="","",#REF!)</f>
        <v>#REF!</v>
      </c>
      <c r="B42" s="43" t="e">
        <f>IF(#REF!="","",#REF!)</f>
        <v>#REF!</v>
      </c>
      <c r="C42" s="51"/>
      <c r="D42" s="52"/>
      <c r="E42" s="30"/>
      <c r="F42" s="53" t="e">
        <f t="shared" si="0"/>
        <v>#REF!</v>
      </c>
      <c r="G42" s="54" t="e">
        <f>IF(#REF!="","",#REF!)</f>
        <v>#REF!</v>
      </c>
      <c r="H42" s="145" t="e">
        <f>IF(A42="","",G42/VLOOKUP(A42,bhpc_data[],9,FALSE)*VLOOKUP(A42,bhpc_data[],17,FALSE))</f>
        <v>#REF!</v>
      </c>
      <c r="I42" s="140" t="e">
        <f>IF(A42="","",G42/VLOOKUP(A42,bhpc_data[],9,FALSE)*VLOOKUP(A42,bhpc_data[],18,FALSE))</f>
        <v>#REF!</v>
      </c>
      <c r="J42" s="137" t="e">
        <f>IF(A42="","",ROUNDUP(G42/VLOOKUP(A42,bhpc_data[],9,FALSE),0))</f>
        <v>#REF!</v>
      </c>
      <c r="K42" s="55" t="e">
        <f>IF(A42="","",VLOOKUP(A42,bhpc_data[],26,FALSE))</f>
        <v>#REF!</v>
      </c>
    </row>
    <row r="43" spans="1:11">
      <c r="A43" s="50" t="e">
        <f>IF(#REF!="","",#REF!)</f>
        <v>#REF!</v>
      </c>
      <c r="B43" s="43" t="e">
        <f>IF(#REF!="","",#REF!)</f>
        <v>#REF!</v>
      </c>
      <c r="C43" s="51"/>
      <c r="D43" s="52"/>
      <c r="E43" s="30"/>
      <c r="F43" s="53" t="e">
        <f t="shared" si="0"/>
        <v>#REF!</v>
      </c>
      <c r="G43" s="54" t="e">
        <f>IF(#REF!="","",#REF!)</f>
        <v>#REF!</v>
      </c>
      <c r="H43" s="145" t="e">
        <f>IF(A43="","",G43/VLOOKUP(A43,bhpc_data[],9,FALSE)*VLOOKUP(A43,bhpc_data[],17,FALSE))</f>
        <v>#REF!</v>
      </c>
      <c r="I43" s="140" t="e">
        <f>IF(A43="","",G43/VLOOKUP(A43,bhpc_data[],9,FALSE)*VLOOKUP(A43,bhpc_data[],18,FALSE))</f>
        <v>#REF!</v>
      </c>
      <c r="J43" s="137" t="e">
        <f>IF(A43="","",ROUNDUP(G43/VLOOKUP(A43,bhpc_data[],9,FALSE),0))</f>
        <v>#REF!</v>
      </c>
      <c r="K43" s="55" t="e">
        <f>IF(A43="","",VLOOKUP(A43,bhpc_data[],26,FALSE))</f>
        <v>#REF!</v>
      </c>
    </row>
    <row r="44" spans="1:11">
      <c r="A44" s="50" t="e">
        <f>IF(#REF!="","",#REF!)</f>
        <v>#REF!</v>
      </c>
      <c r="B44" s="43" t="e">
        <f>IF(#REF!="","",#REF!)</f>
        <v>#REF!</v>
      </c>
      <c r="C44" s="51"/>
      <c r="D44" s="52"/>
      <c r="E44" s="30"/>
      <c r="F44" s="53" t="e">
        <f t="shared" si="0"/>
        <v>#REF!</v>
      </c>
      <c r="G44" s="54" t="e">
        <f>IF(#REF!="","",#REF!)</f>
        <v>#REF!</v>
      </c>
      <c r="H44" s="145" t="e">
        <f>IF(A44="","",G44/VLOOKUP(A44,bhpc_data[],9,FALSE)*VLOOKUP(A44,bhpc_data[],17,FALSE))</f>
        <v>#REF!</v>
      </c>
      <c r="I44" s="140" t="e">
        <f>IF(A44="","",G44/VLOOKUP(A44,bhpc_data[],9,FALSE)*VLOOKUP(A44,bhpc_data[],18,FALSE))</f>
        <v>#REF!</v>
      </c>
      <c r="J44" s="137" t="e">
        <f>IF(A44="","",ROUNDUP(G44/VLOOKUP(A44,bhpc_data[],9,FALSE),0))</f>
        <v>#REF!</v>
      </c>
      <c r="K44" s="55" t="e">
        <f>IF(A44="","",VLOOKUP(A44,bhpc_data[],26,FALSE))</f>
        <v>#REF!</v>
      </c>
    </row>
    <row r="45" spans="1:11">
      <c r="A45" s="50" t="e">
        <f>IF(#REF!="","",#REF!)</f>
        <v>#REF!</v>
      </c>
      <c r="B45" s="43" t="e">
        <f>IF(#REF!="","",#REF!)</f>
        <v>#REF!</v>
      </c>
      <c r="C45" s="51"/>
      <c r="D45" s="52"/>
      <c r="E45" s="30"/>
      <c r="F45" s="53" t="e">
        <f t="shared" si="0"/>
        <v>#REF!</v>
      </c>
      <c r="G45" s="54" t="e">
        <f>IF(#REF!="","",#REF!)</f>
        <v>#REF!</v>
      </c>
      <c r="H45" s="145" t="e">
        <f>IF(A45="","",G45/VLOOKUP(A45,bhpc_data[],9,FALSE)*VLOOKUP(A45,bhpc_data[],17,FALSE))</f>
        <v>#REF!</v>
      </c>
      <c r="I45" s="140" t="e">
        <f>IF(A45="","",G45/VLOOKUP(A45,bhpc_data[],9,FALSE)*VLOOKUP(A45,bhpc_data[],18,FALSE))</f>
        <v>#REF!</v>
      </c>
      <c r="J45" s="137" t="e">
        <f>IF(A45="","",ROUNDUP(G45/VLOOKUP(A45,bhpc_data[],9,FALSE),0))</f>
        <v>#REF!</v>
      </c>
      <c r="K45" s="55" t="e">
        <f>IF(A45="","",VLOOKUP(A45,bhpc_data[],26,FALSE))</f>
        <v>#REF!</v>
      </c>
    </row>
    <row r="46" spans="1:11">
      <c r="A46" s="50" t="e">
        <f>IF(#REF!="","",#REF!)</f>
        <v>#REF!</v>
      </c>
      <c r="B46" s="43" t="e">
        <f>IF(#REF!="","",#REF!)</f>
        <v>#REF!</v>
      </c>
      <c r="C46" s="51"/>
      <c r="D46" s="52"/>
      <c r="E46" s="30"/>
      <c r="F46" s="53" t="e">
        <f t="shared" si="0"/>
        <v>#REF!</v>
      </c>
      <c r="G46" s="54" t="e">
        <f>IF(#REF!="","",#REF!)</f>
        <v>#REF!</v>
      </c>
      <c r="H46" s="145" t="e">
        <f>IF(A46="","",G46/VLOOKUP(A46,bhpc_data[],9,FALSE)*VLOOKUP(A46,bhpc_data[],17,FALSE))</f>
        <v>#REF!</v>
      </c>
      <c r="I46" s="140" t="e">
        <f>IF(A46="","",G46/VLOOKUP(A46,bhpc_data[],9,FALSE)*VLOOKUP(A46,bhpc_data[],18,FALSE))</f>
        <v>#REF!</v>
      </c>
      <c r="J46" s="137" t="e">
        <f>IF(A46="","",ROUNDUP(G46/VLOOKUP(A46,bhpc_data[],9,FALSE),0))</f>
        <v>#REF!</v>
      </c>
      <c r="K46" s="55" t="e">
        <f>IF(A46="","",VLOOKUP(A46,bhpc_data[],26,FALSE))</f>
        <v>#REF!</v>
      </c>
    </row>
    <row r="47" spans="1:11">
      <c r="A47" s="50" t="e">
        <f>IF(#REF!="","",#REF!)</f>
        <v>#REF!</v>
      </c>
      <c r="B47" s="43" t="e">
        <f>IF(#REF!="","",#REF!)</f>
        <v>#REF!</v>
      </c>
      <c r="C47" s="51"/>
      <c r="D47" s="52"/>
      <c r="E47" s="30"/>
      <c r="F47" s="53" t="e">
        <f t="shared" si="0"/>
        <v>#REF!</v>
      </c>
      <c r="G47" s="54" t="e">
        <f>IF(#REF!="","",#REF!)</f>
        <v>#REF!</v>
      </c>
      <c r="H47" s="145" t="e">
        <f>IF(A47="","",G47/VLOOKUP(A47,bhpc_data[],9,FALSE)*VLOOKUP(A47,bhpc_data[],17,FALSE))</f>
        <v>#REF!</v>
      </c>
      <c r="I47" s="140" t="e">
        <f>IF(A47="","",G47/VLOOKUP(A47,bhpc_data[],9,FALSE)*VLOOKUP(A47,bhpc_data[],18,FALSE))</f>
        <v>#REF!</v>
      </c>
      <c r="J47" s="137" t="e">
        <f>IF(A47="","",ROUNDUP(G47/VLOOKUP(A47,bhpc_data[],9,FALSE),0))</f>
        <v>#REF!</v>
      </c>
      <c r="K47" s="55" t="e">
        <f>IF(A47="","",VLOOKUP(A47,bhpc_data[],26,FALSE))</f>
        <v>#REF!</v>
      </c>
    </row>
    <row r="48" spans="1:11">
      <c r="A48" s="50" t="e">
        <f>IF(#REF!="","",#REF!)</f>
        <v>#REF!</v>
      </c>
      <c r="B48" s="43" t="e">
        <f>IF(#REF!="","",#REF!)</f>
        <v>#REF!</v>
      </c>
      <c r="C48" s="51"/>
      <c r="D48" s="52"/>
      <c r="E48" s="30"/>
      <c r="F48" s="53" t="e">
        <f t="shared" si="0"/>
        <v>#REF!</v>
      </c>
      <c r="G48" s="54" t="e">
        <f>IF(#REF!="","",#REF!)</f>
        <v>#REF!</v>
      </c>
      <c r="H48" s="145" t="e">
        <f>IF(A48="","",G48/VLOOKUP(A48,bhpc_data[],9,FALSE)*VLOOKUP(A48,bhpc_data[],17,FALSE))</f>
        <v>#REF!</v>
      </c>
      <c r="I48" s="140" t="e">
        <f>IF(A48="","",G48/VLOOKUP(A48,bhpc_data[],9,FALSE)*VLOOKUP(A48,bhpc_data[],18,FALSE))</f>
        <v>#REF!</v>
      </c>
      <c r="J48" s="137" t="e">
        <f>IF(A48="","",ROUNDUP(G48/VLOOKUP(A48,bhpc_data[],9,FALSE),0))</f>
        <v>#REF!</v>
      </c>
      <c r="K48" s="55" t="e">
        <f>IF(A48="","",VLOOKUP(A48,bhpc_data[],26,FALSE))</f>
        <v>#REF!</v>
      </c>
    </row>
    <row r="49" spans="1:11">
      <c r="A49" s="50" t="e">
        <f>IF(#REF!="","",#REF!)</f>
        <v>#REF!</v>
      </c>
      <c r="B49" s="43" t="e">
        <f>IF(#REF!="","",#REF!)</f>
        <v>#REF!</v>
      </c>
      <c r="C49" s="51"/>
      <c r="D49" s="52"/>
      <c r="E49" s="30"/>
      <c r="F49" s="53" t="e">
        <f t="shared" si="0"/>
        <v>#REF!</v>
      </c>
      <c r="G49" s="54" t="e">
        <f>IF(#REF!="","",#REF!)</f>
        <v>#REF!</v>
      </c>
      <c r="H49" s="145" t="e">
        <f>IF(A49="","",G49/VLOOKUP(A49,bhpc_data[],9,FALSE)*VLOOKUP(A49,bhpc_data[],17,FALSE))</f>
        <v>#REF!</v>
      </c>
      <c r="I49" s="140" t="e">
        <f>IF(A49="","",G49/VLOOKUP(A49,bhpc_data[],9,FALSE)*VLOOKUP(A49,bhpc_data[],18,FALSE))</f>
        <v>#REF!</v>
      </c>
      <c r="J49" s="137" t="e">
        <f>IF(A49="","",ROUNDUP(G49/VLOOKUP(A49,bhpc_data[],9,FALSE),0))</f>
        <v>#REF!</v>
      </c>
      <c r="K49" s="55" t="e">
        <f>IF(A49="","",VLOOKUP(A49,bhpc_data[],26,FALSE))</f>
        <v>#REF!</v>
      </c>
    </row>
    <row r="50" spans="1:11">
      <c r="A50" s="50" t="e">
        <f>IF(#REF!="","",#REF!)</f>
        <v>#REF!</v>
      </c>
      <c r="B50" s="43" t="e">
        <f>IF(#REF!="","",#REF!)</f>
        <v>#REF!</v>
      </c>
      <c r="C50" s="51"/>
      <c r="D50" s="52"/>
      <c r="E50" s="30"/>
      <c r="F50" s="53" t="e">
        <f t="shared" si="0"/>
        <v>#REF!</v>
      </c>
      <c r="G50" s="54" t="e">
        <f>IF(#REF!="","",#REF!)</f>
        <v>#REF!</v>
      </c>
      <c r="H50" s="145" t="e">
        <f>IF(A50="","",G50/VLOOKUP(A50,bhpc_data[],9,FALSE)*VLOOKUP(A50,bhpc_data[],17,FALSE))</f>
        <v>#REF!</v>
      </c>
      <c r="I50" s="140" t="e">
        <f>IF(A50="","",G50/VLOOKUP(A50,bhpc_data[],9,FALSE)*VLOOKUP(A50,bhpc_data[],18,FALSE))</f>
        <v>#REF!</v>
      </c>
      <c r="J50" s="137" t="e">
        <f>IF(A50="","",ROUNDUP(G50/VLOOKUP(A50,bhpc_data[],9,FALSE),0))</f>
        <v>#REF!</v>
      </c>
      <c r="K50" s="55" t="e">
        <f>IF(A50="","",VLOOKUP(A50,bhpc_data[],26,FALSE))</f>
        <v>#REF!</v>
      </c>
    </row>
    <row r="51" spans="1:11">
      <c r="A51" s="50" t="e">
        <f>IF(#REF!="","",#REF!)</f>
        <v>#REF!</v>
      </c>
      <c r="B51" s="43" t="e">
        <f>IF(#REF!="","",#REF!)</f>
        <v>#REF!</v>
      </c>
      <c r="C51" s="51"/>
      <c r="D51" s="52"/>
      <c r="E51" s="30"/>
      <c r="F51" s="53" t="e">
        <f t="shared" si="0"/>
        <v>#REF!</v>
      </c>
      <c r="G51" s="54" t="e">
        <f>IF(#REF!="","",#REF!)</f>
        <v>#REF!</v>
      </c>
      <c r="H51" s="145" t="e">
        <f>IF(A51="","",G51/VLOOKUP(A51,bhpc_data[],9,FALSE)*VLOOKUP(A51,bhpc_data[],17,FALSE))</f>
        <v>#REF!</v>
      </c>
      <c r="I51" s="140" t="e">
        <f>IF(A51="","",G51/VLOOKUP(A51,bhpc_data[],9,FALSE)*VLOOKUP(A51,bhpc_data[],18,FALSE))</f>
        <v>#REF!</v>
      </c>
      <c r="J51" s="137" t="e">
        <f>IF(A51="","",ROUNDUP(G51/VLOOKUP(A51,bhpc_data[],9,FALSE),0))</f>
        <v>#REF!</v>
      </c>
      <c r="K51" s="55" t="e">
        <f>IF(A51="","",VLOOKUP(A51,bhpc_data[],26,FALSE))</f>
        <v>#REF!</v>
      </c>
    </row>
    <row r="52" spans="1:11">
      <c r="A52" s="50" t="e">
        <f>IF(#REF!="","",#REF!)</f>
        <v>#REF!</v>
      </c>
      <c r="B52" s="43" t="e">
        <f>IF(#REF!="","",#REF!)</f>
        <v>#REF!</v>
      </c>
      <c r="C52" s="51"/>
      <c r="D52" s="52"/>
      <c r="E52" s="30"/>
      <c r="F52" s="53" t="e">
        <f t="shared" si="0"/>
        <v>#REF!</v>
      </c>
      <c r="G52" s="54" t="e">
        <f>IF(#REF!="","",#REF!)</f>
        <v>#REF!</v>
      </c>
      <c r="H52" s="145" t="e">
        <f>IF(A52="","",G52/VLOOKUP(A52,bhpc_data[],9,FALSE)*VLOOKUP(A52,bhpc_data[],17,FALSE))</f>
        <v>#REF!</v>
      </c>
      <c r="I52" s="140" t="e">
        <f>IF(A52="","",G52/VLOOKUP(A52,bhpc_data[],9,FALSE)*VLOOKUP(A52,bhpc_data[],18,FALSE))</f>
        <v>#REF!</v>
      </c>
      <c r="J52" s="137" t="e">
        <f>IF(A52="","",ROUNDUP(G52/VLOOKUP(A52,bhpc_data[],9,FALSE),0))</f>
        <v>#REF!</v>
      </c>
      <c r="K52" s="55" t="e">
        <f>IF(A52="","",VLOOKUP(A52,bhpc_data[],26,FALSE))</f>
        <v>#REF!</v>
      </c>
    </row>
    <row r="53" spans="1:11">
      <c r="A53" s="50" t="e">
        <f>IF(#REF!="","",#REF!)</f>
        <v>#REF!</v>
      </c>
      <c r="B53" s="43" t="e">
        <f>IF(#REF!="","",#REF!)</f>
        <v>#REF!</v>
      </c>
      <c r="C53" s="51"/>
      <c r="D53" s="52"/>
      <c r="E53" s="30"/>
      <c r="F53" s="53" t="e">
        <f t="shared" si="0"/>
        <v>#REF!</v>
      </c>
      <c r="G53" s="54" t="e">
        <f>IF(#REF!="","",#REF!)</f>
        <v>#REF!</v>
      </c>
      <c r="H53" s="145" t="e">
        <f>IF(A53="","",G53/VLOOKUP(A53,bhpc_data[],9,FALSE)*VLOOKUP(A53,bhpc_data[],17,FALSE))</f>
        <v>#REF!</v>
      </c>
      <c r="I53" s="140" t="e">
        <f>IF(A53="","",G53/VLOOKUP(A53,bhpc_data[],9,FALSE)*VLOOKUP(A53,bhpc_data[],18,FALSE))</f>
        <v>#REF!</v>
      </c>
      <c r="J53" s="137" t="e">
        <f>IF(A53="","",ROUNDUP(G53/VLOOKUP(A53,bhpc_data[],9,FALSE),0))</f>
        <v>#REF!</v>
      </c>
      <c r="K53" s="55" t="e">
        <f>IF(A53="","",VLOOKUP(A53,bhpc_data[],26,FALSE))</f>
        <v>#REF!</v>
      </c>
    </row>
    <row r="54" spans="1:11">
      <c r="A54" s="50" t="e">
        <f>IF(#REF!="","",#REF!)</f>
        <v>#REF!</v>
      </c>
      <c r="B54" s="43" t="e">
        <f>IF(#REF!="","",#REF!)</f>
        <v>#REF!</v>
      </c>
      <c r="C54" s="51"/>
      <c r="D54" s="52"/>
      <c r="E54" s="30"/>
      <c r="F54" s="53" t="e">
        <f t="shared" si="0"/>
        <v>#REF!</v>
      </c>
      <c r="G54" s="54" t="e">
        <f>IF(#REF!="","",#REF!)</f>
        <v>#REF!</v>
      </c>
      <c r="H54" s="145" t="e">
        <f>IF(A54="","",G54/VLOOKUP(A54,bhpc_data[],9,FALSE)*VLOOKUP(A54,bhpc_data[],17,FALSE))</f>
        <v>#REF!</v>
      </c>
      <c r="I54" s="140" t="e">
        <f>IF(A54="","",G54/VLOOKUP(A54,bhpc_data[],9,FALSE)*VLOOKUP(A54,bhpc_data[],18,FALSE))</f>
        <v>#REF!</v>
      </c>
      <c r="J54" s="137" t="e">
        <f>IF(A54="","",ROUNDUP(G54/VLOOKUP(A54,bhpc_data[],9,FALSE),0))</f>
        <v>#REF!</v>
      </c>
      <c r="K54" s="55" t="e">
        <f>IF(A54="","",VLOOKUP(A54,bhpc_data[],26,FALSE))</f>
        <v>#REF!</v>
      </c>
    </row>
    <row r="55" spans="1:11">
      <c r="A55" s="50" t="e">
        <f>IF(#REF!="","",#REF!)</f>
        <v>#REF!</v>
      </c>
      <c r="B55" s="43" t="e">
        <f>IF(#REF!="","",#REF!)</f>
        <v>#REF!</v>
      </c>
      <c r="C55" s="51"/>
      <c r="D55" s="52"/>
      <c r="E55" s="30"/>
      <c r="F55" s="53" t="e">
        <f t="shared" si="0"/>
        <v>#REF!</v>
      </c>
      <c r="G55" s="54" t="e">
        <f>IF(#REF!="","",#REF!)</f>
        <v>#REF!</v>
      </c>
      <c r="H55" s="145" t="e">
        <f>IF(A55="","",G55/VLOOKUP(A55,bhpc_data[],9,FALSE)*VLOOKUP(A55,bhpc_data[],17,FALSE))</f>
        <v>#REF!</v>
      </c>
      <c r="I55" s="140" t="e">
        <f>IF(A55="","",G55/VLOOKUP(A55,bhpc_data[],9,FALSE)*VLOOKUP(A55,bhpc_data[],18,FALSE))</f>
        <v>#REF!</v>
      </c>
      <c r="J55" s="137" t="e">
        <f>IF(A55="","",ROUNDUP(G55/VLOOKUP(A55,bhpc_data[],9,FALSE),0))</f>
        <v>#REF!</v>
      </c>
      <c r="K55" s="55" t="e">
        <f>IF(A55="","",VLOOKUP(A55,bhpc_data[],26,FALSE))</f>
        <v>#REF!</v>
      </c>
    </row>
    <row r="56" spans="1:11">
      <c r="A56" s="50" t="e">
        <f>IF(#REF!="","",#REF!)</f>
        <v>#REF!</v>
      </c>
      <c r="B56" s="43" t="e">
        <f>IF(#REF!="","",#REF!)</f>
        <v>#REF!</v>
      </c>
      <c r="C56" s="51"/>
      <c r="D56" s="52"/>
      <c r="E56" s="30"/>
      <c r="F56" s="53" t="e">
        <f t="shared" si="0"/>
        <v>#REF!</v>
      </c>
      <c r="G56" s="54" t="e">
        <f>IF(#REF!="","",#REF!)</f>
        <v>#REF!</v>
      </c>
      <c r="H56" s="145" t="e">
        <f>IF(A56="","",G56/VLOOKUP(A56,bhpc_data[],9,FALSE)*VLOOKUP(A56,bhpc_data[],17,FALSE))</f>
        <v>#REF!</v>
      </c>
      <c r="I56" s="140" t="e">
        <f>IF(A56="","",G56/VLOOKUP(A56,bhpc_data[],9,FALSE)*VLOOKUP(A56,bhpc_data[],18,FALSE))</f>
        <v>#REF!</v>
      </c>
      <c r="J56" s="137" t="e">
        <f>IF(A56="","",ROUNDUP(G56/VLOOKUP(A56,bhpc_data[],9,FALSE),0))</f>
        <v>#REF!</v>
      </c>
      <c r="K56" s="55" t="e">
        <f>IF(A56="","",VLOOKUP(A56,bhpc_data[],26,FALSE))</f>
        <v>#REF!</v>
      </c>
    </row>
    <row r="57" spans="1:11">
      <c r="A57" s="50" t="e">
        <f>IF(#REF!="","",#REF!)</f>
        <v>#REF!</v>
      </c>
      <c r="B57" s="43" t="e">
        <f>IF(#REF!="","",#REF!)</f>
        <v>#REF!</v>
      </c>
      <c r="C57" s="51"/>
      <c r="D57" s="52"/>
      <c r="E57" s="30"/>
      <c r="F57" s="53" t="e">
        <f t="shared" si="0"/>
        <v>#REF!</v>
      </c>
      <c r="G57" s="54" t="e">
        <f>IF(#REF!="","",#REF!)</f>
        <v>#REF!</v>
      </c>
      <c r="H57" s="145" t="e">
        <f>IF(A57="","",G57/VLOOKUP(A57,bhpc_data[],9,FALSE)*VLOOKUP(A57,bhpc_data[],17,FALSE))</f>
        <v>#REF!</v>
      </c>
      <c r="I57" s="140" t="e">
        <f>IF(A57="","",G57/VLOOKUP(A57,bhpc_data[],9,FALSE)*VLOOKUP(A57,bhpc_data[],18,FALSE))</f>
        <v>#REF!</v>
      </c>
      <c r="J57" s="137" t="e">
        <f>IF(A57="","",ROUNDUP(G57/VLOOKUP(A57,bhpc_data[],9,FALSE),0))</f>
        <v>#REF!</v>
      </c>
      <c r="K57" s="55" t="e">
        <f>IF(A57="","",VLOOKUP(A57,bhpc_data[],26,FALSE))</f>
        <v>#REF!</v>
      </c>
    </row>
    <row r="58" spans="1:11">
      <c r="A58" s="50" t="e">
        <f>IF(#REF!="","",#REF!)</f>
        <v>#REF!</v>
      </c>
      <c r="B58" s="43" t="e">
        <f>IF(#REF!="","",#REF!)</f>
        <v>#REF!</v>
      </c>
      <c r="C58" s="51"/>
      <c r="D58" s="52"/>
      <c r="E58" s="30"/>
      <c r="F58" s="53" t="e">
        <f t="shared" si="0"/>
        <v>#REF!</v>
      </c>
      <c r="G58" s="54" t="e">
        <f>IF(#REF!="","",#REF!)</f>
        <v>#REF!</v>
      </c>
      <c r="H58" s="145" t="e">
        <f>IF(A58="","",G58/VLOOKUP(A58,bhpc_data[],9,FALSE)*VLOOKUP(A58,bhpc_data[],17,FALSE))</f>
        <v>#REF!</v>
      </c>
      <c r="I58" s="140" t="e">
        <f>IF(A58="","",G58/VLOOKUP(A58,bhpc_data[],9,FALSE)*VLOOKUP(A58,bhpc_data[],18,FALSE))</f>
        <v>#REF!</v>
      </c>
      <c r="J58" s="137" t="e">
        <f>IF(A58="","",ROUNDUP(G58/VLOOKUP(A58,bhpc_data[],9,FALSE),0))</f>
        <v>#REF!</v>
      </c>
      <c r="K58" s="55" t="e">
        <f>IF(A58="","",VLOOKUP(A58,bhpc_data[],26,FALSE))</f>
        <v>#REF!</v>
      </c>
    </row>
    <row r="59" spans="1:11">
      <c r="A59" s="50" t="e">
        <f>IF(#REF!="","",#REF!)</f>
        <v>#REF!</v>
      </c>
      <c r="B59" s="43" t="e">
        <f>IF(#REF!="","",#REF!)</f>
        <v>#REF!</v>
      </c>
      <c r="C59" s="51"/>
      <c r="D59" s="52"/>
      <c r="E59" s="30"/>
      <c r="F59" s="53" t="e">
        <f t="shared" si="0"/>
        <v>#REF!</v>
      </c>
      <c r="G59" s="54" t="e">
        <f>IF(#REF!="","",#REF!)</f>
        <v>#REF!</v>
      </c>
      <c r="H59" s="145" t="e">
        <f>IF(A59="","",G59/VLOOKUP(A59,bhpc_data[],9,FALSE)*VLOOKUP(A59,bhpc_data[],17,FALSE))</f>
        <v>#REF!</v>
      </c>
      <c r="I59" s="140" t="e">
        <f>IF(A59="","",G59/VLOOKUP(A59,bhpc_data[],9,FALSE)*VLOOKUP(A59,bhpc_data[],18,FALSE))</f>
        <v>#REF!</v>
      </c>
      <c r="J59" s="137" t="e">
        <f>IF(A59="","",ROUNDUP(G59/VLOOKUP(A59,bhpc_data[],9,FALSE),0))</f>
        <v>#REF!</v>
      </c>
      <c r="K59" s="55" t="e">
        <f>IF(A59="","",VLOOKUP(A59,bhpc_data[],26,FALSE))</f>
        <v>#REF!</v>
      </c>
    </row>
    <row r="60" spans="1:11">
      <c r="A60" s="50" t="e">
        <f>IF(#REF!="","",#REF!)</f>
        <v>#REF!</v>
      </c>
      <c r="B60" s="43" t="e">
        <f>IF(#REF!="","",#REF!)</f>
        <v>#REF!</v>
      </c>
      <c r="C60" s="51"/>
      <c r="D60" s="52"/>
      <c r="E60" s="30"/>
      <c r="F60" s="53" t="e">
        <f t="shared" si="0"/>
        <v>#REF!</v>
      </c>
      <c r="G60" s="54" t="e">
        <f>IF(#REF!="","",#REF!)</f>
        <v>#REF!</v>
      </c>
      <c r="H60" s="145" t="e">
        <f>IF(A60="","",G60/VLOOKUP(A60,bhpc_data[],9,FALSE)*VLOOKUP(A60,bhpc_data[],17,FALSE))</f>
        <v>#REF!</v>
      </c>
      <c r="I60" s="140" t="e">
        <f>IF(A60="","",G60/VLOOKUP(A60,bhpc_data[],9,FALSE)*VLOOKUP(A60,bhpc_data[],18,FALSE))</f>
        <v>#REF!</v>
      </c>
      <c r="J60" s="137" t="e">
        <f>IF(A60="","",ROUNDUP(G60/VLOOKUP(A60,bhpc_data[],9,FALSE),0))</f>
        <v>#REF!</v>
      </c>
      <c r="K60" s="55" t="e">
        <f>IF(A60="","",VLOOKUP(A60,bhpc_data[],26,FALSE))</f>
        <v>#REF!</v>
      </c>
    </row>
    <row r="61" spans="1:11">
      <c r="A61" s="50" t="e">
        <f>IF(#REF!="","",#REF!)</f>
        <v>#REF!</v>
      </c>
      <c r="B61" s="43" t="e">
        <f>IF(#REF!="","",#REF!)</f>
        <v>#REF!</v>
      </c>
      <c r="C61" s="51"/>
      <c r="D61" s="52"/>
      <c r="E61" s="30"/>
      <c r="F61" s="53" t="e">
        <f t="shared" si="0"/>
        <v>#REF!</v>
      </c>
      <c r="G61" s="54" t="e">
        <f>IF(#REF!="","",#REF!)</f>
        <v>#REF!</v>
      </c>
      <c r="H61" s="145" t="e">
        <f>IF(A61="","",G61/VLOOKUP(A61,bhpc_data[],9,FALSE)*VLOOKUP(A61,bhpc_data[],17,FALSE))</f>
        <v>#REF!</v>
      </c>
      <c r="I61" s="140" t="e">
        <f>IF(A61="","",G61/VLOOKUP(A61,bhpc_data[],9,FALSE)*VLOOKUP(A61,bhpc_data[],18,FALSE))</f>
        <v>#REF!</v>
      </c>
      <c r="J61" s="137" t="e">
        <f>IF(A61="","",ROUNDUP(G61/VLOOKUP(A61,bhpc_data[],9,FALSE),0))</f>
        <v>#REF!</v>
      </c>
      <c r="K61" s="55" t="e">
        <f>IF(A61="","",VLOOKUP(A61,bhpc_data[],26,FALSE))</f>
        <v>#REF!</v>
      </c>
    </row>
    <row r="62" spans="1:11">
      <c r="A62" s="50" t="e">
        <f>IF(#REF!="","",#REF!)</f>
        <v>#REF!</v>
      </c>
      <c r="B62" s="43" t="e">
        <f>IF(#REF!="","",#REF!)</f>
        <v>#REF!</v>
      </c>
      <c r="C62" s="51"/>
      <c r="D62" s="52"/>
      <c r="E62" s="30"/>
      <c r="F62" s="53" t="e">
        <f t="shared" si="0"/>
        <v>#REF!</v>
      </c>
      <c r="G62" s="54" t="e">
        <f>IF(#REF!="","",#REF!)</f>
        <v>#REF!</v>
      </c>
      <c r="H62" s="145" t="e">
        <f>IF(A62="","",G62/VLOOKUP(A62,bhpc_data[],9,FALSE)*VLOOKUP(A62,bhpc_data[],17,FALSE))</f>
        <v>#REF!</v>
      </c>
      <c r="I62" s="140" t="e">
        <f>IF(A62="","",G62/VLOOKUP(A62,bhpc_data[],9,FALSE)*VLOOKUP(A62,bhpc_data[],18,FALSE))</f>
        <v>#REF!</v>
      </c>
      <c r="J62" s="137" t="e">
        <f>IF(A62="","",ROUNDUP(G62/VLOOKUP(A62,bhpc_data[],9,FALSE),0))</f>
        <v>#REF!</v>
      </c>
      <c r="K62" s="55" t="e">
        <f>IF(A62="","",VLOOKUP(A62,bhpc_data[],26,FALSE))</f>
        <v>#REF!</v>
      </c>
    </row>
    <row r="63" spans="1:11">
      <c r="A63" s="50" t="e">
        <f>IF(#REF!="","",#REF!)</f>
        <v>#REF!</v>
      </c>
      <c r="B63" s="43" t="e">
        <f>IF(#REF!="","",#REF!)</f>
        <v>#REF!</v>
      </c>
      <c r="C63" s="51"/>
      <c r="D63" s="52"/>
      <c r="E63" s="30"/>
      <c r="F63" s="53" t="e">
        <f t="shared" si="0"/>
        <v>#REF!</v>
      </c>
      <c r="G63" s="54" t="e">
        <f>IF(#REF!="","",#REF!)</f>
        <v>#REF!</v>
      </c>
      <c r="H63" s="145" t="e">
        <f>IF(A63="","",G63/VLOOKUP(A63,bhpc_data[],9,FALSE)*VLOOKUP(A63,bhpc_data[],17,FALSE))</f>
        <v>#REF!</v>
      </c>
      <c r="I63" s="140" t="e">
        <f>IF(A63="","",G63/VLOOKUP(A63,bhpc_data[],9,FALSE)*VLOOKUP(A63,bhpc_data[],18,FALSE))</f>
        <v>#REF!</v>
      </c>
      <c r="J63" s="137" t="e">
        <f>IF(A63="","",ROUNDUP(G63/VLOOKUP(A63,bhpc_data[],9,FALSE),0))</f>
        <v>#REF!</v>
      </c>
      <c r="K63" s="55" t="e">
        <f>IF(A63="","",VLOOKUP(A63,bhpc_data[],26,FALSE))</f>
        <v>#REF!</v>
      </c>
    </row>
    <row r="64" spans="1:11">
      <c r="A64" s="50" t="e">
        <f>IF(#REF!="","",#REF!)</f>
        <v>#REF!</v>
      </c>
      <c r="B64" s="43" t="e">
        <f>IF(#REF!="","",#REF!)</f>
        <v>#REF!</v>
      </c>
      <c r="C64" s="51"/>
      <c r="D64" s="52"/>
      <c r="E64" s="30"/>
      <c r="F64" s="53" t="e">
        <f t="shared" si="0"/>
        <v>#REF!</v>
      </c>
      <c r="G64" s="54" t="e">
        <f>IF(#REF!="","",#REF!)</f>
        <v>#REF!</v>
      </c>
      <c r="H64" s="145" t="e">
        <f>IF(A64="","",G64/VLOOKUP(A64,bhpc_data[],9,FALSE)*VLOOKUP(A64,bhpc_data[],17,FALSE))</f>
        <v>#REF!</v>
      </c>
      <c r="I64" s="140" t="e">
        <f>IF(A64="","",G64/VLOOKUP(A64,bhpc_data[],9,FALSE)*VLOOKUP(A64,bhpc_data[],18,FALSE))</f>
        <v>#REF!</v>
      </c>
      <c r="J64" s="137" t="e">
        <f>IF(A64="","",ROUNDUP(G64/VLOOKUP(A64,bhpc_data[],9,FALSE),0))</f>
        <v>#REF!</v>
      </c>
      <c r="K64" s="55" t="e">
        <f>IF(A64="","",VLOOKUP(A64,bhpc_data[],26,FALSE))</f>
        <v>#REF!</v>
      </c>
    </row>
    <row r="65" spans="1:11">
      <c r="A65" s="50" t="e">
        <f>IF(#REF!="","",#REF!)</f>
        <v>#REF!</v>
      </c>
      <c r="B65" s="43" t="e">
        <f>IF(#REF!="","",#REF!)</f>
        <v>#REF!</v>
      </c>
      <c r="C65" s="51"/>
      <c r="D65" s="52"/>
      <c r="E65" s="30"/>
      <c r="F65" s="53" t="e">
        <f t="shared" si="0"/>
        <v>#REF!</v>
      </c>
      <c r="G65" s="54" t="e">
        <f>IF(#REF!="","",#REF!)</f>
        <v>#REF!</v>
      </c>
      <c r="H65" s="145" t="e">
        <f>IF(A65="","",G65/VLOOKUP(A65,bhpc_data[],9,FALSE)*VLOOKUP(A65,bhpc_data[],17,FALSE))</f>
        <v>#REF!</v>
      </c>
      <c r="I65" s="140" t="e">
        <f>IF(A65="","",G65/VLOOKUP(A65,bhpc_data[],9,FALSE)*VLOOKUP(A65,bhpc_data[],18,FALSE))</f>
        <v>#REF!</v>
      </c>
      <c r="J65" s="137" t="e">
        <f>IF(A65="","",ROUNDUP(G65/VLOOKUP(A65,bhpc_data[],9,FALSE),0))</f>
        <v>#REF!</v>
      </c>
      <c r="K65" s="55" t="e">
        <f>IF(A65="","",VLOOKUP(A65,bhpc_data[],26,FALSE))</f>
        <v>#REF!</v>
      </c>
    </row>
    <row r="66" spans="1:11">
      <c r="A66" s="50" t="e">
        <f>IF(#REF!="","",#REF!)</f>
        <v>#REF!</v>
      </c>
      <c r="B66" s="43" t="e">
        <f>IF(#REF!="","",#REF!)</f>
        <v>#REF!</v>
      </c>
      <c r="C66" s="51"/>
      <c r="D66" s="52"/>
      <c r="E66" s="30"/>
      <c r="F66" s="53" t="e">
        <f t="shared" si="0"/>
        <v>#REF!</v>
      </c>
      <c r="G66" s="54" t="e">
        <f>IF(#REF!="","",#REF!)</f>
        <v>#REF!</v>
      </c>
      <c r="H66" s="145" t="e">
        <f>IF(A66="","",G66/VLOOKUP(A66,bhpc_data[],9,FALSE)*VLOOKUP(A66,bhpc_data[],17,FALSE))</f>
        <v>#REF!</v>
      </c>
      <c r="I66" s="140" t="e">
        <f>IF(A66="","",G66/VLOOKUP(A66,bhpc_data[],9,FALSE)*VLOOKUP(A66,bhpc_data[],18,FALSE))</f>
        <v>#REF!</v>
      </c>
      <c r="J66" s="137" t="e">
        <f>IF(A66="","",ROUNDUP(G66/VLOOKUP(A66,bhpc_data[],9,FALSE),0))</f>
        <v>#REF!</v>
      </c>
      <c r="K66" s="55" t="e">
        <f>IF(A66="","",VLOOKUP(A66,bhpc_data[],26,FALSE))</f>
        <v>#REF!</v>
      </c>
    </row>
    <row r="67" spans="1:11">
      <c r="A67" s="50" t="e">
        <f>IF(#REF!="","",#REF!)</f>
        <v>#REF!</v>
      </c>
      <c r="B67" s="43" t="e">
        <f>IF(#REF!="","",#REF!)</f>
        <v>#REF!</v>
      </c>
      <c r="C67" s="51"/>
      <c r="D67" s="52"/>
      <c r="E67" s="30"/>
      <c r="F67" s="53" t="e">
        <f t="shared" si="0"/>
        <v>#REF!</v>
      </c>
      <c r="G67" s="54" t="e">
        <f>IF(#REF!="","",#REF!)</f>
        <v>#REF!</v>
      </c>
      <c r="H67" s="145" t="e">
        <f>IF(A67="","",G67/VLOOKUP(A67,bhpc_data[],9,FALSE)*VLOOKUP(A67,bhpc_data[],17,FALSE))</f>
        <v>#REF!</v>
      </c>
      <c r="I67" s="140" t="e">
        <f>IF(A67="","",G67/VLOOKUP(A67,bhpc_data[],9,FALSE)*VLOOKUP(A67,bhpc_data[],18,FALSE))</f>
        <v>#REF!</v>
      </c>
      <c r="J67" s="137" t="e">
        <f>IF(A67="","",ROUNDUP(G67/VLOOKUP(A67,bhpc_data[],9,FALSE),0))</f>
        <v>#REF!</v>
      </c>
      <c r="K67" s="55" t="e">
        <f>IF(A67="","",VLOOKUP(A67,bhpc_data[],26,FALSE))</f>
        <v>#REF!</v>
      </c>
    </row>
    <row r="68" spans="1:11">
      <c r="A68" s="50" t="e">
        <f>IF(#REF!="","",#REF!)</f>
        <v>#REF!</v>
      </c>
      <c r="B68" s="43" t="e">
        <f>IF(#REF!="","",#REF!)</f>
        <v>#REF!</v>
      </c>
      <c r="C68" s="51"/>
      <c r="D68" s="52"/>
      <c r="E68" s="30"/>
      <c r="F68" s="53" t="e">
        <f t="shared" si="0"/>
        <v>#REF!</v>
      </c>
      <c r="G68" s="54" t="e">
        <f>IF(#REF!="","",#REF!)</f>
        <v>#REF!</v>
      </c>
      <c r="H68" s="145" t="e">
        <f>IF(A68="","",G68/VLOOKUP(A68,bhpc_data[],9,FALSE)*VLOOKUP(A68,bhpc_data[],17,FALSE))</f>
        <v>#REF!</v>
      </c>
      <c r="I68" s="140" t="e">
        <f>IF(A68="","",G68/VLOOKUP(A68,bhpc_data[],9,FALSE)*VLOOKUP(A68,bhpc_data[],18,FALSE))</f>
        <v>#REF!</v>
      </c>
      <c r="J68" s="137" t="e">
        <f>IF(A68="","",ROUNDUP(G68/VLOOKUP(A68,bhpc_data[],9,FALSE),0))</f>
        <v>#REF!</v>
      </c>
      <c r="K68" s="55" t="e">
        <f>IF(A68="","",VLOOKUP(A68,bhpc_data[],26,FALSE))</f>
        <v>#REF!</v>
      </c>
    </row>
    <row r="69" spans="1:11">
      <c r="A69" s="50" t="e">
        <f>IF(#REF!="","",#REF!)</f>
        <v>#REF!</v>
      </c>
      <c r="B69" s="43" t="e">
        <f>IF(#REF!="","",#REF!)</f>
        <v>#REF!</v>
      </c>
      <c r="C69" s="51"/>
      <c r="D69" s="52"/>
      <c r="E69" s="30"/>
      <c r="F69" s="53" t="e">
        <f t="shared" si="0"/>
        <v>#REF!</v>
      </c>
      <c r="G69" s="54" t="e">
        <f>IF(#REF!="","",#REF!)</f>
        <v>#REF!</v>
      </c>
      <c r="H69" s="145" t="e">
        <f>IF(A69="","",G69/VLOOKUP(A69,bhpc_data[],9,FALSE)*VLOOKUP(A69,bhpc_data[],17,FALSE))</f>
        <v>#REF!</v>
      </c>
      <c r="I69" s="140" t="e">
        <f>IF(A69="","",G69/VLOOKUP(A69,bhpc_data[],9,FALSE)*VLOOKUP(A69,bhpc_data[],18,FALSE))</f>
        <v>#REF!</v>
      </c>
      <c r="J69" s="137" t="e">
        <f>IF(A69="","",ROUNDUP(G69/VLOOKUP(A69,bhpc_data[],9,FALSE),0))</f>
        <v>#REF!</v>
      </c>
      <c r="K69" s="55" t="e">
        <f>IF(A69="","",VLOOKUP(A69,bhpc_data[],26,FALSE))</f>
        <v>#REF!</v>
      </c>
    </row>
    <row r="70" spans="1:11">
      <c r="A70" s="50" t="e">
        <f>IF(#REF!="","",#REF!)</f>
        <v>#REF!</v>
      </c>
      <c r="B70" s="43" t="e">
        <f>IF(#REF!="","",#REF!)</f>
        <v>#REF!</v>
      </c>
      <c r="C70" s="51"/>
      <c r="D70" s="52"/>
      <c r="E70" s="30"/>
      <c r="F70" s="53" t="e">
        <f t="shared" si="0"/>
        <v>#REF!</v>
      </c>
      <c r="G70" s="54" t="e">
        <f>IF(#REF!="","",#REF!)</f>
        <v>#REF!</v>
      </c>
      <c r="H70" s="145" t="e">
        <f>IF(A70="","",G70/VLOOKUP(A70,bhpc_data[],9,FALSE)*VLOOKUP(A70,bhpc_data[],17,FALSE))</f>
        <v>#REF!</v>
      </c>
      <c r="I70" s="140" t="e">
        <f>IF(A70="","",G70/VLOOKUP(A70,bhpc_data[],9,FALSE)*VLOOKUP(A70,bhpc_data[],18,FALSE))</f>
        <v>#REF!</v>
      </c>
      <c r="J70" s="137" t="e">
        <f>IF(A70="","",ROUNDUP(G70/VLOOKUP(A70,bhpc_data[],9,FALSE),0))</f>
        <v>#REF!</v>
      </c>
      <c r="K70" s="55" t="e">
        <f>IF(A70="","",VLOOKUP(A70,bhpc_data[],26,FALSE))</f>
        <v>#REF!</v>
      </c>
    </row>
    <row r="71" spans="1:11">
      <c r="A71" s="50" t="e">
        <f>IF(#REF!="","",#REF!)</f>
        <v>#REF!</v>
      </c>
      <c r="B71" s="43" t="e">
        <f>IF(#REF!="","",#REF!)</f>
        <v>#REF!</v>
      </c>
      <c r="C71" s="51"/>
      <c r="D71" s="52"/>
      <c r="E71" s="30"/>
      <c r="F71" s="53" t="e">
        <f t="shared" si="0"/>
        <v>#REF!</v>
      </c>
      <c r="G71" s="54" t="e">
        <f>IF(#REF!="","",#REF!)</f>
        <v>#REF!</v>
      </c>
      <c r="H71" s="145" t="e">
        <f>IF(A71="","",G71/VLOOKUP(A71,bhpc_data[],9,FALSE)*VLOOKUP(A71,bhpc_data[],17,FALSE))</f>
        <v>#REF!</v>
      </c>
      <c r="I71" s="140" t="e">
        <f>IF(A71="","",G71/VLOOKUP(A71,bhpc_data[],9,FALSE)*VLOOKUP(A71,bhpc_data[],18,FALSE))</f>
        <v>#REF!</v>
      </c>
      <c r="J71" s="137" t="e">
        <f>IF(A71="","",ROUNDUP(G71/VLOOKUP(A71,bhpc_data[],9,FALSE),0))</f>
        <v>#REF!</v>
      </c>
      <c r="K71" s="55" t="e">
        <f>IF(A71="","",VLOOKUP(A71,bhpc_data[],26,FALSE))</f>
        <v>#REF!</v>
      </c>
    </row>
    <row r="72" spans="1:11">
      <c r="A72" s="50" t="e">
        <f>IF(#REF!="","",#REF!)</f>
        <v>#REF!</v>
      </c>
      <c r="B72" s="44" t="e">
        <f>IF(#REF!="","",#REF!)</f>
        <v>#REF!</v>
      </c>
      <c r="C72" s="51"/>
      <c r="D72" s="52"/>
      <c r="E72" s="30"/>
      <c r="F72" s="53" t="e">
        <f t="shared" si="0"/>
        <v>#REF!</v>
      </c>
      <c r="G72" s="54" t="e">
        <f>IF(#REF!="","",#REF!)</f>
        <v>#REF!</v>
      </c>
      <c r="H72" s="145" t="e">
        <f>IF(A72="","",G72/VLOOKUP(A72,bhpc_data[],9,FALSE)*VLOOKUP(A72,bhpc_data[],17,FALSE))</f>
        <v>#REF!</v>
      </c>
      <c r="I72" s="140" t="e">
        <f>IF(A72="","",G72/VLOOKUP(A72,bhpc_data[],9,FALSE)*VLOOKUP(A72,bhpc_data[],18,FALSE))</f>
        <v>#REF!</v>
      </c>
      <c r="J72" s="137" t="e">
        <f>IF(A72="","",ROUNDUP(G72/VLOOKUP(A72,bhpc_data[],9,FALSE),0))</f>
        <v>#REF!</v>
      </c>
      <c r="K72" s="55" t="e">
        <f>IF(A72="","",VLOOKUP(A72,bhpc_data[],26,FALSE))</f>
        <v>#REF!</v>
      </c>
    </row>
    <row r="73" spans="1:11">
      <c r="A73" s="50" t="e">
        <f>IF(#REF!="","",#REF!)</f>
        <v>#REF!</v>
      </c>
      <c r="B73" s="43" t="e">
        <f>IF(#REF!="","",#REF!)</f>
        <v>#REF!</v>
      </c>
      <c r="C73" s="51"/>
      <c r="D73" s="52"/>
      <c r="E73" s="30"/>
      <c r="F73" s="53" t="e">
        <f t="shared" si="0"/>
        <v>#REF!</v>
      </c>
      <c r="G73" s="54" t="e">
        <f>IF(#REF!="","",#REF!)</f>
        <v>#REF!</v>
      </c>
      <c r="H73" s="145" t="e">
        <f>IF(A73="","",G73/VLOOKUP(A73,bhpc_data[],9,FALSE)*VLOOKUP(A73,bhpc_data[],17,FALSE))</f>
        <v>#REF!</v>
      </c>
      <c r="I73" s="140" t="e">
        <f>IF(A73="","",G73/VLOOKUP(A73,bhpc_data[],9,FALSE)*VLOOKUP(A73,bhpc_data[],18,FALSE))</f>
        <v>#REF!</v>
      </c>
      <c r="J73" s="137" t="e">
        <f>IF(A73="","",ROUNDUP(G73/VLOOKUP(A73,bhpc_data[],9,FALSE),0))</f>
        <v>#REF!</v>
      </c>
      <c r="K73" s="55" t="e">
        <f>IF(A73="","",VLOOKUP(A73,bhpc_data[],26,FALSE))</f>
        <v>#REF!</v>
      </c>
    </row>
    <row r="74" spans="1:11">
      <c r="A74" s="50"/>
      <c r="B74" s="43"/>
      <c r="C74" s="51"/>
      <c r="D74" s="52"/>
      <c r="E74" s="30"/>
      <c r="F74" s="53"/>
      <c r="G74" s="54"/>
      <c r="H74" s="145"/>
      <c r="I74" s="140"/>
      <c r="J74" s="137"/>
      <c r="K74" s="55"/>
    </row>
    <row r="75" spans="1:11">
      <c r="A75" s="50"/>
      <c r="B75" s="44" t="s">
        <v>12958</v>
      </c>
      <c r="C75" s="51"/>
      <c r="D75" s="52"/>
      <c r="E75" s="30"/>
      <c r="F75" s="53"/>
      <c r="G75" s="54"/>
      <c r="H75" s="145"/>
      <c r="I75" s="140"/>
      <c r="J75" s="137"/>
      <c r="K75" s="55"/>
    </row>
    <row r="76" spans="1:11">
      <c r="A76" s="50"/>
      <c r="B76" s="43"/>
      <c r="C76" s="51"/>
      <c r="D76" s="52"/>
      <c r="E76" s="30"/>
      <c r="F76" s="53"/>
      <c r="G76" s="54"/>
      <c r="H76" s="145"/>
      <c r="I76" s="140"/>
      <c r="J76" s="137"/>
      <c r="K76" s="55"/>
    </row>
    <row r="77" spans="1:11">
      <c r="A77" s="50"/>
      <c r="B77" s="43"/>
      <c r="C77" s="51"/>
      <c r="D77" s="52"/>
      <c r="E77" s="30"/>
      <c r="F77" s="53"/>
      <c r="G77" s="54"/>
      <c r="H77" s="145"/>
      <c r="I77" s="140"/>
      <c r="J77" s="137"/>
      <c r="K77" s="55"/>
    </row>
    <row r="78" spans="1:11">
      <c r="A78" s="50"/>
      <c r="B78" s="43"/>
      <c r="C78" s="51"/>
      <c r="D78" s="52"/>
      <c r="E78" s="30"/>
      <c r="F78" s="53"/>
      <c r="G78" s="54"/>
      <c r="H78" s="145"/>
      <c r="I78" s="140"/>
      <c r="J78" s="137"/>
      <c r="K78" s="55"/>
    </row>
    <row r="79" spans="1:11">
      <c r="A79" s="50"/>
      <c r="B79" s="43"/>
      <c r="C79" s="51"/>
      <c r="D79" s="52"/>
      <c r="E79" s="30"/>
      <c r="F79" s="53"/>
      <c r="G79" s="54"/>
      <c r="H79" s="145"/>
      <c r="I79" s="140"/>
      <c r="J79" s="137"/>
      <c r="K79" s="55"/>
    </row>
    <row r="80" spans="1:11">
      <c r="A80" s="50"/>
      <c r="B80" s="43"/>
      <c r="C80" s="51"/>
      <c r="D80" s="52"/>
      <c r="E80" s="30"/>
      <c r="F80" s="53"/>
      <c r="G80" s="54"/>
      <c r="H80" s="145"/>
      <c r="I80" s="140"/>
      <c r="J80" s="137"/>
      <c r="K80" s="55"/>
    </row>
    <row r="81" spans="1:11">
      <c r="A81" s="50"/>
      <c r="B81" s="43"/>
      <c r="C81" s="51"/>
      <c r="D81" s="52"/>
      <c r="E81" s="30"/>
      <c r="F81" s="53"/>
      <c r="G81" s="54"/>
      <c r="H81" s="145"/>
      <c r="I81" s="140"/>
      <c r="J81" s="137"/>
      <c r="K81" s="55"/>
    </row>
    <row r="82" spans="1:11">
      <c r="A82" s="50"/>
      <c r="B82" s="43"/>
      <c r="C82" s="51"/>
      <c r="D82" s="52"/>
      <c r="E82" s="30"/>
      <c r="F82" s="53"/>
      <c r="G82" s="54"/>
      <c r="H82" s="145"/>
      <c r="I82" s="140"/>
      <c r="J82" s="137"/>
      <c r="K82" s="55"/>
    </row>
    <row r="83" spans="1:11">
      <c r="A83" s="50"/>
      <c r="B83" s="43"/>
      <c r="C83" s="51"/>
      <c r="D83" s="52"/>
      <c r="E83" s="30"/>
      <c r="F83" s="53"/>
      <c r="G83" s="54"/>
      <c r="H83" s="145"/>
      <c r="I83" s="140"/>
      <c r="J83" s="137"/>
      <c r="K83" s="55"/>
    </row>
    <row r="84" spans="1:11">
      <c r="A84" s="50"/>
      <c r="B84" s="43"/>
      <c r="C84" s="51"/>
      <c r="D84" s="52"/>
      <c r="E84" s="30"/>
      <c r="F84" s="53"/>
      <c r="G84" s="54"/>
      <c r="H84" s="145"/>
      <c r="I84" s="140"/>
      <c r="J84" s="137"/>
      <c r="K84" s="55"/>
    </row>
    <row r="85" spans="1:11">
      <c r="A85" s="50"/>
      <c r="B85" s="43"/>
      <c r="C85" s="51"/>
      <c r="D85" s="52"/>
      <c r="E85" s="30"/>
      <c r="F85" s="53"/>
      <c r="G85" s="54"/>
      <c r="H85" s="145"/>
      <c r="I85" s="140"/>
      <c r="J85" s="137"/>
      <c r="K85" s="55"/>
    </row>
    <row r="86" spans="1:11">
      <c r="A86" s="50"/>
      <c r="B86" s="43"/>
      <c r="C86" s="51"/>
      <c r="D86" s="52"/>
      <c r="E86" s="30"/>
      <c r="F86" s="53"/>
      <c r="G86" s="54"/>
      <c r="H86" s="145"/>
      <c r="I86" s="140"/>
      <c r="J86" s="137"/>
      <c r="K86" s="55"/>
    </row>
    <row r="87" spans="1:11">
      <c r="A87" s="50"/>
      <c r="B87" s="43"/>
      <c r="C87" s="51"/>
      <c r="D87" s="52"/>
      <c r="E87" s="30"/>
      <c r="F87" s="53"/>
      <c r="G87" s="54"/>
      <c r="H87" s="145"/>
      <c r="I87" s="140"/>
      <c r="J87" s="137"/>
      <c r="K87" s="55"/>
    </row>
    <row r="88" spans="1:11">
      <c r="A88" s="50"/>
      <c r="B88" s="43"/>
      <c r="C88" s="51"/>
      <c r="D88" s="52"/>
      <c r="E88" s="30"/>
      <c r="F88" s="53"/>
      <c r="G88" s="54"/>
      <c r="H88" s="145"/>
      <c r="I88" s="140"/>
      <c r="J88" s="137"/>
      <c r="K88" s="55"/>
    </row>
    <row r="89" spans="1:11">
      <c r="A89" s="50"/>
      <c r="B89" s="43"/>
      <c r="C89" s="51"/>
      <c r="D89" s="52"/>
      <c r="E89" s="30"/>
      <c r="F89" s="53"/>
      <c r="G89" s="54"/>
      <c r="H89" s="145"/>
      <c r="I89" s="140"/>
      <c r="J89" s="137"/>
      <c r="K89" s="55"/>
    </row>
    <row r="90" spans="1:11">
      <c r="A90" s="50"/>
      <c r="B90" s="43"/>
      <c r="C90" s="51"/>
      <c r="D90" s="52"/>
      <c r="E90" s="30"/>
      <c r="F90" s="53"/>
      <c r="G90" s="54"/>
      <c r="H90" s="145"/>
      <c r="I90" s="140"/>
      <c r="J90" s="137"/>
      <c r="K90" s="55"/>
    </row>
    <row r="91" spans="1:11">
      <c r="A91" s="50"/>
      <c r="B91" s="43"/>
      <c r="C91" s="51"/>
      <c r="D91" s="52"/>
      <c r="E91" s="30"/>
      <c r="F91" s="53"/>
      <c r="G91" s="54"/>
      <c r="H91" s="145"/>
      <c r="I91" s="140"/>
      <c r="J91" s="137"/>
      <c r="K91" s="55"/>
    </row>
    <row r="92" spans="1:11">
      <c r="A92" s="50"/>
      <c r="B92" s="43"/>
      <c r="C92" s="51"/>
      <c r="D92" s="52"/>
      <c r="E92" s="30"/>
      <c r="F92" s="53"/>
      <c r="G92" s="54"/>
      <c r="H92" s="145"/>
      <c r="I92" s="140"/>
      <c r="J92" s="137"/>
      <c r="K92" s="55"/>
    </row>
    <row r="93" spans="1:11">
      <c r="A93" s="50"/>
      <c r="B93" s="43"/>
      <c r="C93" s="51"/>
      <c r="D93" s="52"/>
      <c r="E93" s="30"/>
      <c r="F93" s="53"/>
      <c r="G93" s="54"/>
      <c r="H93" s="145"/>
      <c r="I93" s="140"/>
      <c r="J93" s="137"/>
      <c r="K93" s="55"/>
    </row>
    <row r="94" spans="1:11">
      <c r="A94" s="50"/>
      <c r="B94" s="43"/>
      <c r="C94" s="51"/>
      <c r="D94" s="52"/>
      <c r="E94" s="30"/>
      <c r="F94" s="53"/>
      <c r="G94" s="54"/>
      <c r="H94" s="145"/>
      <c r="I94" s="140"/>
      <c r="J94" s="137"/>
      <c r="K94" s="55"/>
    </row>
    <row r="95" spans="1:11">
      <c r="A95" s="50"/>
      <c r="B95" s="43"/>
      <c r="C95" s="51"/>
      <c r="D95" s="52"/>
      <c r="E95" s="30"/>
      <c r="F95" s="53"/>
      <c r="G95" s="54"/>
      <c r="H95" s="145"/>
      <c r="I95" s="140"/>
      <c r="J95" s="137"/>
      <c r="K95" s="55"/>
    </row>
    <row r="96" spans="1:11">
      <c r="A96" s="50"/>
      <c r="B96" s="43"/>
      <c r="C96" s="51"/>
      <c r="D96" s="52"/>
      <c r="E96" s="30"/>
      <c r="F96" s="53"/>
      <c r="G96" s="54"/>
      <c r="H96" s="145"/>
      <c r="I96" s="140"/>
      <c r="J96" s="137"/>
      <c r="K96" s="55"/>
    </row>
    <row r="97" spans="1:11">
      <c r="A97" s="50"/>
      <c r="B97" s="43"/>
      <c r="C97" s="51"/>
      <c r="D97" s="52"/>
      <c r="E97" s="30"/>
      <c r="F97" s="53"/>
      <c r="G97" s="54"/>
      <c r="H97" s="145"/>
      <c r="I97" s="140"/>
      <c r="J97" s="137"/>
      <c r="K97" s="55"/>
    </row>
    <row r="98" spans="1:11">
      <c r="A98" s="50"/>
      <c r="B98" s="43"/>
      <c r="C98" s="51"/>
      <c r="D98" s="52"/>
      <c r="E98" s="30"/>
      <c r="F98" s="53"/>
      <c r="G98" s="54"/>
      <c r="H98" s="145"/>
      <c r="I98" s="140"/>
      <c r="J98" s="137"/>
      <c r="K98" s="55"/>
    </row>
    <row r="99" spans="1:11">
      <c r="A99" s="50"/>
      <c r="B99" s="43"/>
      <c r="C99" s="51"/>
      <c r="D99" s="52"/>
      <c r="E99" s="30"/>
      <c r="F99" s="53"/>
      <c r="G99" s="54"/>
      <c r="H99" s="145"/>
      <c r="I99" s="140"/>
      <c r="J99" s="137"/>
      <c r="K99" s="55"/>
    </row>
    <row r="100" spans="1:11">
      <c r="A100" s="50"/>
      <c r="B100" s="43"/>
      <c r="C100" s="51"/>
      <c r="D100" s="52"/>
      <c r="E100" s="30"/>
      <c r="F100" s="53"/>
      <c r="G100" s="54"/>
      <c r="H100" s="145"/>
      <c r="I100" s="140"/>
      <c r="J100" s="137"/>
      <c r="K100" s="55"/>
    </row>
    <row r="101" spans="1:11">
      <c r="A101" s="50"/>
      <c r="B101" s="43"/>
      <c r="C101" s="51"/>
      <c r="D101" s="52"/>
      <c r="E101" s="30"/>
      <c r="F101" s="53"/>
      <c r="G101" s="54"/>
      <c r="H101" s="145"/>
      <c r="I101" s="140"/>
      <c r="J101" s="137"/>
      <c r="K101" s="55"/>
    </row>
    <row r="102" spans="1:11">
      <c r="A102" s="50"/>
      <c r="B102" s="43"/>
      <c r="C102" s="51"/>
      <c r="D102" s="52"/>
      <c r="E102" s="30"/>
      <c r="F102" s="53"/>
      <c r="G102" s="54"/>
      <c r="H102" s="145"/>
      <c r="I102" s="140"/>
      <c r="J102" s="137"/>
      <c r="K102" s="55"/>
    </row>
    <row r="103" spans="1:11">
      <c r="A103" s="50"/>
      <c r="B103" s="43"/>
      <c r="C103" s="51"/>
      <c r="D103" s="52"/>
      <c r="E103" s="30"/>
      <c r="F103" s="53"/>
      <c r="G103" s="54"/>
      <c r="H103" s="145"/>
      <c r="I103" s="140"/>
      <c r="J103" s="137"/>
      <c r="K103" s="55"/>
    </row>
    <row r="104" spans="1:11">
      <c r="A104" s="50"/>
      <c r="B104" s="43"/>
      <c r="C104" s="51"/>
      <c r="D104" s="52"/>
      <c r="E104" s="30"/>
      <c r="F104" s="53"/>
      <c r="G104" s="54"/>
      <c r="H104" s="145"/>
      <c r="I104" s="140"/>
      <c r="J104" s="137"/>
      <c r="K104" s="55"/>
    </row>
    <row r="105" spans="1:11">
      <c r="A105" s="50"/>
      <c r="B105" s="43"/>
      <c r="C105" s="51"/>
      <c r="D105" s="52"/>
      <c r="E105" s="30"/>
      <c r="F105" s="53"/>
      <c r="G105" s="54"/>
      <c r="H105" s="145"/>
      <c r="I105" s="140"/>
      <c r="J105" s="137"/>
      <c r="K105" s="55"/>
    </row>
    <row r="106" spans="1:11">
      <c r="A106" s="50"/>
      <c r="B106" s="43"/>
      <c r="C106" s="51"/>
      <c r="D106" s="52"/>
      <c r="E106" s="30"/>
      <c r="F106" s="53"/>
      <c r="G106" s="54"/>
      <c r="H106" s="145"/>
      <c r="I106" s="140"/>
      <c r="J106" s="137"/>
      <c r="K106" s="55"/>
    </row>
    <row r="107" spans="1:11">
      <c r="A107" s="50"/>
      <c r="B107" s="43"/>
      <c r="C107" s="51"/>
      <c r="D107" s="52"/>
      <c r="E107" s="30"/>
      <c r="F107" s="53"/>
      <c r="G107" s="54"/>
      <c r="H107" s="145"/>
      <c r="I107" s="140"/>
      <c r="J107" s="137"/>
      <c r="K107" s="55"/>
    </row>
    <row r="108" spans="1:11">
      <c r="A108" s="50"/>
      <c r="B108" s="43"/>
      <c r="C108" s="51"/>
      <c r="D108" s="52"/>
      <c r="E108" s="30"/>
      <c r="F108" s="53"/>
      <c r="G108" s="54"/>
      <c r="H108" s="145"/>
      <c r="I108" s="140"/>
      <c r="J108" s="137"/>
      <c r="K108" s="55"/>
    </row>
    <row r="109" spans="1:11">
      <c r="A109" s="50"/>
      <c r="B109" s="43"/>
      <c r="C109" s="51"/>
      <c r="D109" s="52"/>
      <c r="E109" s="30"/>
      <c r="F109" s="53"/>
      <c r="G109" s="54"/>
      <c r="H109" s="145"/>
      <c r="I109" s="140"/>
      <c r="J109" s="137"/>
      <c r="K109" s="55"/>
    </row>
    <row r="110" spans="1:11">
      <c r="A110" s="50"/>
      <c r="B110" s="43"/>
      <c r="C110" s="51"/>
      <c r="D110" s="52"/>
      <c r="E110" s="30"/>
      <c r="F110" s="53"/>
      <c r="G110" s="54"/>
      <c r="H110" s="145"/>
      <c r="I110" s="140"/>
      <c r="J110" s="137"/>
      <c r="K110" s="55"/>
    </row>
    <row r="111" spans="1:11">
      <c r="A111" s="50"/>
      <c r="B111" s="43"/>
      <c r="C111" s="51"/>
      <c r="D111" s="52"/>
      <c r="E111" s="30"/>
      <c r="F111" s="53"/>
      <c r="G111" s="54"/>
      <c r="H111" s="145"/>
      <c r="I111" s="140"/>
      <c r="J111" s="137"/>
      <c r="K111" s="55"/>
    </row>
    <row r="112" spans="1:11">
      <c r="A112" s="50"/>
      <c r="B112" s="43"/>
      <c r="C112" s="51"/>
      <c r="D112" s="52"/>
      <c r="E112" s="30"/>
      <c r="F112" s="53"/>
      <c r="G112" s="54"/>
      <c r="H112" s="145"/>
      <c r="I112" s="140"/>
      <c r="J112" s="137"/>
      <c r="K112" s="55"/>
    </row>
    <row r="113" spans="1:11">
      <c r="A113" s="50"/>
      <c r="B113" s="43"/>
      <c r="C113" s="51"/>
      <c r="D113" s="52"/>
      <c r="E113" s="30"/>
      <c r="F113" s="53"/>
      <c r="G113" s="54"/>
      <c r="H113" s="145"/>
      <c r="I113" s="140"/>
      <c r="J113" s="137"/>
      <c r="K113" s="55"/>
    </row>
    <row r="114" spans="1:11">
      <c r="A114" s="50"/>
      <c r="B114" s="43"/>
      <c r="C114" s="51"/>
      <c r="D114" s="52"/>
      <c r="E114" s="30"/>
      <c r="F114" s="53"/>
      <c r="G114" s="54"/>
      <c r="H114" s="145"/>
      <c r="I114" s="140"/>
      <c r="J114" s="137"/>
      <c r="K114" s="55"/>
    </row>
    <row r="115" spans="1:11">
      <c r="A115" s="50"/>
      <c r="B115" s="43"/>
      <c r="C115" s="51"/>
      <c r="D115" s="52"/>
      <c r="E115" s="30"/>
      <c r="F115" s="53"/>
      <c r="G115" s="54"/>
      <c r="H115" s="145"/>
      <c r="I115" s="140"/>
      <c r="J115" s="137"/>
      <c r="K115" s="55"/>
    </row>
    <row r="116" spans="1:11">
      <c r="A116" s="50"/>
      <c r="B116" s="43"/>
      <c r="C116" s="51"/>
      <c r="D116" s="52"/>
      <c r="E116" s="30"/>
      <c r="F116" s="53"/>
      <c r="G116" s="54"/>
      <c r="H116" s="145"/>
      <c r="I116" s="140"/>
      <c r="J116" s="137"/>
      <c r="K116" s="55"/>
    </row>
    <row r="117" spans="1:11">
      <c r="A117" s="50"/>
      <c r="B117" s="44" t="s">
        <v>12959</v>
      </c>
      <c r="C117" s="51"/>
      <c r="D117" s="52"/>
      <c r="E117" s="30"/>
      <c r="F117" s="53"/>
      <c r="G117" s="54"/>
      <c r="H117" s="145"/>
      <c r="I117" s="140"/>
      <c r="J117" s="137"/>
      <c r="K117" s="55"/>
    </row>
    <row r="118" spans="1:11">
      <c r="A118" s="50"/>
      <c r="B118" s="43"/>
      <c r="C118" s="51"/>
      <c r="D118" s="52"/>
      <c r="E118" s="30"/>
      <c r="F118" s="53"/>
      <c r="G118" s="54"/>
      <c r="H118" s="145"/>
      <c r="I118" s="140"/>
      <c r="J118" s="137"/>
      <c r="K118" s="55"/>
    </row>
    <row r="119" spans="1:11">
      <c r="A119" s="50"/>
      <c r="B119" s="43"/>
      <c r="C119" s="51"/>
      <c r="D119" s="52"/>
      <c r="E119" s="30"/>
      <c r="F119" s="53"/>
      <c r="G119" s="54"/>
      <c r="H119" s="145"/>
      <c r="I119" s="140"/>
      <c r="J119" s="137"/>
      <c r="K119" s="55"/>
    </row>
    <row r="120" spans="1:11">
      <c r="A120" s="50"/>
      <c r="B120" s="43"/>
      <c r="C120" s="51"/>
      <c r="D120" s="52"/>
      <c r="E120" s="30"/>
      <c r="F120" s="53"/>
      <c r="G120" s="54"/>
      <c r="H120" s="145"/>
      <c r="I120" s="140"/>
      <c r="J120" s="137"/>
      <c r="K120" s="55"/>
    </row>
    <row r="121" spans="1:11">
      <c r="A121" s="50"/>
      <c r="B121" s="43"/>
      <c r="C121" s="51"/>
      <c r="D121" s="52"/>
      <c r="E121" s="30"/>
      <c r="F121" s="53"/>
      <c r="G121" s="54"/>
      <c r="H121" s="145"/>
      <c r="I121" s="140"/>
      <c r="J121" s="137"/>
      <c r="K121" s="55"/>
    </row>
    <row r="122" spans="1:11">
      <c r="A122" s="50"/>
      <c r="B122" s="43"/>
      <c r="C122" s="51"/>
      <c r="D122" s="52"/>
      <c r="E122" s="30"/>
      <c r="F122" s="53"/>
      <c r="G122" s="54"/>
      <c r="H122" s="145"/>
      <c r="I122" s="140"/>
      <c r="J122" s="137"/>
      <c r="K122" s="55"/>
    </row>
    <row r="123" spans="1:11">
      <c r="A123" s="50"/>
      <c r="B123" s="43"/>
      <c r="C123" s="51"/>
      <c r="D123" s="52"/>
      <c r="E123" s="30"/>
      <c r="F123" s="53"/>
      <c r="G123" s="54"/>
      <c r="H123" s="145"/>
      <c r="I123" s="140"/>
      <c r="J123" s="137"/>
      <c r="K123" s="55"/>
    </row>
    <row r="124" spans="1:11">
      <c r="A124" s="50"/>
      <c r="B124" s="43"/>
      <c r="C124" s="51"/>
      <c r="D124" s="52"/>
      <c r="E124" s="30"/>
      <c r="F124" s="53"/>
      <c r="G124" s="54"/>
      <c r="H124" s="145"/>
      <c r="I124" s="140"/>
      <c r="J124" s="137"/>
      <c r="K124" s="55"/>
    </row>
    <row r="125" spans="1:11">
      <c r="A125" s="50"/>
      <c r="B125" s="43"/>
      <c r="C125" s="51"/>
      <c r="D125" s="52"/>
      <c r="E125" s="30"/>
      <c r="F125" s="53"/>
      <c r="G125" s="54"/>
      <c r="H125" s="145"/>
      <c r="I125" s="140"/>
      <c r="J125" s="137"/>
      <c r="K125" s="55"/>
    </row>
    <row r="126" spans="1:11">
      <c r="A126" s="50"/>
      <c r="B126" s="43"/>
      <c r="C126" s="51"/>
      <c r="D126" s="52"/>
      <c r="E126" s="30"/>
      <c r="F126" s="53"/>
      <c r="G126" s="54"/>
      <c r="H126" s="145"/>
      <c r="I126" s="140"/>
      <c r="J126" s="137"/>
      <c r="K126" s="55"/>
    </row>
    <row r="127" spans="1:11">
      <c r="A127" s="50"/>
      <c r="B127" s="43"/>
      <c r="C127" s="51"/>
      <c r="D127" s="52"/>
      <c r="E127" s="30"/>
      <c r="F127" s="53"/>
      <c r="G127" s="54"/>
      <c r="H127" s="145"/>
      <c r="I127" s="140"/>
      <c r="J127" s="137"/>
      <c r="K127" s="55"/>
    </row>
    <row r="128" spans="1:11">
      <c r="A128" s="50"/>
      <c r="B128" s="43"/>
      <c r="C128" s="51"/>
      <c r="D128" s="52"/>
      <c r="E128" s="30"/>
      <c r="F128" s="53"/>
      <c r="G128" s="54"/>
      <c r="H128" s="145"/>
      <c r="I128" s="140"/>
      <c r="J128" s="137"/>
      <c r="K128" s="55"/>
    </row>
    <row r="129" spans="1:11">
      <c r="A129" s="50"/>
      <c r="B129" s="43"/>
      <c r="C129" s="51"/>
      <c r="D129" s="52"/>
      <c r="E129" s="30"/>
      <c r="F129" s="53"/>
      <c r="G129" s="54"/>
      <c r="H129" s="145"/>
      <c r="I129" s="140"/>
      <c r="J129" s="137"/>
      <c r="K129" s="55"/>
    </row>
    <row r="130" spans="1:11">
      <c r="A130" s="50"/>
      <c r="B130" s="43"/>
      <c r="C130" s="51"/>
      <c r="D130" s="52"/>
      <c r="E130" s="30"/>
      <c r="F130" s="53"/>
      <c r="G130" s="54"/>
      <c r="H130" s="145"/>
      <c r="I130" s="140"/>
      <c r="J130" s="137"/>
      <c r="K130" s="55"/>
    </row>
    <row r="131" spans="1:11">
      <c r="A131" s="50"/>
      <c r="B131" s="43"/>
      <c r="C131" s="51"/>
      <c r="D131" s="52"/>
      <c r="E131" s="30"/>
      <c r="F131" s="53"/>
      <c r="G131" s="54"/>
      <c r="H131" s="145"/>
      <c r="I131" s="140"/>
      <c r="J131" s="137"/>
      <c r="K131" s="55"/>
    </row>
    <row r="132" spans="1:11">
      <c r="A132" s="50"/>
      <c r="B132" s="43"/>
      <c r="C132" s="51"/>
      <c r="D132" s="52"/>
      <c r="E132" s="30"/>
      <c r="F132" s="53"/>
      <c r="G132" s="54"/>
      <c r="H132" s="145"/>
      <c r="I132" s="140"/>
      <c r="J132" s="137"/>
      <c r="K132" s="55"/>
    </row>
    <row r="133" spans="1:11">
      <c r="A133" s="50"/>
      <c r="B133" s="43"/>
      <c r="C133" s="51"/>
      <c r="D133" s="52"/>
      <c r="E133" s="30"/>
      <c r="F133" s="53"/>
      <c r="G133" s="54"/>
      <c r="H133" s="145"/>
      <c r="I133" s="140"/>
      <c r="J133" s="137"/>
      <c r="K133" s="55"/>
    </row>
    <row r="134" spans="1:11">
      <c r="A134" s="50"/>
      <c r="B134" s="43"/>
      <c r="C134" s="51"/>
      <c r="D134" s="52"/>
      <c r="E134" s="30"/>
      <c r="F134" s="53"/>
      <c r="G134" s="54"/>
      <c r="H134" s="145"/>
      <c r="I134" s="140"/>
      <c r="J134" s="137"/>
      <c r="K134" s="55"/>
    </row>
    <row r="135" spans="1:11">
      <c r="A135" s="50"/>
      <c r="B135" s="43"/>
      <c r="C135" s="51"/>
      <c r="D135" s="52"/>
      <c r="E135" s="30"/>
      <c r="F135" s="53"/>
      <c r="G135" s="54"/>
      <c r="H135" s="145"/>
      <c r="I135" s="140"/>
      <c r="J135" s="137"/>
      <c r="K135" s="55"/>
    </row>
    <row r="136" spans="1:11">
      <c r="A136" s="50"/>
      <c r="B136" s="43"/>
      <c r="C136" s="51"/>
      <c r="D136" s="52"/>
      <c r="E136" s="30"/>
      <c r="F136" s="53"/>
      <c r="G136" s="54"/>
      <c r="H136" s="145"/>
      <c r="I136" s="140"/>
      <c r="J136" s="137"/>
      <c r="K136" s="55"/>
    </row>
    <row r="137" spans="1:11">
      <c r="A137" s="50"/>
      <c r="B137" s="43"/>
      <c r="C137" s="51"/>
      <c r="D137" s="52"/>
      <c r="E137" s="30"/>
      <c r="F137" s="53"/>
      <c r="G137" s="54"/>
      <c r="H137" s="145"/>
      <c r="I137" s="140"/>
      <c r="J137" s="137"/>
      <c r="K137" s="55"/>
    </row>
    <row r="138" spans="1:11">
      <c r="A138" s="50"/>
      <c r="B138" s="43"/>
      <c r="C138" s="51"/>
      <c r="D138" s="52"/>
      <c r="E138" s="30"/>
      <c r="F138" s="53"/>
      <c r="G138" s="54"/>
      <c r="H138" s="145"/>
      <c r="I138" s="140"/>
      <c r="J138" s="137"/>
      <c r="K138" s="55"/>
    </row>
    <row r="139" spans="1:11">
      <c r="A139" s="50"/>
      <c r="B139" s="43"/>
      <c r="C139" s="51"/>
      <c r="D139" s="52"/>
      <c r="E139" s="30"/>
      <c r="F139" s="53"/>
      <c r="G139" s="54"/>
      <c r="H139" s="145"/>
      <c r="I139" s="140"/>
      <c r="J139" s="137"/>
      <c r="K139" s="55"/>
    </row>
    <row r="140" spans="1:11">
      <c r="A140" s="50"/>
      <c r="B140" s="43"/>
      <c r="C140" s="51"/>
      <c r="D140" s="52"/>
      <c r="E140" s="30"/>
      <c r="F140" s="53"/>
      <c r="G140" s="54"/>
      <c r="H140" s="145"/>
      <c r="I140" s="140"/>
      <c r="J140" s="137"/>
      <c r="K140" s="55"/>
    </row>
    <row r="141" spans="1:11">
      <c r="A141" s="50"/>
      <c r="B141" s="43"/>
      <c r="C141" s="51"/>
      <c r="D141" s="52"/>
      <c r="E141" s="30"/>
      <c r="F141" s="53"/>
      <c r="G141" s="54"/>
      <c r="H141" s="145"/>
      <c r="I141" s="140"/>
      <c r="J141" s="137"/>
      <c r="K141" s="55"/>
    </row>
    <row r="142" spans="1:11">
      <c r="A142" s="50"/>
      <c r="B142" s="43"/>
      <c r="C142" s="51"/>
      <c r="D142" s="52"/>
      <c r="E142" s="30"/>
      <c r="F142" s="53"/>
      <c r="G142" s="54"/>
      <c r="H142" s="145"/>
      <c r="I142" s="140"/>
      <c r="J142" s="137"/>
      <c r="K142" s="55"/>
    </row>
    <row r="143" spans="1:11">
      <c r="A143" s="50"/>
      <c r="B143" s="43"/>
      <c r="C143" s="51"/>
      <c r="D143" s="52"/>
      <c r="E143" s="30"/>
      <c r="F143" s="53"/>
      <c r="G143" s="54"/>
      <c r="H143" s="145"/>
      <c r="I143" s="140"/>
      <c r="J143" s="137"/>
      <c r="K143" s="55"/>
    </row>
    <row r="144" spans="1:11">
      <c r="A144" s="50"/>
      <c r="B144" s="43"/>
      <c r="C144" s="51"/>
      <c r="D144" s="52"/>
      <c r="E144" s="30"/>
      <c r="F144" s="53"/>
      <c r="G144" s="54"/>
      <c r="H144" s="145"/>
      <c r="I144" s="140"/>
      <c r="J144" s="137"/>
      <c r="K144" s="55"/>
    </row>
    <row r="145" spans="1:11">
      <c r="A145" s="50"/>
      <c r="B145" s="43"/>
      <c r="C145" s="51"/>
      <c r="D145" s="52"/>
      <c r="E145" s="30"/>
      <c r="F145" s="53"/>
      <c r="G145" s="54"/>
      <c r="H145" s="145"/>
      <c r="I145" s="140"/>
      <c r="J145" s="137"/>
      <c r="K145" s="55"/>
    </row>
    <row r="146" spans="1:11">
      <c r="A146" s="50"/>
      <c r="B146" s="43"/>
      <c r="C146" s="51"/>
      <c r="D146" s="52"/>
      <c r="E146" s="30"/>
      <c r="F146" s="53"/>
      <c r="G146" s="54"/>
      <c r="H146" s="145"/>
      <c r="I146" s="140"/>
      <c r="J146" s="137"/>
      <c r="K146" s="55"/>
    </row>
    <row r="147" spans="1:11">
      <c r="A147" s="50"/>
      <c r="B147" s="43"/>
      <c r="C147" s="51"/>
      <c r="D147" s="52"/>
      <c r="E147" s="30"/>
      <c r="F147" s="53"/>
      <c r="G147" s="54"/>
      <c r="H147" s="145"/>
      <c r="I147" s="140"/>
      <c r="J147" s="137"/>
      <c r="K147" s="55"/>
    </row>
    <row r="148" spans="1:11">
      <c r="A148" s="50"/>
      <c r="B148" s="43"/>
      <c r="C148" s="51"/>
      <c r="D148" s="52"/>
      <c r="E148" s="30"/>
      <c r="F148" s="53"/>
      <c r="G148" s="54"/>
      <c r="H148" s="145"/>
      <c r="I148" s="140"/>
      <c r="J148" s="137"/>
      <c r="K148" s="55"/>
    </row>
    <row r="149" spans="1:11">
      <c r="A149" s="50"/>
      <c r="B149" s="43"/>
      <c r="C149" s="51"/>
      <c r="D149" s="52"/>
      <c r="E149" s="30"/>
      <c r="F149" s="53"/>
      <c r="G149" s="54"/>
      <c r="H149" s="145"/>
      <c r="I149" s="140"/>
      <c r="J149" s="137"/>
      <c r="K149" s="55"/>
    </row>
    <row r="150" spans="1:11">
      <c r="A150" s="50"/>
      <c r="B150" s="43"/>
      <c r="C150" s="51"/>
      <c r="D150" s="52"/>
      <c r="E150" s="30"/>
      <c r="F150" s="53"/>
      <c r="G150" s="54"/>
      <c r="H150" s="145"/>
      <c r="I150" s="140"/>
      <c r="J150" s="137"/>
      <c r="K150" s="55"/>
    </row>
    <row r="151" spans="1:11">
      <c r="A151" s="50"/>
      <c r="B151" s="43"/>
      <c r="C151" s="51"/>
      <c r="D151" s="52"/>
      <c r="E151" s="30"/>
      <c r="F151" s="53"/>
      <c r="G151" s="54"/>
      <c r="H151" s="145"/>
      <c r="I151" s="140"/>
      <c r="J151" s="137"/>
      <c r="K151" s="55"/>
    </row>
    <row r="152" spans="1:11">
      <c r="A152" s="50"/>
      <c r="B152" s="43"/>
      <c r="C152" s="51"/>
      <c r="D152" s="52"/>
      <c r="E152" s="30"/>
      <c r="F152" s="53"/>
      <c r="G152" s="54"/>
      <c r="H152" s="145"/>
      <c r="I152" s="140"/>
      <c r="J152" s="137"/>
      <c r="K152" s="55"/>
    </row>
    <row r="153" spans="1:11">
      <c r="A153" s="50"/>
      <c r="B153" s="43"/>
      <c r="C153" s="51"/>
      <c r="D153" s="52"/>
      <c r="E153" s="30"/>
      <c r="F153" s="53"/>
      <c r="G153" s="54"/>
      <c r="H153" s="145"/>
      <c r="I153" s="140"/>
      <c r="J153" s="137"/>
      <c r="K153" s="55"/>
    </row>
    <row r="154" spans="1:11">
      <c r="A154" s="50"/>
      <c r="B154" s="43"/>
      <c r="C154" s="51"/>
      <c r="D154" s="52"/>
      <c r="E154" s="30"/>
      <c r="F154" s="53"/>
      <c r="G154" s="54"/>
      <c r="H154" s="145"/>
      <c r="I154" s="140"/>
      <c r="J154" s="137"/>
      <c r="K154" s="55"/>
    </row>
    <row r="155" spans="1:11">
      <c r="A155" s="50"/>
      <c r="B155" s="43"/>
      <c r="C155" s="51"/>
      <c r="D155" s="52"/>
      <c r="E155" s="30"/>
      <c r="F155" s="53"/>
      <c r="G155" s="54"/>
      <c r="H155" s="145"/>
      <c r="I155" s="140"/>
      <c r="J155" s="137"/>
      <c r="K155" s="55"/>
    </row>
    <row r="156" spans="1:11">
      <c r="A156" s="50"/>
      <c r="B156" s="43"/>
      <c r="C156" s="51"/>
      <c r="D156" s="52"/>
      <c r="E156" s="30"/>
      <c r="F156" s="56"/>
      <c r="G156" s="54"/>
      <c r="H156" s="141"/>
      <c r="I156" s="139"/>
      <c r="J156" s="137"/>
      <c r="K156" s="55"/>
    </row>
    <row r="157" spans="1:11">
      <c r="A157" s="43"/>
      <c r="B157" s="44"/>
      <c r="C157" s="51"/>
      <c r="D157" s="52"/>
      <c r="E157" s="30"/>
      <c r="F157" s="56"/>
      <c r="G157" s="54"/>
      <c r="H157" s="141"/>
      <c r="I157" s="139"/>
      <c r="J157" s="137"/>
      <c r="K157" s="55"/>
    </row>
    <row r="158" spans="1:11">
      <c r="A158" s="50"/>
      <c r="B158" s="43"/>
      <c r="C158" s="51"/>
      <c r="D158" s="52"/>
      <c r="E158" s="30"/>
      <c r="F158" s="53"/>
      <c r="G158" s="54"/>
      <c r="H158" s="145"/>
      <c r="I158" s="142"/>
      <c r="J158" s="137"/>
      <c r="K158" s="55"/>
    </row>
    <row r="159" spans="1:11">
      <c r="A159" s="50"/>
      <c r="B159" s="43"/>
      <c r="C159" s="51"/>
      <c r="D159" s="52"/>
      <c r="E159" s="30"/>
      <c r="F159" s="53"/>
      <c r="G159" s="54"/>
      <c r="H159" s="145"/>
      <c r="I159" s="142"/>
      <c r="J159" s="137"/>
      <c r="K159" s="55"/>
    </row>
    <row r="160" spans="1:11">
      <c r="A160" s="50"/>
      <c r="B160" s="43"/>
      <c r="C160" s="51"/>
      <c r="D160" s="52"/>
      <c r="E160" s="30"/>
      <c r="F160" s="53"/>
      <c r="G160" s="54"/>
      <c r="H160" s="145"/>
      <c r="I160" s="142"/>
      <c r="J160" s="137"/>
      <c r="K160" s="55"/>
    </row>
    <row r="161" spans="1:14">
      <c r="A161" s="50"/>
      <c r="B161" s="43"/>
      <c r="C161" s="51"/>
      <c r="D161" s="52"/>
      <c r="E161" s="30"/>
      <c r="F161" s="53"/>
      <c r="G161" s="54"/>
      <c r="H161" s="145"/>
      <c r="I161" s="142"/>
      <c r="J161" s="137"/>
      <c r="K161" s="55"/>
    </row>
    <row r="162" spans="1:14">
      <c r="A162" s="49"/>
      <c r="B162" s="57"/>
      <c r="C162" s="36"/>
      <c r="D162" s="58"/>
      <c r="E162" s="39"/>
      <c r="F162" s="59"/>
      <c r="G162" s="59"/>
      <c r="H162" s="143"/>
      <c r="I162" s="144"/>
      <c r="J162" s="138"/>
      <c r="K162" s="60"/>
    </row>
    <row r="163" spans="1:14">
      <c r="A163" s="65" t="s">
        <v>12960</v>
      </c>
      <c r="B163" s="66"/>
      <c r="C163" s="69"/>
      <c r="D163" s="67"/>
      <c r="E163" s="69"/>
      <c r="F163" s="128"/>
      <c r="G163" s="65" t="s">
        <v>12961</v>
      </c>
      <c r="H163" s="66"/>
      <c r="I163" s="65" t="s">
        <v>12962</v>
      </c>
      <c r="J163" s="66"/>
      <c r="K163" s="71"/>
    </row>
    <row r="164" spans="1:14" s="171" customFormat="1" ht="15" customHeight="1">
      <c r="A164" s="179"/>
      <c r="B164" s="180"/>
      <c r="C164" s="180"/>
      <c r="D164" s="181"/>
      <c r="E164" s="180"/>
      <c r="F164" s="182"/>
      <c r="G164" s="590"/>
      <c r="H164" s="592"/>
      <c r="I164" s="590"/>
      <c r="J164" s="591"/>
      <c r="K164" s="592"/>
    </row>
    <row r="165" spans="1:14" s="61" customFormat="1">
      <c r="A165" s="129" t="s">
        <v>12963</v>
      </c>
      <c r="B165" s="130"/>
      <c r="C165" s="131" t="s">
        <v>12964</v>
      </c>
      <c r="D165" s="132"/>
      <c r="E165" s="68" t="s">
        <v>12965</v>
      </c>
      <c r="F165" s="133"/>
      <c r="G165" s="68" t="s">
        <v>12966</v>
      </c>
      <c r="H165" s="69"/>
      <c r="I165" s="68" t="s">
        <v>12967</v>
      </c>
      <c r="J165" s="69"/>
      <c r="K165" s="70"/>
      <c r="M165" s="26"/>
      <c r="N165" s="26"/>
    </row>
    <row r="166" spans="1:14" s="171" customFormat="1" ht="15" customHeight="1">
      <c r="A166" s="590" t="e">
        <f>SUM($G$15:$G$162)</f>
        <v>#REF!</v>
      </c>
      <c r="B166" s="592"/>
      <c r="C166" s="595" t="e">
        <f>SUM($J$15:$J$162)</f>
        <v>#REF!</v>
      </c>
      <c r="D166" s="592"/>
      <c r="E166" s="590">
        <v>8</v>
      </c>
      <c r="F166" s="592"/>
      <c r="G166" s="590" t="s">
        <v>539</v>
      </c>
      <c r="H166" s="592"/>
      <c r="I166" s="590"/>
      <c r="J166" s="591"/>
      <c r="K166" s="592"/>
    </row>
    <row r="167" spans="1:14" s="61" customFormat="1">
      <c r="A167" s="65" t="s">
        <v>12968</v>
      </c>
      <c r="B167" s="71"/>
      <c r="C167" s="68" t="s">
        <v>12969</v>
      </c>
      <c r="D167" s="72"/>
      <c r="E167" s="131" t="s">
        <v>12970</v>
      </c>
      <c r="G167" s="68" t="s">
        <v>12971</v>
      </c>
      <c r="H167" s="69"/>
      <c r="I167" s="69"/>
      <c r="J167" s="66"/>
      <c r="K167" s="71"/>
      <c r="M167" s="26"/>
      <c r="N167" s="26"/>
    </row>
    <row r="168" spans="1:14" s="171" customFormat="1" ht="15" customHeight="1">
      <c r="A168" s="593" t="e">
        <f>SUM(H15:$H$162)</f>
        <v>#REF!</v>
      </c>
      <c r="B168" s="594"/>
      <c r="C168" s="593" t="e">
        <f>SUM($I$15:$I$162)</f>
        <v>#REF!</v>
      </c>
      <c r="D168" s="594"/>
      <c r="E168" s="593" t="e">
        <f>SUM(I13:I59)+IF($G$166="80X120",20*$E$166,25*$E$166)</f>
        <v>#REF!</v>
      </c>
      <c r="F168" s="594"/>
      <c r="G168" s="172"/>
      <c r="H168" s="173"/>
      <c r="I168" s="173"/>
      <c r="J168" s="173"/>
      <c r="K168" s="174"/>
    </row>
    <row r="169" spans="1:14" ht="15.75">
      <c r="A169" s="68" t="s">
        <v>12972</v>
      </c>
      <c r="B169" s="69"/>
      <c r="C169" s="69"/>
      <c r="D169" s="69"/>
      <c r="E169" s="64"/>
      <c r="F169" s="25"/>
      <c r="G169" s="172"/>
      <c r="H169" s="173"/>
      <c r="I169" s="173"/>
      <c r="J169" s="183"/>
      <c r="K169" s="184"/>
    </row>
    <row r="170" spans="1:14" ht="15.75">
      <c r="A170" s="175"/>
      <c r="B170" s="176"/>
      <c r="C170" s="173"/>
      <c r="D170" s="173"/>
      <c r="E170" s="173"/>
      <c r="F170" s="177"/>
      <c r="G170" s="172"/>
      <c r="H170" s="173"/>
      <c r="I170" s="173"/>
      <c r="J170" s="173"/>
      <c r="K170" s="184"/>
    </row>
    <row r="171" spans="1:14" ht="15.75">
      <c r="A171" s="175"/>
      <c r="B171" s="173"/>
      <c r="C171" s="173"/>
      <c r="D171" s="178"/>
      <c r="E171" s="173"/>
      <c r="F171" s="177"/>
      <c r="G171" s="172"/>
      <c r="H171" s="173"/>
      <c r="I171" s="173"/>
      <c r="J171" s="173"/>
      <c r="K171" s="184"/>
    </row>
    <row r="172" spans="1:14" ht="15.75">
      <c r="A172" s="179"/>
      <c r="B172" s="180"/>
      <c r="C172" s="180"/>
      <c r="D172" s="181"/>
      <c r="E172" s="180"/>
      <c r="F172" s="182"/>
      <c r="G172" s="185"/>
      <c r="H172" s="180"/>
      <c r="I172" s="180"/>
      <c r="J172" s="180"/>
      <c r="K172" s="186"/>
    </row>
    <row r="173" spans="1:14">
      <c r="A173" s="580" t="s">
        <v>12939</v>
      </c>
      <c r="B173" s="581"/>
      <c r="C173" s="581"/>
      <c r="D173" s="581"/>
      <c r="E173" s="581"/>
      <c r="F173" s="581"/>
      <c r="G173" s="581"/>
      <c r="H173" s="581"/>
      <c r="I173" s="581"/>
      <c r="J173" s="581"/>
      <c r="K173" s="582"/>
    </row>
    <row r="174" spans="1:14" s="61" customFormat="1" ht="10.5" customHeight="1">
      <c r="A174" s="583" t="s">
        <v>12940</v>
      </c>
      <c r="B174" s="584"/>
      <c r="C174" s="584"/>
      <c r="D174" s="584"/>
      <c r="E174" s="584"/>
      <c r="F174" s="584"/>
      <c r="G174" s="584"/>
      <c r="H174" s="584"/>
      <c r="I174" s="584"/>
      <c r="J174" s="584"/>
      <c r="K174" s="585"/>
      <c r="M174" s="26"/>
      <c r="N174" s="26"/>
    </row>
    <row r="175" spans="1:14" s="62" customFormat="1" ht="7.5" customHeight="1">
      <c r="A175" s="580" t="s">
        <v>12941</v>
      </c>
      <c r="B175" s="586" t="s">
        <v>12942</v>
      </c>
      <c r="C175" s="586"/>
      <c r="D175" s="586"/>
      <c r="E175" s="586"/>
      <c r="F175" s="586"/>
      <c r="G175" s="586"/>
      <c r="H175" s="586"/>
      <c r="I175" s="586"/>
      <c r="J175" s="586"/>
      <c r="K175" s="587"/>
      <c r="M175" s="26"/>
      <c r="N175" s="26"/>
    </row>
    <row r="176" spans="1:14">
      <c r="A176" s="583"/>
      <c r="B176" s="588"/>
      <c r="C176" s="588"/>
      <c r="D176" s="588"/>
      <c r="E176" s="588"/>
      <c r="F176" s="588"/>
      <c r="G176" s="588"/>
      <c r="H176" s="588"/>
      <c r="I176" s="588"/>
      <c r="J176" s="588"/>
      <c r="K176" s="589"/>
    </row>
    <row r="177" spans="1:11" s="62" customFormat="1" ht="11.25">
      <c r="A177" s="578" t="s">
        <v>12943</v>
      </c>
      <c r="B177" s="578"/>
      <c r="C177" s="578"/>
      <c r="D177" s="578"/>
      <c r="E177" s="578"/>
      <c r="F177" s="578"/>
      <c r="G177" s="578"/>
      <c r="H177" s="578"/>
      <c r="I177" s="578"/>
      <c r="J177" s="578"/>
      <c r="K177" s="578"/>
    </row>
    <row r="178" spans="1:11">
      <c r="A178" s="578" t="s">
        <v>12944</v>
      </c>
      <c r="B178" s="578"/>
      <c r="C178" s="578"/>
      <c r="D178" s="578"/>
      <c r="E178" s="578"/>
      <c r="F178" s="578"/>
      <c r="G178" s="578"/>
      <c r="H178" s="578"/>
      <c r="I178" s="578"/>
      <c r="J178" s="578"/>
      <c r="K178" s="578"/>
    </row>
    <row r="179" spans="1:11">
      <c r="A179" s="578" t="s">
        <v>12945</v>
      </c>
      <c r="B179" s="579"/>
      <c r="C179" s="579"/>
      <c r="D179" s="579"/>
      <c r="E179" s="579"/>
      <c r="F179" s="579"/>
      <c r="G179" s="579"/>
      <c r="H179" s="579"/>
      <c r="I179" s="579"/>
      <c r="J179" s="579"/>
      <c r="K179" s="579"/>
    </row>
  </sheetData>
  <mergeCells count="36">
    <mergeCell ref="I166:K166"/>
    <mergeCell ref="I164:K164"/>
    <mergeCell ref="G164:H164"/>
    <mergeCell ref="A168:B168"/>
    <mergeCell ref="G166:H166"/>
    <mergeCell ref="C168:D168"/>
    <mergeCell ref="E168:F168"/>
    <mergeCell ref="E166:F166"/>
    <mergeCell ref="C166:D166"/>
    <mergeCell ref="A166:B166"/>
    <mergeCell ref="A177:K177"/>
    <mergeCell ref="A178:K178"/>
    <mergeCell ref="A179:K179"/>
    <mergeCell ref="A173:K173"/>
    <mergeCell ref="A174:K174"/>
    <mergeCell ref="A175:A176"/>
    <mergeCell ref="B175:K176"/>
    <mergeCell ref="J12:J14"/>
    <mergeCell ref="K12:K14"/>
    <mergeCell ref="A12:A14"/>
    <mergeCell ref="B12:E14"/>
    <mergeCell ref="F12:F14"/>
    <mergeCell ref="G12:G14"/>
    <mergeCell ref="H12:H14"/>
    <mergeCell ref="I12:I14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conditionalFormatting sqref="A15:K162">
    <cfRule type="expression" dxfId="28" priority="1">
      <formula>MOD(ROW(),2)=0</formula>
    </cfRule>
  </conditionalFormatting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166:H166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K71"/>
  <sheetViews>
    <sheetView topLeftCell="A19" workbookViewId="0">
      <selection activeCell="K6" sqref="K6"/>
    </sheetView>
  </sheetViews>
  <sheetFormatPr defaultColWidth="9.140625" defaultRowHeight="15"/>
  <cols>
    <col min="1" max="1" width="8.28515625" style="75" customWidth="1"/>
    <col min="2" max="2" width="31.85546875" style="75" customWidth="1"/>
    <col min="3" max="3" width="19.5703125" style="75" customWidth="1"/>
    <col min="4" max="4" width="10" style="75" customWidth="1"/>
    <col min="5" max="6" width="8.85546875" style="75" customWidth="1"/>
    <col min="7" max="7" width="15.85546875" style="75" customWidth="1"/>
    <col min="8" max="9" width="16.7109375" style="75" customWidth="1"/>
    <col min="10" max="10" width="5.7109375" style="75" customWidth="1"/>
    <col min="11" max="16384" width="9.140625" style="75"/>
  </cols>
  <sheetData>
    <row r="1" spans="1:11" ht="20.25">
      <c r="A1" s="73"/>
      <c r="B1" s="74"/>
      <c r="C1" s="74"/>
      <c r="D1" s="74"/>
      <c r="E1" s="669" t="s">
        <v>12973</v>
      </c>
      <c r="F1" s="670"/>
      <c r="G1" s="670"/>
      <c r="H1" s="670"/>
      <c r="I1" s="670"/>
      <c r="J1" s="74"/>
      <c r="K1" s="74"/>
    </row>
    <row r="2" spans="1:11" ht="12.75" customHeight="1">
      <c r="A2" s="73"/>
      <c r="B2" s="74" t="s">
        <v>12974</v>
      </c>
      <c r="C2" s="74"/>
      <c r="D2" s="74"/>
      <c r="E2" s="76"/>
      <c r="F2" s="77"/>
      <c r="G2" s="77"/>
      <c r="H2" s="77"/>
      <c r="I2" s="77"/>
      <c r="J2" s="74"/>
      <c r="K2" s="74"/>
    </row>
    <row r="3" spans="1:11" ht="12.75" customHeight="1">
      <c r="A3" s="73"/>
      <c r="B3" s="602" t="s">
        <v>12975</v>
      </c>
      <c r="C3" s="604"/>
      <c r="D3" s="603"/>
      <c r="E3" s="602" t="s">
        <v>12976</v>
      </c>
      <c r="F3" s="604"/>
      <c r="G3" s="604"/>
      <c r="H3" s="604"/>
      <c r="I3" s="603"/>
      <c r="J3" s="671" t="s">
        <v>12977</v>
      </c>
      <c r="K3" s="74"/>
    </row>
    <row r="4" spans="1:11" ht="20.25">
      <c r="A4" s="73"/>
      <c r="B4" s="78" t="s">
        <v>12978</v>
      </c>
      <c r="C4" s="79"/>
      <c r="D4" s="80"/>
      <c r="E4" s="640"/>
      <c r="F4" s="648"/>
      <c r="G4" s="648"/>
      <c r="H4" s="648"/>
      <c r="I4" s="641"/>
      <c r="J4" s="671"/>
      <c r="K4" s="74"/>
    </row>
    <row r="5" spans="1:11" ht="20.25">
      <c r="A5" s="73"/>
      <c r="B5" s="78" t="s">
        <v>12979</v>
      </c>
      <c r="C5" s="79"/>
      <c r="D5" s="80"/>
      <c r="E5" s="674" t="s">
        <v>12980</v>
      </c>
      <c r="F5" s="604"/>
      <c r="G5" s="603"/>
      <c r="H5" s="81" t="s">
        <v>12981</v>
      </c>
      <c r="I5" s="82"/>
      <c r="J5" s="671"/>
      <c r="K5" s="74"/>
    </row>
    <row r="6" spans="1:11" ht="20.25">
      <c r="A6" s="73"/>
      <c r="B6" s="78" t="s">
        <v>12982</v>
      </c>
      <c r="C6" s="79"/>
      <c r="D6" s="80"/>
      <c r="E6" s="83" t="s">
        <v>12983</v>
      </c>
      <c r="F6" s="84">
        <v>1</v>
      </c>
      <c r="G6" s="85" t="s">
        <v>12984</v>
      </c>
      <c r="H6" s="616"/>
      <c r="I6" s="612"/>
      <c r="J6" s="671"/>
      <c r="K6" s="74"/>
    </row>
    <row r="7" spans="1:11" ht="20.25">
      <c r="A7" s="73"/>
      <c r="B7" s="78" t="s">
        <v>334</v>
      </c>
      <c r="C7" s="79"/>
      <c r="D7" s="80"/>
      <c r="E7" s="602" t="s">
        <v>12985</v>
      </c>
      <c r="F7" s="604"/>
      <c r="G7" s="603"/>
      <c r="H7" s="81" t="s">
        <v>12986</v>
      </c>
      <c r="I7" s="82"/>
      <c r="J7" s="671"/>
      <c r="K7" s="74"/>
    </row>
    <row r="8" spans="1:11">
      <c r="A8" s="73"/>
      <c r="B8" s="602" t="s">
        <v>12987</v>
      </c>
      <c r="C8" s="604"/>
      <c r="D8" s="603"/>
      <c r="E8" s="602" t="s">
        <v>12988</v>
      </c>
      <c r="F8" s="604"/>
      <c r="G8" s="604"/>
      <c r="H8" s="604"/>
      <c r="I8" s="603"/>
      <c r="J8" s="671"/>
      <c r="K8" s="74"/>
    </row>
    <row r="9" spans="1:11" ht="20.25">
      <c r="A9" s="73"/>
      <c r="B9" s="78"/>
      <c r="C9" s="79"/>
      <c r="D9" s="80"/>
      <c r="E9" s="645"/>
      <c r="F9" s="646"/>
      <c r="G9" s="646"/>
      <c r="H9" s="646"/>
      <c r="I9" s="647"/>
      <c r="J9" s="671"/>
      <c r="K9" s="74"/>
    </row>
    <row r="10" spans="1:11" ht="20.25">
      <c r="A10" s="73"/>
      <c r="B10" s="78"/>
      <c r="C10" s="79"/>
      <c r="D10" s="80"/>
      <c r="E10" s="645"/>
      <c r="F10" s="646"/>
      <c r="G10" s="646"/>
      <c r="H10" s="646"/>
      <c r="I10" s="647"/>
      <c r="J10" s="671"/>
      <c r="K10" s="74"/>
    </row>
    <row r="11" spans="1:11" ht="20.25">
      <c r="A11" s="73"/>
      <c r="B11" s="78"/>
      <c r="C11" s="79"/>
      <c r="D11" s="80"/>
      <c r="E11" s="645"/>
      <c r="F11" s="646"/>
      <c r="G11" s="646"/>
      <c r="H11" s="646"/>
      <c r="I11" s="647"/>
      <c r="J11" s="671"/>
      <c r="K11" s="74"/>
    </row>
    <row r="12" spans="1:11" ht="20.25">
      <c r="A12" s="73"/>
      <c r="B12" s="78"/>
      <c r="C12" s="79"/>
      <c r="D12" s="80"/>
      <c r="E12" s="645"/>
      <c r="F12" s="646"/>
      <c r="G12" s="646"/>
      <c r="H12" s="646"/>
      <c r="I12" s="647"/>
      <c r="J12" s="671"/>
      <c r="K12" s="74"/>
    </row>
    <row r="13" spans="1:11" ht="20.25">
      <c r="A13" s="73"/>
      <c r="B13" s="78"/>
      <c r="C13" s="79"/>
      <c r="D13" s="80"/>
      <c r="E13" s="642" t="s">
        <v>12989</v>
      </c>
      <c r="F13" s="643"/>
      <c r="G13" s="643"/>
      <c r="H13" s="643"/>
      <c r="I13" s="678"/>
      <c r="J13" s="671"/>
      <c r="K13" s="74"/>
    </row>
    <row r="14" spans="1:11">
      <c r="A14" s="73"/>
      <c r="B14" s="602" t="s">
        <v>12990</v>
      </c>
      <c r="C14" s="604"/>
      <c r="D14" s="603"/>
      <c r="E14" s="675" t="s">
        <v>12991</v>
      </c>
      <c r="F14" s="676"/>
      <c r="G14" s="676"/>
      <c r="H14" s="676"/>
      <c r="I14" s="677"/>
      <c r="J14" s="671"/>
      <c r="K14" s="74"/>
    </row>
    <row r="15" spans="1:11">
      <c r="A15" s="73"/>
      <c r="B15" s="645"/>
      <c r="C15" s="646"/>
      <c r="D15" s="647"/>
      <c r="E15" s="679" t="s">
        <v>12992</v>
      </c>
      <c r="F15" s="680"/>
      <c r="G15" s="680"/>
      <c r="H15" s="680"/>
      <c r="I15" s="681"/>
      <c r="J15" s="671"/>
      <c r="K15" s="74"/>
    </row>
    <row r="16" spans="1:11">
      <c r="A16" s="73"/>
      <c r="B16" s="645"/>
      <c r="C16" s="646"/>
      <c r="D16" s="647"/>
      <c r="E16" s="679"/>
      <c r="F16" s="680"/>
      <c r="G16" s="680"/>
      <c r="H16" s="680"/>
      <c r="I16" s="681"/>
      <c r="J16" s="671"/>
      <c r="K16" s="74"/>
    </row>
    <row r="17" spans="1:11">
      <c r="A17" s="73"/>
      <c r="B17" s="645"/>
      <c r="C17" s="646"/>
      <c r="D17" s="647"/>
      <c r="E17" s="679"/>
      <c r="F17" s="680"/>
      <c r="G17" s="680"/>
      <c r="H17" s="680"/>
      <c r="I17" s="681"/>
      <c r="J17" s="671"/>
      <c r="K17" s="74"/>
    </row>
    <row r="18" spans="1:11">
      <c r="A18" s="73"/>
      <c r="B18" s="640"/>
      <c r="C18" s="648"/>
      <c r="D18" s="641"/>
      <c r="E18" s="682"/>
      <c r="F18" s="683"/>
      <c r="G18" s="683"/>
      <c r="H18" s="683"/>
      <c r="I18" s="684"/>
      <c r="J18" s="671"/>
      <c r="K18" s="74"/>
    </row>
    <row r="19" spans="1:11">
      <c r="A19" s="652" t="s">
        <v>12993</v>
      </c>
      <c r="B19" s="602" t="s">
        <v>12994</v>
      </c>
      <c r="C19" s="604"/>
      <c r="D19" s="603"/>
      <c r="E19" s="654" t="s">
        <v>12995</v>
      </c>
      <c r="F19" s="655"/>
      <c r="G19" s="655"/>
      <c r="H19" s="655"/>
      <c r="I19" s="656"/>
      <c r="J19" s="671"/>
      <c r="K19" s="74"/>
    </row>
    <row r="20" spans="1:11">
      <c r="A20" s="653"/>
      <c r="B20" s="645"/>
      <c r="C20" s="646"/>
      <c r="D20" s="647"/>
      <c r="E20" s="645"/>
      <c r="F20" s="646"/>
      <c r="G20" s="646"/>
      <c r="H20" s="646"/>
      <c r="I20" s="647"/>
      <c r="J20" s="671"/>
      <c r="K20" s="74"/>
    </row>
    <row r="21" spans="1:11" ht="15.75">
      <c r="A21" s="653"/>
      <c r="B21" s="645"/>
      <c r="C21" s="646"/>
      <c r="D21" s="647"/>
      <c r="E21" s="657" t="s">
        <v>12996</v>
      </c>
      <c r="F21" s="658"/>
      <c r="G21" s="658"/>
      <c r="H21" s="658"/>
      <c r="I21" s="659"/>
      <c r="J21" s="671"/>
      <c r="K21" s="74"/>
    </row>
    <row r="22" spans="1:11">
      <c r="A22" s="653"/>
      <c r="B22" s="640"/>
      <c r="C22" s="648"/>
      <c r="D22" s="641"/>
      <c r="E22" s="645"/>
      <c r="F22" s="646"/>
      <c r="G22" s="646"/>
      <c r="H22" s="646"/>
      <c r="I22" s="647"/>
      <c r="J22" s="671"/>
      <c r="K22" s="74"/>
    </row>
    <row r="23" spans="1:11" ht="12.75" customHeight="1">
      <c r="A23" s="653"/>
      <c r="B23" s="86" t="s">
        <v>12997</v>
      </c>
      <c r="C23" s="602" t="s">
        <v>12998</v>
      </c>
      <c r="D23" s="603"/>
      <c r="E23" s="645"/>
      <c r="F23" s="646"/>
      <c r="G23" s="646"/>
      <c r="H23" s="646"/>
      <c r="I23" s="647"/>
      <c r="J23" s="671"/>
      <c r="K23" s="74"/>
    </row>
    <row r="24" spans="1:11">
      <c r="A24" s="653"/>
      <c r="B24" s="87"/>
      <c r="C24" s="665" t="s">
        <v>12999</v>
      </c>
      <c r="D24" s="666"/>
      <c r="E24" s="645"/>
      <c r="F24" s="646"/>
      <c r="G24" s="646"/>
      <c r="H24" s="667" t="s">
        <v>13000</v>
      </c>
      <c r="I24" s="668"/>
      <c r="J24" s="671"/>
      <c r="K24" s="74"/>
    </row>
    <row r="25" spans="1:11">
      <c r="A25" s="653"/>
      <c r="B25" s="86" t="s">
        <v>13001</v>
      </c>
      <c r="C25" s="602" t="s">
        <v>13002</v>
      </c>
      <c r="D25" s="603"/>
      <c r="E25" s="649" t="s">
        <v>13003</v>
      </c>
      <c r="F25" s="650"/>
      <c r="G25" s="650"/>
      <c r="H25" s="650"/>
      <c r="I25" s="651"/>
      <c r="J25" s="671"/>
      <c r="K25" s="74"/>
    </row>
    <row r="26" spans="1:11" ht="20.25" customHeight="1">
      <c r="A26" s="653"/>
      <c r="B26" s="88"/>
      <c r="C26" s="640"/>
      <c r="D26" s="641"/>
      <c r="E26" s="642" t="s">
        <v>13004</v>
      </c>
      <c r="F26" s="643"/>
      <c r="G26" s="89" t="s">
        <v>13005</v>
      </c>
      <c r="H26" s="89" t="s">
        <v>13006</v>
      </c>
      <c r="I26" s="85" t="s">
        <v>13007</v>
      </c>
      <c r="J26" s="671"/>
      <c r="K26" s="74"/>
    </row>
    <row r="27" spans="1:11" ht="12.75" customHeight="1">
      <c r="A27" s="653"/>
      <c r="B27" s="90" t="s">
        <v>13008</v>
      </c>
      <c r="C27" s="644" t="s">
        <v>13009</v>
      </c>
      <c r="D27" s="644"/>
      <c r="E27" s="644"/>
      <c r="F27" s="644"/>
      <c r="G27" s="91" t="s">
        <v>13010</v>
      </c>
      <c r="H27" s="91" t="s">
        <v>13011</v>
      </c>
      <c r="I27" s="92" t="s">
        <v>13012</v>
      </c>
      <c r="J27" s="671"/>
      <c r="K27" s="74"/>
    </row>
    <row r="28" spans="1:11">
      <c r="A28" s="653"/>
      <c r="B28" s="93"/>
      <c r="C28" s="94"/>
      <c r="D28" s="94"/>
      <c r="E28" s="94"/>
      <c r="F28" s="95"/>
      <c r="G28" s="96"/>
      <c r="H28" s="96"/>
      <c r="I28" s="97"/>
      <c r="J28" s="671"/>
      <c r="K28" s="74"/>
    </row>
    <row r="29" spans="1:11" ht="15.75">
      <c r="A29" s="653"/>
      <c r="B29" s="187" t="s">
        <v>13013</v>
      </c>
      <c r="C29" s="99"/>
      <c r="D29" s="99"/>
      <c r="E29" s="99"/>
      <c r="F29" s="100"/>
      <c r="G29" s="101"/>
      <c r="H29" s="101"/>
      <c r="I29" s="102"/>
      <c r="J29" s="671"/>
      <c r="K29" s="74"/>
    </row>
    <row r="30" spans="1:11" ht="15.75">
      <c r="A30" s="653"/>
      <c r="B30" s="187" t="s">
        <v>13014</v>
      </c>
      <c r="C30" s="99"/>
      <c r="D30" s="99"/>
      <c r="E30" s="99"/>
      <c r="F30" s="100"/>
      <c r="G30" s="101"/>
      <c r="H30" s="101"/>
      <c r="I30" s="102"/>
      <c r="J30" s="671"/>
      <c r="K30" s="74"/>
    </row>
    <row r="31" spans="1:11" ht="15.75">
      <c r="A31" s="653"/>
      <c r="B31" s="187" t="e">
        <f>CONCATENATE(dgn_calculation!E6," FIBREBOARD BOXES")</f>
        <v>#VALUE!</v>
      </c>
      <c r="C31" s="99"/>
      <c r="D31" s="99"/>
      <c r="E31" s="99"/>
      <c r="F31" s="100"/>
      <c r="G31" s="101"/>
      <c r="H31" s="101"/>
      <c r="I31" s="102"/>
      <c r="J31" s="671"/>
      <c r="K31" s="74"/>
    </row>
    <row r="32" spans="1:11" ht="15.75">
      <c r="A32" s="653"/>
      <c r="B32" s="187" t="e">
        <f>CONCATENATE(dgn_calculation!C10," GLASS BOTTLES BY 50ML")</f>
        <v>#VALUE!</v>
      </c>
      <c r="C32" s="99"/>
      <c r="D32" s="99"/>
      <c r="E32" s="99"/>
      <c r="F32" s="100"/>
      <c r="G32" s="190" t="e">
        <f>dgn_calculation!D10</f>
        <v>#VALUE!</v>
      </c>
      <c r="H32" s="190" t="e">
        <f>dgn_calculation!E10</f>
        <v>#VALUE!</v>
      </c>
      <c r="I32" s="191" t="e">
        <f>dgn_calculation!F10</f>
        <v>#VALUE!</v>
      </c>
      <c r="J32" s="671"/>
      <c r="K32" s="74"/>
    </row>
    <row r="33" spans="1:11" ht="15.75">
      <c r="A33" s="653"/>
      <c r="B33" s="187" t="e">
        <f>CONCATENATE(dgn_calculation!C11," GLASS BOTTLES BY 100ML")</f>
        <v>#VALUE!</v>
      </c>
      <c r="C33" s="99"/>
      <c r="D33" s="99"/>
      <c r="E33" s="99"/>
      <c r="F33" s="100"/>
      <c r="G33" s="190" t="e">
        <f>dgn_calculation!D11</f>
        <v>#VALUE!</v>
      </c>
      <c r="H33" s="190" t="e">
        <f>dgn_calculation!E11</f>
        <v>#VALUE!</v>
      </c>
      <c r="I33" s="191" t="e">
        <f>dgn_calculation!F11</f>
        <v>#VALUE!</v>
      </c>
      <c r="J33" s="671"/>
      <c r="K33" s="74"/>
    </row>
    <row r="34" spans="1:11" ht="15.75">
      <c r="A34" s="653"/>
      <c r="B34" s="188"/>
      <c r="C34" s="99"/>
      <c r="D34" s="99"/>
      <c r="E34" s="99"/>
      <c r="F34" s="100"/>
      <c r="G34" s="190"/>
      <c r="H34" s="190"/>
      <c r="I34" s="191"/>
      <c r="J34" s="671"/>
      <c r="K34" s="74"/>
    </row>
    <row r="35" spans="1:11" ht="15.75">
      <c r="A35" s="653"/>
      <c r="B35" s="188" t="s">
        <v>13015</v>
      </c>
      <c r="C35" s="99"/>
      <c r="D35" s="99"/>
      <c r="E35" s="99"/>
      <c r="F35" s="100"/>
      <c r="G35" s="190"/>
      <c r="H35" s="190"/>
      <c r="I35" s="191"/>
      <c r="J35" s="671"/>
      <c r="K35" s="74"/>
    </row>
    <row r="36" spans="1:11" ht="15.75">
      <c r="A36" s="653"/>
      <c r="B36" s="188" t="s">
        <v>13016</v>
      </c>
      <c r="C36" s="99"/>
      <c r="D36" s="99"/>
      <c r="E36" s="99"/>
      <c r="F36" s="100"/>
      <c r="G36" s="190"/>
      <c r="H36" s="190"/>
      <c r="I36" s="191"/>
      <c r="J36" s="671"/>
      <c r="K36" s="74"/>
    </row>
    <row r="37" spans="1:11" ht="15.75">
      <c r="A37" s="653"/>
      <c r="B37" s="188" t="e">
        <f>CONCATENATE(dgn_calculation!I6," FIBREBOARD BOXES")</f>
        <v>#VALUE!</v>
      </c>
      <c r="C37" s="99"/>
      <c r="D37" s="99"/>
      <c r="E37" s="99"/>
      <c r="F37" s="100"/>
      <c r="G37" s="190"/>
      <c r="H37" s="190"/>
      <c r="I37" s="191"/>
      <c r="J37" s="671"/>
      <c r="K37" s="74"/>
    </row>
    <row r="38" spans="1:11" ht="15.75">
      <c r="A38" s="653"/>
      <c r="B38" s="188" t="e">
        <f>CONCATENATE(dgn_calculation!G14," GLASS BOTTLES BY 200ML")</f>
        <v>#VALUE!</v>
      </c>
      <c r="C38" s="99"/>
      <c r="D38" s="99"/>
      <c r="E38" s="99"/>
      <c r="F38" s="100"/>
      <c r="G38" s="190" t="e">
        <f>dgn_calculation!H14</f>
        <v>#VALUE!</v>
      </c>
      <c r="H38" s="190" t="e">
        <f>dgn_calculation!I14</f>
        <v>#VALUE!</v>
      </c>
      <c r="I38" s="191" t="e">
        <f>dgn_calculation!J14</f>
        <v>#VALUE!</v>
      </c>
      <c r="J38" s="671"/>
      <c r="K38" s="74"/>
    </row>
    <row r="39" spans="1:11" ht="15.75">
      <c r="A39" s="653"/>
      <c r="B39" s="189"/>
      <c r="C39" s="104"/>
      <c r="D39" s="104"/>
      <c r="E39" s="104"/>
      <c r="F39" s="105"/>
      <c r="G39" s="190"/>
      <c r="H39" s="190"/>
      <c r="I39" s="191"/>
      <c r="J39" s="671"/>
      <c r="K39" s="74"/>
    </row>
    <row r="40" spans="1:11" ht="15.75">
      <c r="A40" s="653"/>
      <c r="B40" s="188" t="s">
        <v>13017</v>
      </c>
      <c r="C40" s="99"/>
      <c r="D40" s="99"/>
      <c r="E40" s="99"/>
      <c r="F40" s="100"/>
      <c r="G40" s="190"/>
      <c r="H40" s="190"/>
      <c r="I40" s="191"/>
      <c r="J40" s="671"/>
      <c r="K40" s="74"/>
    </row>
    <row r="41" spans="1:11" ht="15.75">
      <c r="A41" s="653"/>
      <c r="B41" s="188" t="s">
        <v>13016</v>
      </c>
      <c r="C41" s="99"/>
      <c r="D41" s="99"/>
      <c r="E41" s="99"/>
      <c r="F41" s="100"/>
      <c r="G41" s="190"/>
      <c r="H41" s="190"/>
      <c r="I41" s="191"/>
      <c r="J41" s="671"/>
      <c r="K41" s="74"/>
    </row>
    <row r="42" spans="1:11" ht="15.75">
      <c r="A42" s="653"/>
      <c r="B42" s="188" t="e">
        <f>CONCATENATE(dgn_calculation!M6," FIBREBOARD BOXES")</f>
        <v>#VALUE!</v>
      </c>
      <c r="C42" s="99"/>
      <c r="D42" s="99"/>
      <c r="E42" s="99"/>
      <c r="F42" s="100"/>
      <c r="G42" s="190"/>
      <c r="H42" s="190"/>
      <c r="I42" s="191"/>
      <c r="J42" s="671"/>
      <c r="K42" s="74"/>
    </row>
    <row r="43" spans="1:11" ht="15.75">
      <c r="A43" s="653"/>
      <c r="B43" s="188" t="e">
        <f>CONCATENATE(dgn_calculation!K12," GLASS BOTTLES BY 150ML")</f>
        <v>#VALUE!</v>
      </c>
      <c r="C43" s="99"/>
      <c r="D43" s="99"/>
      <c r="E43" s="99"/>
      <c r="F43" s="100"/>
      <c r="G43" s="190" t="e">
        <f>dgn_calculation!L12</f>
        <v>#VALUE!</v>
      </c>
      <c r="H43" s="190" t="e">
        <f>dgn_calculation!M12</f>
        <v>#VALUE!</v>
      </c>
      <c r="I43" s="191" t="e">
        <f>dgn_calculation!N12</f>
        <v>#VALUE!</v>
      </c>
      <c r="J43" s="671"/>
      <c r="K43" s="74"/>
    </row>
    <row r="44" spans="1:11" ht="15.75">
      <c r="A44" s="653"/>
      <c r="B44" s="188" t="e">
        <f>CONCATENATE(dgn_calculation!K13," GLASS BOTTLES BY 175ML")</f>
        <v>#VALUE!</v>
      </c>
      <c r="C44" s="99"/>
      <c r="D44" s="99"/>
      <c r="E44" s="99"/>
      <c r="F44" s="100"/>
      <c r="G44" s="190" t="e">
        <f>dgn_calculation!L13</f>
        <v>#VALUE!</v>
      </c>
      <c r="H44" s="190" t="e">
        <f>dgn_calculation!M13</f>
        <v>#VALUE!</v>
      </c>
      <c r="I44" s="191" t="e">
        <f>dgn_calculation!N13</f>
        <v>#VALUE!</v>
      </c>
      <c r="J44" s="671"/>
      <c r="K44" s="74"/>
    </row>
    <row r="45" spans="1:11" ht="15.75">
      <c r="A45" s="653"/>
      <c r="B45" s="188" t="e">
        <f>CONCATENATE(dgn_calculation!K15," GLASS BOTTLES BY 250ML")</f>
        <v>#VALUE!</v>
      </c>
      <c r="C45" s="99"/>
      <c r="D45" s="99"/>
      <c r="E45" s="99"/>
      <c r="F45" s="100"/>
      <c r="G45" s="190" t="e">
        <f>dgn_calculation!L15</f>
        <v>#VALUE!</v>
      </c>
      <c r="H45" s="190" t="e">
        <f>dgn_calculation!M15</f>
        <v>#VALUE!</v>
      </c>
      <c r="I45" s="191" t="e">
        <f>dgn_calculation!N15</f>
        <v>#VALUE!</v>
      </c>
      <c r="J45" s="671"/>
      <c r="K45" s="74"/>
    </row>
    <row r="46" spans="1:11" ht="15.75">
      <c r="A46" s="653"/>
      <c r="B46" s="188" t="e">
        <f>CONCATENATE(dgn_calculation!K16," GLASS BOTTLES BY 300ML")</f>
        <v>#VALUE!</v>
      </c>
      <c r="C46" s="104"/>
      <c r="D46" s="104"/>
      <c r="E46" s="104"/>
      <c r="F46" s="105"/>
      <c r="G46" s="190" t="e">
        <f>dgn_calculation!L16</f>
        <v>#VALUE!</v>
      </c>
      <c r="H46" s="190" t="e">
        <f>dgn_calculation!M16</f>
        <v>#VALUE!</v>
      </c>
      <c r="I46" s="191" t="e">
        <f>dgn_calculation!N16</f>
        <v>#VALUE!</v>
      </c>
      <c r="J46" s="671"/>
      <c r="K46" s="74"/>
    </row>
    <row r="47" spans="1:11" ht="15.75">
      <c r="A47" s="653"/>
      <c r="B47" s="189"/>
      <c r="C47" s="104"/>
      <c r="D47" s="104"/>
      <c r="E47" s="104"/>
      <c r="F47" s="105"/>
      <c r="G47" s="101"/>
      <c r="H47" s="101"/>
      <c r="I47" s="102"/>
      <c r="J47" s="671"/>
      <c r="K47" s="74"/>
    </row>
    <row r="48" spans="1:11" ht="15.75">
      <c r="A48" s="653"/>
      <c r="B48" s="189"/>
      <c r="C48" s="104"/>
      <c r="D48" s="104"/>
      <c r="E48" s="104"/>
      <c r="F48" s="105"/>
      <c r="G48" s="101"/>
      <c r="H48" s="101"/>
      <c r="I48" s="102"/>
      <c r="J48" s="671"/>
      <c r="K48" s="74"/>
    </row>
    <row r="49" spans="1:11" ht="15.75">
      <c r="A49" s="653"/>
      <c r="B49" s="189" t="s">
        <v>13018</v>
      </c>
      <c r="C49" s="104"/>
      <c r="D49" s="104"/>
      <c r="E49" s="104"/>
      <c r="F49" s="105"/>
      <c r="G49" s="101"/>
      <c r="H49" s="101"/>
      <c r="I49" s="102"/>
      <c r="J49" s="671"/>
      <c r="K49" s="74"/>
    </row>
    <row r="50" spans="1:11" ht="15.75">
      <c r="A50" s="653"/>
      <c r="B50" s="103"/>
      <c r="C50" s="104"/>
      <c r="D50" s="104"/>
      <c r="E50" s="104"/>
      <c r="F50" s="105"/>
      <c r="G50" s="101"/>
      <c r="H50" s="101"/>
      <c r="I50" s="102"/>
      <c r="J50" s="671"/>
      <c r="K50" s="74"/>
    </row>
    <row r="51" spans="1:11" ht="15.75">
      <c r="A51" s="653"/>
      <c r="B51" s="103"/>
      <c r="C51" s="104"/>
      <c r="D51" s="104"/>
      <c r="E51" s="104"/>
      <c r="F51" s="105"/>
      <c r="G51" s="101"/>
      <c r="H51" s="101"/>
      <c r="I51" s="102"/>
      <c r="J51" s="671"/>
      <c r="K51" s="74"/>
    </row>
    <row r="52" spans="1:11" ht="15.75">
      <c r="A52" s="653"/>
      <c r="B52" s="98"/>
      <c r="C52" s="99"/>
      <c r="D52" s="99"/>
      <c r="E52" s="99"/>
      <c r="F52" s="100"/>
      <c r="G52" s="101"/>
      <c r="H52" s="101"/>
      <c r="I52" s="102"/>
      <c r="J52" s="671"/>
      <c r="K52" s="74"/>
    </row>
    <row r="53" spans="1:11" ht="15.75">
      <c r="A53" s="653"/>
      <c r="B53" s="98"/>
      <c r="C53" s="99"/>
      <c r="D53" s="99"/>
      <c r="E53" s="99"/>
      <c r="F53" s="100"/>
      <c r="G53" s="101"/>
      <c r="H53" s="106"/>
      <c r="I53" s="102"/>
      <c r="J53" s="671"/>
      <c r="K53" s="74"/>
    </row>
    <row r="54" spans="1:11">
      <c r="A54" s="653"/>
      <c r="B54" s="107"/>
      <c r="C54" s="108"/>
      <c r="D54" s="108"/>
      <c r="E54" s="108"/>
      <c r="F54" s="109"/>
      <c r="G54" s="110"/>
      <c r="H54" s="86" t="s">
        <v>13019</v>
      </c>
      <c r="I54" s="86" t="s">
        <v>13020</v>
      </c>
      <c r="J54" s="671"/>
      <c r="K54" s="74"/>
    </row>
    <row r="55" spans="1:11" ht="15.75">
      <c r="A55" s="653"/>
      <c r="B55" s="111"/>
      <c r="C55" s="112"/>
      <c r="D55" s="112"/>
      <c r="E55" s="112"/>
      <c r="F55" s="113"/>
      <c r="G55" s="114"/>
      <c r="H55" s="193" t="e">
        <f>SUM(H28:H52)</f>
        <v>#VALUE!</v>
      </c>
      <c r="I55" s="192" t="e">
        <f>SUM(I29:I54)</f>
        <v>#VALUE!</v>
      </c>
      <c r="J55" s="671"/>
      <c r="K55" s="74"/>
    </row>
    <row r="56" spans="1:11">
      <c r="A56" s="653"/>
      <c r="B56" s="86" t="s">
        <v>13021</v>
      </c>
      <c r="C56" s="602" t="s">
        <v>13022</v>
      </c>
      <c r="D56" s="603"/>
      <c r="E56" s="602" t="s">
        <v>13023</v>
      </c>
      <c r="F56" s="604"/>
      <c r="G56" s="603"/>
      <c r="H56" s="81" t="s">
        <v>13024</v>
      </c>
      <c r="I56" s="86" t="s">
        <v>13025</v>
      </c>
      <c r="J56" s="671"/>
      <c r="K56" s="74"/>
    </row>
    <row r="57" spans="1:11">
      <c r="A57" s="653"/>
      <c r="B57" s="115" t="s">
        <v>13026</v>
      </c>
      <c r="C57" s="620"/>
      <c r="D57" s="621"/>
      <c r="E57" s="620"/>
      <c r="F57" s="622"/>
      <c r="G57" s="621"/>
      <c r="H57" s="116"/>
      <c r="I57" s="117" t="s">
        <v>13027</v>
      </c>
      <c r="J57" s="671"/>
      <c r="K57" s="74"/>
    </row>
    <row r="58" spans="1:11" ht="15.75">
      <c r="A58" s="653"/>
      <c r="B58" s="118"/>
      <c r="C58" s="660"/>
      <c r="D58" s="661"/>
      <c r="E58" s="662"/>
      <c r="F58" s="663"/>
      <c r="G58" s="664"/>
      <c r="H58" s="116"/>
      <c r="I58" s="116"/>
      <c r="J58" s="671"/>
      <c r="K58" s="74"/>
    </row>
    <row r="59" spans="1:11" ht="12" customHeight="1">
      <c r="A59" s="653"/>
      <c r="B59" s="119"/>
      <c r="C59" s="624"/>
      <c r="D59" s="625"/>
      <c r="E59" s="624"/>
      <c r="F59" s="626"/>
      <c r="G59" s="625"/>
      <c r="H59" s="120"/>
      <c r="I59" s="120"/>
      <c r="J59" s="671"/>
      <c r="K59" s="74"/>
    </row>
    <row r="60" spans="1:11" ht="13.5" customHeight="1">
      <c r="A60" s="121"/>
      <c r="B60" s="627" t="s">
        <v>13028</v>
      </c>
      <c r="C60" s="628"/>
      <c r="D60" s="629" t="s">
        <v>13029</v>
      </c>
      <c r="E60" s="630"/>
      <c r="F60" s="630"/>
      <c r="G60" s="630"/>
      <c r="H60" s="630"/>
      <c r="I60" s="631"/>
      <c r="J60" s="672"/>
      <c r="K60" s="74"/>
    </row>
    <row r="61" spans="1:11" ht="25.5" customHeight="1">
      <c r="A61" s="73"/>
      <c r="B61" s="632" t="s">
        <v>13030</v>
      </c>
      <c r="C61" s="633"/>
      <c r="D61" s="632" t="s">
        <v>13031</v>
      </c>
      <c r="E61" s="634"/>
      <c r="F61" s="634"/>
      <c r="G61" s="634"/>
      <c r="H61" s="634"/>
      <c r="I61" s="633"/>
      <c r="J61" s="672"/>
      <c r="K61" s="74"/>
    </row>
    <row r="62" spans="1:11" ht="34.5" customHeight="1">
      <c r="A62" s="73"/>
      <c r="B62" s="635" t="s">
        <v>13032</v>
      </c>
      <c r="C62" s="636"/>
      <c r="D62" s="637"/>
      <c r="E62" s="638"/>
      <c r="F62" s="638"/>
      <c r="G62" s="638"/>
      <c r="H62" s="638"/>
      <c r="I62" s="639"/>
      <c r="J62" s="672"/>
      <c r="K62" s="74"/>
    </row>
    <row r="63" spans="1:11">
      <c r="A63" s="73"/>
      <c r="B63" s="602" t="s">
        <v>13033</v>
      </c>
      <c r="C63" s="603"/>
      <c r="D63" s="602" t="s">
        <v>13034</v>
      </c>
      <c r="E63" s="604"/>
      <c r="F63" s="603"/>
      <c r="G63" s="602" t="s">
        <v>13035</v>
      </c>
      <c r="H63" s="604"/>
      <c r="I63" s="603"/>
      <c r="J63" s="673"/>
      <c r="K63" s="74"/>
    </row>
    <row r="64" spans="1:11" ht="15.75">
      <c r="A64" s="73"/>
      <c r="B64" s="611" t="s">
        <v>12978</v>
      </c>
      <c r="C64" s="612"/>
      <c r="D64" s="623"/>
      <c r="E64" s="614"/>
      <c r="F64" s="615"/>
      <c r="G64" s="611" t="s">
        <v>13036</v>
      </c>
      <c r="H64" s="616"/>
      <c r="I64" s="612"/>
      <c r="J64" s="673"/>
      <c r="K64" s="74"/>
    </row>
    <row r="65" spans="1:11">
      <c r="A65" s="73"/>
      <c r="B65" s="602" t="s">
        <v>13037</v>
      </c>
      <c r="C65" s="603"/>
      <c r="D65" s="602" t="s">
        <v>13038</v>
      </c>
      <c r="E65" s="604"/>
      <c r="F65" s="603"/>
      <c r="G65" s="602" t="s">
        <v>13037</v>
      </c>
      <c r="H65" s="604"/>
      <c r="I65" s="603"/>
      <c r="J65" s="673"/>
      <c r="K65" s="74"/>
    </row>
    <row r="66" spans="1:11" ht="15.75">
      <c r="A66" s="73"/>
      <c r="B66" s="611" t="s">
        <v>13039</v>
      </c>
      <c r="C66" s="612"/>
      <c r="D66" s="617"/>
      <c r="E66" s="618"/>
      <c r="F66" s="619"/>
      <c r="G66" s="611" t="s">
        <v>13039</v>
      </c>
      <c r="H66" s="616"/>
      <c r="I66" s="612"/>
      <c r="J66" s="673"/>
      <c r="K66" s="74"/>
    </row>
    <row r="67" spans="1:11">
      <c r="A67" s="73"/>
      <c r="B67" s="602" t="s">
        <v>13040</v>
      </c>
      <c r="C67" s="603"/>
      <c r="D67" s="602" t="s">
        <v>13041</v>
      </c>
      <c r="E67" s="604"/>
      <c r="F67" s="603"/>
      <c r="G67" s="602" t="s">
        <v>13040</v>
      </c>
      <c r="H67" s="604"/>
      <c r="I67" s="603"/>
      <c r="J67" s="673"/>
      <c r="K67" s="74"/>
    </row>
    <row r="68" spans="1:11" ht="15.75">
      <c r="A68" s="73"/>
      <c r="B68" s="611" t="s">
        <v>13042</v>
      </c>
      <c r="C68" s="612"/>
      <c r="D68" s="613"/>
      <c r="E68" s="614"/>
      <c r="F68" s="615"/>
      <c r="G68" s="611" t="s">
        <v>13042</v>
      </c>
      <c r="H68" s="616"/>
      <c r="I68" s="612"/>
      <c r="J68" s="673"/>
      <c r="K68" s="74"/>
    </row>
    <row r="69" spans="1:11">
      <c r="A69" s="73"/>
      <c r="B69" s="602" t="s">
        <v>13043</v>
      </c>
      <c r="C69" s="603"/>
      <c r="D69" s="602" t="s">
        <v>13044</v>
      </c>
      <c r="E69" s="604"/>
      <c r="F69" s="603"/>
      <c r="G69" s="602" t="s">
        <v>13043</v>
      </c>
      <c r="H69" s="604"/>
      <c r="I69" s="603"/>
      <c r="J69" s="673"/>
    </row>
    <row r="70" spans="1:11" ht="20.25">
      <c r="A70" s="73"/>
      <c r="B70" s="605"/>
      <c r="C70" s="606"/>
      <c r="D70" s="605"/>
      <c r="E70" s="607"/>
      <c r="F70" s="606"/>
      <c r="G70" s="608"/>
      <c r="H70" s="609"/>
      <c r="I70" s="610"/>
      <c r="J70" s="673"/>
    </row>
    <row r="71" spans="1:11" ht="20.25">
      <c r="A71" s="73"/>
      <c r="B71" s="596"/>
      <c r="C71" s="597"/>
      <c r="D71" s="596"/>
      <c r="E71" s="598"/>
      <c r="F71" s="597"/>
      <c r="G71" s="599"/>
      <c r="H71" s="600"/>
      <c r="I71" s="601"/>
      <c r="J71" s="673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7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2"/>
  <dimension ref="A1:FC250"/>
  <sheetViews>
    <sheetView showGridLines="0" tabSelected="1" topLeftCell="C1" zoomScaleNormal="100" workbookViewId="0">
      <selection activeCell="BX15" sqref="BX15"/>
    </sheetView>
  </sheetViews>
  <sheetFormatPr defaultRowHeight="15"/>
  <cols>
    <col min="1" max="1" width="24.5703125" style="210" hidden="1" customWidth="1"/>
    <col min="2" max="2" width="20.7109375" style="204" hidden="1" customWidth="1"/>
    <col min="3" max="3" width="3.42578125" customWidth="1"/>
    <col min="4" max="4" width="26.7109375" customWidth="1"/>
    <col min="5" max="5" width="3.28515625" customWidth="1"/>
    <col min="6" max="6" width="2.5703125" customWidth="1"/>
    <col min="7" max="7" width="18.5703125" customWidth="1"/>
    <col min="8" max="8" width="6.5703125" customWidth="1"/>
    <col min="9" max="9" width="18.5703125" customWidth="1"/>
    <col min="10" max="10" width="2.5703125" customWidth="1"/>
    <col min="11" max="11" width="1.85546875" customWidth="1"/>
    <col min="12" max="12" width="31.7109375" customWidth="1"/>
    <col min="13" max="13" width="13.85546875" style="1" customWidth="1"/>
    <col min="14" max="22" width="13.85546875" customWidth="1"/>
    <col min="23" max="23" width="3.5703125" customWidth="1"/>
    <col min="24" max="24" width="24.5703125" customWidth="1"/>
    <col min="25" max="39" width="8.7109375" customWidth="1"/>
    <col min="40" max="40" width="2.5703125" customWidth="1"/>
    <col min="41" max="41" width="26.7109375" customWidth="1"/>
    <col min="42" max="42" width="3.140625" customWidth="1"/>
    <col min="43" max="43" width="21" customWidth="1"/>
    <col min="44" max="44" width="12.140625" customWidth="1"/>
    <col min="45" max="45" width="13.140625" customWidth="1"/>
    <col min="46" max="46" width="14.42578125" customWidth="1"/>
    <col min="47" max="49" width="2.140625" customWidth="1"/>
    <col min="50" max="50" width="22.28515625" customWidth="1"/>
    <col min="51" max="51" width="5.85546875" customWidth="1"/>
    <col min="52" max="52" width="12.5703125" customWidth="1"/>
    <col min="53" max="53" width="8.5703125" customWidth="1"/>
    <col min="54" max="54" width="10.140625" customWidth="1"/>
    <col min="55" max="57" width="2.140625" customWidth="1"/>
    <col min="58" max="58" width="28.5703125" customWidth="1"/>
    <col min="59" max="59" width="28.5703125" style="1" customWidth="1"/>
    <col min="60" max="60" width="28.5703125" customWidth="1"/>
    <col min="61" max="61" width="2.7109375" customWidth="1"/>
    <col min="62" max="62" width="8.7109375" customWidth="1"/>
    <col min="63" max="63" width="11.5703125" style="240" customWidth="1"/>
    <col min="64" max="64" width="11.5703125" style="241" customWidth="1"/>
    <col min="65" max="65" width="11.5703125" style="242" customWidth="1"/>
    <col min="66" max="66" width="11.5703125" style="241" customWidth="1"/>
    <col min="67" max="67" width="13.140625" style="242" customWidth="1"/>
    <col min="68" max="68" width="14.28515625" customWidth="1"/>
    <col min="69" max="71" width="50.5703125" customWidth="1"/>
    <col min="72" max="73" width="8.7109375" customWidth="1"/>
    <col min="74" max="75" width="2.5703125" customWidth="1"/>
    <col min="76" max="76" width="26.7109375" customWidth="1"/>
    <col min="77" max="77" width="2.5703125" customWidth="1"/>
    <col min="78" max="78" width="11.140625" customWidth="1"/>
    <col min="79" max="79" width="56.140625" customWidth="1"/>
    <col min="80" max="81" width="11.140625" customWidth="1"/>
    <col min="82" max="82" width="11.140625" style="285" customWidth="1"/>
    <col min="83" max="84" width="11.140625" customWidth="1"/>
    <col min="85" max="87" width="8.85546875" style="17" customWidth="1"/>
    <col min="88" max="89" width="8.85546875" style="331" customWidth="1"/>
    <col min="90" max="90" width="8.85546875" style="17" customWidth="1"/>
    <col min="91" max="92" width="11.140625" customWidth="1"/>
    <col min="93" max="93" width="13.28515625" customWidth="1"/>
    <col min="94" max="94" width="3.140625" customWidth="1"/>
    <col min="95" max="95" width="2.140625" customWidth="1"/>
    <col min="96" max="96" width="15.5703125" customWidth="1"/>
    <col min="97" max="97" width="12.7109375" customWidth="1"/>
    <col min="98" max="98" width="14.28515625" customWidth="1"/>
    <col min="99" max="99" width="12.5703125" customWidth="1"/>
    <col min="100" max="100" width="2.140625" customWidth="1"/>
    <col min="101" max="104" width="8.7109375" customWidth="1"/>
    <col min="105" max="106" width="2.5703125" customWidth="1"/>
    <col min="107" max="107" width="26.7109375" customWidth="1"/>
    <col min="108" max="108" width="3" customWidth="1"/>
    <col min="109" max="110" width="8.5703125" customWidth="1"/>
    <col min="111" max="111" width="8.7109375" style="125" customWidth="1"/>
    <col min="112" max="157" width="8.7109375" customWidth="1"/>
    <col min="158" max="158" width="2.7109375" customWidth="1"/>
    <col min="159" max="159" width="26.7109375" customWidth="1"/>
    <col min="160" max="160" width="2.5703125" customWidth="1"/>
  </cols>
  <sheetData>
    <row r="1" spans="1:159" ht="16.5" customHeight="1">
      <c r="B1" s="210"/>
    </row>
    <row r="2" spans="1:159">
      <c r="A2" s="426" t="s">
        <v>13045</v>
      </c>
      <c r="B2" s="439">
        <f>IF(B4="","",MATCH(B4,M10:M40,0)+9)</f>
        <v>11</v>
      </c>
      <c r="U2" s="206"/>
      <c r="W2" s="206"/>
      <c r="AR2" s="206"/>
      <c r="AS2" s="206"/>
    </row>
    <row r="3" spans="1:159">
      <c r="A3" s="426" t="s">
        <v>13046</v>
      </c>
      <c r="B3" s="439">
        <v>0</v>
      </c>
      <c r="U3" s="206"/>
      <c r="W3" s="206"/>
      <c r="AR3" s="206"/>
      <c r="AS3" s="206"/>
    </row>
    <row r="4" spans="1:159">
      <c r="A4" s="426" t="s">
        <v>13047</v>
      </c>
      <c r="B4" s="439">
        <f>M11</f>
        <v>9</v>
      </c>
      <c r="R4" s="705"/>
      <c r="S4" s="705"/>
      <c r="U4" s="206"/>
      <c r="W4" s="206"/>
      <c r="AR4" s="206"/>
      <c r="AS4" s="206"/>
    </row>
    <row r="5" spans="1:159">
      <c r="A5" s="426" t="s">
        <v>13048</v>
      </c>
      <c r="B5" s="439">
        <v>6</v>
      </c>
      <c r="I5" s="14"/>
      <c r="M5"/>
      <c r="O5" s="14"/>
      <c r="P5" s="17"/>
      <c r="U5" s="206"/>
      <c r="W5" s="206"/>
      <c r="AQ5" s="253"/>
      <c r="AR5" s="206"/>
      <c r="AS5" s="206"/>
    </row>
    <row r="6" spans="1:159">
      <c r="A6" s="426" t="s">
        <v>13049</v>
      </c>
      <c r="B6" s="429" t="str">
        <f>L11</f>
        <v>ABU SHAKRA</v>
      </c>
      <c r="N6" s="308"/>
      <c r="O6" s="307" t="s">
        <v>13050</v>
      </c>
      <c r="P6" s="703" t="s">
        <v>520</v>
      </c>
      <c r="Q6" s="704"/>
      <c r="R6" s="307" t="s">
        <v>13051</v>
      </c>
      <c r="S6" s="703" t="s">
        <v>13179</v>
      </c>
      <c r="T6" s="704"/>
      <c r="U6" s="206"/>
      <c r="W6" s="206"/>
      <c r="AQ6" s="253"/>
      <c r="AR6" s="206"/>
      <c r="AS6" s="206"/>
      <c r="AY6" s="253"/>
      <c r="AZ6" s="253"/>
      <c r="BA6" s="253"/>
      <c r="BB6" s="253"/>
      <c r="BC6" s="253"/>
    </row>
    <row r="7" spans="1:159">
      <c r="A7" s="426"/>
      <c r="B7" s="429"/>
      <c r="D7" s="17"/>
      <c r="E7" s="17"/>
      <c r="F7" s="17"/>
      <c r="G7" s="17"/>
      <c r="H7" s="17"/>
      <c r="I7" s="17"/>
      <c r="J7" s="17"/>
      <c r="K7" s="17"/>
      <c r="U7" s="206"/>
      <c r="V7" s="17"/>
      <c r="W7" s="206"/>
      <c r="AR7" s="206"/>
      <c r="AS7" s="206"/>
      <c r="AY7" s="19"/>
      <c r="AZ7" s="17"/>
      <c r="BB7" s="19"/>
      <c r="BC7" s="17"/>
    </row>
    <row r="8" spans="1:159" ht="15" customHeight="1" thickBot="1">
      <c r="A8" s="426" t="s">
        <v>13052</v>
      </c>
      <c r="B8" s="439">
        <v>0</v>
      </c>
      <c r="D8" s="18" t="s">
        <v>13053</v>
      </c>
      <c r="F8" s="122" t="s">
        <v>13054</v>
      </c>
      <c r="L8" s="14" t="s">
        <v>13055</v>
      </c>
      <c r="U8" s="206"/>
      <c r="W8" s="206"/>
      <c r="AO8" s="14" t="s">
        <v>13056</v>
      </c>
      <c r="AQ8" s="122" t="s">
        <v>13057</v>
      </c>
      <c r="AR8" s="206"/>
      <c r="AS8" s="206"/>
      <c r="AW8" s="122" t="s">
        <v>13058</v>
      </c>
      <c r="BE8" s="122" t="s">
        <v>13059</v>
      </c>
      <c r="BO8" s="243"/>
      <c r="BX8" s="14" t="s">
        <v>13056</v>
      </c>
      <c r="BZ8" s="122" t="s">
        <v>13060</v>
      </c>
      <c r="CQ8" s="122" t="s">
        <v>13061</v>
      </c>
      <c r="DC8" s="14" t="s">
        <v>13056</v>
      </c>
      <c r="DE8" s="355" t="s">
        <v>13062</v>
      </c>
      <c r="FC8" s="14" t="s">
        <v>13056</v>
      </c>
    </row>
    <row r="9" spans="1:159" ht="15.75" thickBot="1">
      <c r="B9" s="430"/>
      <c r="D9" s="421"/>
      <c r="F9" s="254"/>
      <c r="G9" s="265" t="s">
        <v>13063</v>
      </c>
      <c r="H9" s="211"/>
      <c r="I9" s="211"/>
      <c r="J9" s="212"/>
      <c r="L9" s="304" t="s">
        <v>509</v>
      </c>
      <c r="M9" s="220" t="s">
        <v>498</v>
      </c>
      <c r="N9" s="220" t="s">
        <v>508</v>
      </c>
      <c r="O9" s="220" t="s">
        <v>512</v>
      </c>
      <c r="P9" s="220" t="s">
        <v>513</v>
      </c>
      <c r="Q9" s="220" t="s">
        <v>522</v>
      </c>
      <c r="R9" s="220" t="s">
        <v>17</v>
      </c>
      <c r="S9" s="220" t="s">
        <v>528</v>
      </c>
      <c r="T9" s="220" t="s">
        <v>529</v>
      </c>
      <c r="U9" s="431" t="s">
        <v>526</v>
      </c>
      <c r="V9" s="221" t="s">
        <v>520</v>
      </c>
      <c r="W9" s="206"/>
      <c r="AO9" s="219" t="str">
        <f>IF($B$6="",$D$9,$B$6)</f>
        <v>ABU SHAKRA</v>
      </c>
      <c r="AQ9" s="225"/>
      <c r="AR9" s="435"/>
      <c r="AS9" s="435"/>
      <c r="AT9" s="211"/>
      <c r="AU9" s="212"/>
      <c r="AW9" s="277"/>
      <c r="AX9" s="265"/>
      <c r="AY9" s="211"/>
      <c r="AZ9" s="211"/>
      <c r="BA9" s="211"/>
      <c r="BB9" s="211"/>
      <c r="BC9" s="211"/>
      <c r="BD9" s="297"/>
      <c r="BE9" s="277"/>
      <c r="BF9" s="211"/>
      <c r="BG9" s="289"/>
      <c r="BH9" s="211"/>
      <c r="BI9" s="212"/>
      <c r="BO9" s="126"/>
      <c r="BX9" s="219" t="str">
        <f>IF($B$6="",$D$9,$B$6)</f>
        <v>ABU SHAKRA</v>
      </c>
      <c r="BZ9" s="271" t="s">
        <v>0</v>
      </c>
      <c r="CA9" s="272" t="s">
        <v>6</v>
      </c>
      <c r="CB9" s="272" t="s">
        <v>499</v>
      </c>
      <c r="CC9" s="273" t="s">
        <v>500</v>
      </c>
      <c r="CD9" s="361" t="s">
        <v>501</v>
      </c>
      <c r="CE9" s="272" t="s">
        <v>502</v>
      </c>
      <c r="CF9" s="272" t="s">
        <v>503</v>
      </c>
      <c r="CG9" s="272" t="s">
        <v>13064</v>
      </c>
      <c r="CH9" s="272" t="s">
        <v>13065</v>
      </c>
      <c r="CI9" s="272" t="s">
        <v>13066</v>
      </c>
      <c r="CJ9" s="272" t="s">
        <v>16</v>
      </c>
      <c r="CK9" s="272" t="s">
        <v>17</v>
      </c>
      <c r="CL9" s="272" t="s">
        <v>13067</v>
      </c>
      <c r="CM9" s="273" t="s">
        <v>504</v>
      </c>
      <c r="CN9" s="273" t="s">
        <v>549</v>
      </c>
      <c r="CO9" s="274" t="s">
        <v>550</v>
      </c>
      <c r="CQ9" s="277"/>
      <c r="CR9" s="211"/>
      <c r="CS9" s="211"/>
      <c r="CT9" s="211"/>
      <c r="CU9" s="211"/>
      <c r="CV9" s="212"/>
      <c r="DC9" s="219" t="str">
        <f>IF($B$6="",$D$9,$B$6)</f>
        <v>ABU SHAKRA</v>
      </c>
      <c r="DE9" s="277"/>
      <c r="DF9" s="211"/>
      <c r="DG9" s="265"/>
      <c r="DH9" s="211"/>
      <c r="DI9" s="211"/>
      <c r="DJ9" s="211"/>
      <c r="DK9" s="211"/>
      <c r="DL9" s="211"/>
      <c r="DM9" s="211"/>
      <c r="DN9" s="211"/>
      <c r="DO9" s="211"/>
      <c r="DP9" s="211"/>
      <c r="DQ9" s="211"/>
      <c r="DR9" s="211"/>
      <c r="DS9" s="211"/>
      <c r="DT9" s="211"/>
      <c r="DU9" s="212"/>
      <c r="FC9" s="219" t="str">
        <f>IF($B$6="",$D$9,$B$6)</f>
        <v>ABU SHAKRA</v>
      </c>
    </row>
    <row r="10" spans="1:159">
      <c r="B10" s="430"/>
      <c r="D10" s="18" t="s">
        <v>13068</v>
      </c>
      <c r="F10" s="255"/>
      <c r="G10" s="721" t="str">
        <f>IF($D$9="",IF($B$6="","Filter the orders by client or select an order from the list",INDEX(clientData[company_name1],MATCH($B$6,clientData[cod_cliente],0))),INDEX(clientData[company_name1],MATCH($D$9,clientData[cod_cliente],0)))</f>
        <v>ABU SHAKRA TRADING COMPANY</v>
      </c>
      <c r="H10" s="722"/>
      <c r="I10" s="723"/>
      <c r="J10" s="214"/>
      <c r="L10" s="305" t="str">
        <f t="array" ref="L10">IFERROR(IF($D$9="",IF($D$11="",INDEX(orderHistory[customer],SMALL(MATCH(ROW(orderHistory[customer]),ROW(orderHistory[customer])),ROWS($A$15:A15)+$B$3)),INDEX(orderHistory[customer],SMALL(IF(ISNUMBER(MATCH(orderHistory[status],$D$11,0)),MATCH(ROW(orderHistory[customer]),ROW(orderHistory[customer])),""),ROWS($A$15:A15)+$B$3))),IF($D$11="",INDEX(orderHistory[customer],SMALL(IF(ISNUMBER(MATCH(orderHistory[customer],$D$9,0)),MATCH(ROW(orderHistory[customer]),ROW(orderHistory[customer]))),ROWS($A$15:A15)+$B$3)),INDEX(orderHistory[customer],SMALL(IF(ISNUMBER(MATCH(orderHistory[customer],$D$9,0)*MATCH(orderHistory[status],$D$11,0)),MATCH(ROW(orderHistory[customer]),ROW(orderHistory[customer])),""),ROWS($A$15:A15)+$B$3)))),"")</f>
        <v>4BEAUTY4YOU</v>
      </c>
      <c r="M10" s="302">
        <f t="array" ref="M10">IFERROR(IF($D$9="",IF($D$11="",INDEX(orderHistory[order_no],SMALL(MATCH(ROW(orderHistory[customer]),ROW(orderHistory[customer])),ROWS($A$15:A15)+$B$3)),INDEX(orderHistory[order_no],SMALL(IF(ISNUMBER(MATCH(orderHistory[status],$D$11,0)),MATCH(ROW(orderHistory[customer]),ROW(orderHistory[customer])),""),ROWS($A$15:A15)+$B$3))),IF($D$11="",INDEX(orderHistory[order_no],SMALL(IF(ISNUMBER(MATCH(orderHistory[customer],$D$9,0)),MATCH(ROW(orderHistory[customer]),ROW(orderHistory[customer]))),ROWS($A$15:A15)+$B$3)),INDEX(orderHistory[order_no],SMALL(IF(ISNUMBER(MATCH(orderHistory[customer],$D$9,0)*MATCH(orderHistory[status],$D$11,0)),MATCH(ROW(orderHistory[customer]),ROW(orderHistory[customer])),""),ROWS($A$15:A15)+$B$3)))),"")</f>
        <v>10</v>
      </c>
      <c r="N10" s="230">
        <f t="array" ref="N10">IFERROR(IF($D$9="",IF($D$11="",INDEX(orderHistory[order_date],SMALL(MATCH(ROW(orderHistory[customer]),ROW(orderHistory[customer])),ROWS($A$15:A15)+$B$3)),INDEX(orderHistory[order_date],SMALL(IF(ISNUMBER(MATCH(orderHistory[status],$D$11,0)),MATCH(ROW(orderHistory[customer]),ROW(orderHistory[customer])),""),ROWS($A$15:A15)+$B$3))),IF($D$11="",INDEX(orderHistory[order_date],SMALL(IF(ISNUMBER(MATCH(orderHistory[customer],$D$9,0)),MATCH(ROW(orderHistory[customer]),ROW(orderHistory[customer]))),ROWS($A$15:A15)+$B$3)),INDEX(orderHistory[order_date],SMALL(IF(ISNUMBER(MATCH(orderHistory[customer],$D$9,0)*MATCH(orderHistory[status],$D$11,0)),MATCH(ROW(orderHistory[customer]),ROW(orderHistory[customer])),""),ROWS($A$15:A15)+$B$3)))),"")</f>
        <v>45348</v>
      </c>
      <c r="O10" s="231" t="str">
        <f t="array" ref="O10">IFERROR(IF($D$9="",IF($D$11="",INDEX(orderHistory[pallet_type],SMALL(MATCH(ROW(orderHistory[customer]),ROW(orderHistory[customer])),ROWS($A$15:A15)+$B$3)),INDEX(orderHistory[pallet_type],SMALL(IF(ISNUMBER(MATCH(orderHistory[status],$D$11,0)),MATCH(ROW(orderHistory[customer]),ROW(orderHistory[customer])),""),ROWS($A$15:A15)+$B$3))),IF($D$11="",INDEX(orderHistory[pallet_type],SMALL(IF(ISNUMBER(MATCH(orderHistory[customer],$D$9,0)),MATCH(ROW(orderHistory[customer]),ROW(orderHistory[customer]))),ROWS($A$15:A15)+$B$3)),INDEX(orderHistory[pallet_type],SMALL(IF(ISNUMBER(MATCH(orderHistory[customer],$D$9,0)*MATCH(orderHistory[status],$D$11,0)),MATCH(ROW(orderHistory[customer]),ROW(orderHistory[customer])),""),ROWS($A$15:A15)+$B$3)))),"")</f>
        <v>80x120</v>
      </c>
      <c r="P10" s="231">
        <f t="array" ref="P10">IFERROR(IF($D$9="",IF($D$11="",INDEX(orderHistory[pallet_no],SMALL(MATCH(ROW(orderHistory[customer]),ROW(orderHistory[customer])),ROWS($A$15:A15)+$B$3)),INDEX(orderHistory[pallet_no],SMALL(IF(ISNUMBER(MATCH(orderHistory[status],$D$11,0)),MATCH(ROW(orderHistory[customer]),ROW(orderHistory[customer])),""),ROWS($A$15:A15)+$B$3))),IF($D$11="",INDEX(orderHistory[pallet_no],SMALL(IF(ISNUMBER(MATCH(orderHistory[customer],$D$9,0)),MATCH(ROW(orderHistory[customer]),ROW(orderHistory[customer]))),ROWS($A$15:A15)+$B$3)),INDEX(orderHistory[pallet_no],SMALL(IF(ISNUMBER(MATCH(orderHistory[customer],$D$9,0)*MATCH(orderHistory[status],$D$11,0)),MATCH(ROW(orderHistory[customer]),ROW(orderHistory[customer])),""),ROWS($A$15:A15)+$B$3)))),"")</f>
        <v>0</v>
      </c>
      <c r="Q10" s="231">
        <f t="array" ref="Q10">IFERROR(IF($D$9="",IF($D$11="",INDEX(orderHistory[invoice_no],SMALL(MATCH(ROW(orderHistory[customer]),ROW(orderHistory[customer])),ROWS($A$15:A15)+$B$3)),INDEX(orderHistory[invoice_no],SMALL(IF(ISNUMBER(MATCH(orderHistory[status],$D$11,0)),MATCH(ROW(orderHistory[customer]),ROW(orderHistory[customer])),""),ROWS($A$15:A15)+$B$3))),IF($D$11="",INDEX(orderHistory[invoice_no],SMALL(IF(ISNUMBER(MATCH(orderHistory[customer],$D$9,0)),MATCH(ROW(orderHistory[customer]),ROW(orderHistory[customer]))),ROWS($A$15:A15)+$B$3)),INDEX(orderHistory[invoice_no],SMALL(IF(ISNUMBER(MATCH(orderHistory[customer],$D$9,0)*MATCH(orderHistory[status],$D$11,0)),MATCH(ROW(orderHistory[customer]),ROW(orderHistory[customer])),""),ROWS($A$15:A15)+$B$3)))),"")</f>
        <v>0</v>
      </c>
      <c r="R10" s="312">
        <f t="array" ref="R10">IFERROR(IF($D$9="",IF($D$11="",INDEX(orderHistory[gross_weight],SMALL(MATCH(ROW(orderHistory[customer]),ROW(orderHistory[customer])),ROWS($A$15:A15)+$B$3)),INDEX(orderHistory[gross_weight],SMALL(IF(ISNUMBER(MATCH(orderHistory[status],$D$11,0)),MATCH(ROW(orderHistory[customer]),ROW(orderHistory[customer])),""),ROWS($A$15:A15)+$B$3))),IF($D$11="",INDEX(orderHistory[gross_weight],SMALL(IF(ISNUMBER(MATCH(orderHistory[customer],$D$9,0)),MATCH(ROW(orderHistory[customer]),ROW(orderHistory[customer]))),ROWS($A$15:A15)+$B$3)),INDEX(orderHistory[gross_weight],SMALL(IF(ISNUMBER(MATCH(orderHistory[customer],$D$9,0)*MATCH(orderHistory[status],$D$11,0)),MATCH(ROW(orderHistory[customer]),ROW(orderHistory[customer])),""),ROWS($A$15:A15)+$B$3)))),"")</f>
        <v>39</v>
      </c>
      <c r="S10" s="761">
        <f t="array" ref="S10">IFERROR(IF($D$9="",IF($D$11="",INDEX(orderHistory[amount_sold],SMALL(MATCH(ROW(orderHistory[customer]),ROW(orderHistory[customer])),ROWS($A$15:A15)+$B$3)),INDEX(orderHistory[amount_sold],SMALL(IF(ISNUMBER(MATCH(orderHistory[status],$D$11,0)),MATCH(ROW(orderHistory[customer]),ROW(orderHistory[customer])),""),ROWS($A$15:A15)+$B$3))),IF($D$11="",INDEX(orderHistory[amount_sold],SMALL(IF(ISNUMBER(MATCH(orderHistory[customer],$D$9,0)),MATCH(ROW(orderHistory[customer]),ROW(orderHistory[customer]))),ROWS($A$15:A15)+$B$3)),INDEX(orderHistory[amount_sold],SMALL(IF(ISNUMBER(MATCH(orderHistory[customer],$D$9,0)*MATCH(orderHistory[status],$D$11,0)),MATCH(ROW(orderHistory[customer]),ROW(orderHistory[customer])),""),ROWS($A$15:A15)+$B$3)))),"")</f>
        <v>630</v>
      </c>
      <c r="T10" s="761">
        <f t="array" ref="T10">IFERROR(IF($D$9="",IF($D$11="",INDEX(orderHistory[profit],SMALL(MATCH(ROW(orderHistory[customer]),ROW(orderHistory[customer])),ROWS($A$15:A15)+$B$3)),INDEX(orderHistory[profit],SMALL(IF(ISNUMBER(MATCH(orderHistory[status],$D$11,0)),MATCH(ROW(orderHistory[customer]),ROW(orderHistory[customer])),""),ROWS($A$15:A15)+$B$3))),IF($D$11="",INDEX(orderHistory[profit],SMALL(IF(ISNUMBER(MATCH(orderHistory[customer],$D$9,0)),MATCH(ROW(orderHistory[customer]),ROW(orderHistory[customer]))),ROWS($A$15:A15)+$B$3)),INDEX(orderHistory[profit],SMALL(IF(ISNUMBER(MATCH(orderHistory[customer],$D$9,0)*MATCH(orderHistory[status],$D$11,0)),MATCH(ROW(orderHistory[customer]),ROW(orderHistory[customer])),""),ROWS($A$15:A15)+$B$3)))),"")</f>
        <v>55</v>
      </c>
      <c r="U10" s="230" t="b">
        <f t="array" ref="U10">IFERROR(IF($D$9="",IF($D$11="",INDEX(orderHistory[payed],SMALL(MATCH(ROW(orderHistory[customer]),ROW(orderHistory[customer])),ROWS($A$15:A15)+$B$3)),INDEX(orderHistory[payed],SMALL(IF(ISNUMBER(MATCH(orderHistory[status],$D$11,0)),MATCH(ROW(orderHistory[customer]),ROW(orderHistory[customer])),""),ROWS($A$15:A15)+$B$3))),IF($D$11="",INDEX(orderHistory[payed],SMALL(IF(ISNUMBER(MATCH(orderHistory[customer],$D$9,0)),MATCH(ROW(orderHistory[customer]),ROW(orderHistory[customer]))),ROWS($A$15:A15)+$B$3)),INDEX(orderHistory[payed],SMALL(IF(ISNUMBER(MATCH(orderHistory[customer],$D$9,0)*MATCH(orderHistory[status],$D$11,0)),MATCH(ROW(orderHistory[customer]),ROW(orderHistory[customer])),""),ROWS($A$15:A15)+$B$3)))),"")</f>
        <v>0</v>
      </c>
      <c r="V10" s="267" t="str">
        <f t="array" ref="V10">IFERROR(IF($D$9="",IF($D$11="",INDEX(orderHistory[status],SMALL(MATCH(ROW(orderHistory[customer]),ROW(orderHistory[customer])),ROWS($A$15:A15)+$B$3)),INDEX(orderHistory[status],SMALL(IF(ISNUMBER(MATCH(orderHistory[status],$D$11,0)),MATCH(ROW(orderHistory[customer]),ROW(orderHistory[customer])),""),ROWS($A$15:A15)+$B$3))),IF($D$11="",INDEX(orderHistory[status],SMALL(IF(ISNUMBER(MATCH(orderHistory[customer],$D$9,0)),MATCH(ROW(orderHistory[customer]),ROW(orderHistory[customer]))),ROWS($A$15:A15)+$B$3)),INDEX(orderHistory[status],SMALL(IF(ISNUMBER(MATCH(orderHistory[customer],$D$9,0)*MATCH(orderHistory[status],$D$11,0)),MATCH(ROW(orderHistory[customer]),ROW(orderHistory[customer])),""),ROWS($A$15:A15)+$B$3)))),"")</f>
        <v>ON WAITING</v>
      </c>
      <c r="W10" s="432"/>
      <c r="AO10" s="14" t="s">
        <v>13069</v>
      </c>
      <c r="AQ10" s="218" t="s">
        <v>13070</v>
      </c>
      <c r="AR10" s="301">
        <v>9</v>
      </c>
      <c r="AS10" s="438" t="s">
        <v>13071</v>
      </c>
      <c r="AT10" s="321">
        <f>INDEX(orderHistory[invoice_no], MATCH($AR$10, orderHistory[order_no], 0))</f>
        <v>0</v>
      </c>
      <c r="AU10" s="214"/>
      <c r="AW10" s="218"/>
      <c r="AX10" s="266" t="s">
        <v>13072</v>
      </c>
      <c r="AY10" s="213"/>
      <c r="AZ10" s="292" t="s">
        <v>13073</v>
      </c>
      <c r="BA10" s="213"/>
      <c r="BB10" s="213"/>
      <c r="BC10" s="213"/>
      <c r="BD10" s="297"/>
      <c r="BE10" s="227"/>
      <c r="BF10" s="213"/>
      <c r="BG10" s="290"/>
      <c r="BH10" s="213"/>
      <c r="BI10" s="214"/>
      <c r="BK10" s="244"/>
      <c r="BL10" s="245"/>
      <c r="BM10" s="246"/>
      <c r="BN10" s="245"/>
      <c r="BO10" s="246"/>
      <c r="BX10" s="14" t="s">
        <v>13069</v>
      </c>
      <c r="BZ10" s="337" t="s">
        <v>120</v>
      </c>
      <c r="CA10" s="411" t="str">
        <f>IF(BZ10="","",VLOOKUP(BZ10,bhpc_data[],7,FALSE))</f>
        <v>BHPC WOMEN 1 EDP 100ML</v>
      </c>
      <c r="CB10" s="341">
        <v>96</v>
      </c>
      <c r="CC10" s="443">
        <v>6.25</v>
      </c>
      <c r="CD10" s="362"/>
      <c r="CE10" s="446"/>
      <c r="CF10" s="340">
        <v>12</v>
      </c>
      <c r="CG10" s="754">
        <f>IFERROR(ROUNDUP(CB10/VLOOKUP(BZ10,bhpc_data[],9,FALSE),0),"")</f>
        <v>4</v>
      </c>
      <c r="CH10" s="456">
        <f>IFERROR(ROUNDUP(CD10/VLOOKUP(BZ10,bhpc_data[],9,FALSE),0),"")</f>
        <v>0</v>
      </c>
      <c r="CI10" s="456">
        <f>IFERROR(ROUNDUP(CF10/VLOOKUP(BZ10,bhpc_data[],9,FALSE),0),"")</f>
        <v>1</v>
      </c>
      <c r="CJ10" s="456">
        <f>IFERROR(((CB10+CD10+CF10)/VLOOKUP(BZ10,bhpc_data[],9,FALSE))*VLOOKUP(BZ10,bhpc_data[],17,FALSE),"")</f>
        <v>30.914999999999999</v>
      </c>
      <c r="CK10" s="456">
        <f>IFERROR(((CB10+CD10+CF10)/VLOOKUP(BZ10,bhpc_data[],9,FALSE))*VLOOKUP(BZ10,bhpc_data[],18,FALSE),"")</f>
        <v>34.019999999999996</v>
      </c>
      <c r="CL10" s="457">
        <f>IFERROR(VLOOKUP(BZ10,inventory[],4,FALSE),"")</f>
        <v>10252</v>
      </c>
      <c r="CM10" s="451">
        <f>IF(BZ10="","",VLOOKUP(BZ10,inventory[],5,FALSE))</f>
        <v>5</v>
      </c>
      <c r="CN10" s="755">
        <f>IF(BZ10="","",(CB10+CD10+CF10)*CM10)</f>
        <v>540</v>
      </c>
      <c r="CO10" s="450">
        <f>IF(BZ10="","",CB10*CC10+CD10*CE10)</f>
        <v>600</v>
      </c>
      <c r="CQ10" s="218"/>
      <c r="CR10" s="232" t="s">
        <v>13074</v>
      </c>
      <c r="CS10" s="309">
        <f>COUNTA($CB$10:$CB$110)</f>
        <v>4</v>
      </c>
      <c r="CT10" s="232" t="s">
        <v>13075</v>
      </c>
      <c r="CU10" s="428">
        <f>SUM(CO10:CO110)</f>
        <v>2400</v>
      </c>
      <c r="CV10" s="214"/>
      <c r="DC10" s="14" t="s">
        <v>13069</v>
      </c>
      <c r="DE10" s="227"/>
      <c r="DF10" s="213"/>
      <c r="DG10" s="266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4"/>
      <c r="FC10" s="14" t="s">
        <v>13069</v>
      </c>
    </row>
    <row r="11" spans="1:159">
      <c r="B11" s="430"/>
      <c r="D11" s="226"/>
      <c r="F11" s="255"/>
      <c r="G11" s="266" t="s">
        <v>13076</v>
      </c>
      <c r="H11" s="213"/>
      <c r="I11" s="213"/>
      <c r="J11" s="214"/>
      <c r="L11" s="305" t="str">
        <f t="array" ref="L11">IFERROR(IF($D$9="",IF($D$11="",INDEX(orderHistory[customer],SMALL(MATCH(ROW(orderHistory[customer]),ROW(orderHistory[customer])),ROWS($A$15:A16)+$B$3)),INDEX(orderHistory[customer],SMALL(IF(ISNUMBER(MATCH(orderHistory[status],$D$11,0)),MATCH(ROW(orderHistory[customer]),ROW(orderHistory[customer])),""),ROWS($A$15:A16)+$B$3))),IF($D$11="",INDEX(orderHistory[customer],SMALL(IF(ISNUMBER(MATCH(orderHistory[customer],$D$9,0)),MATCH(ROW(orderHistory[customer]),ROW(orderHistory[customer]))),ROWS($A$15:A16)+$B$3)),INDEX(orderHistory[customer],SMALL(IF(ISNUMBER(MATCH(orderHistory[customer],$D$9,0)*MATCH(orderHistory[status],$D$11,0)),MATCH(ROW(orderHistory[customer]),ROW(orderHistory[customer])),""),ROWS($A$15:A16)+$B$3)))),"")</f>
        <v>ABU SHAKRA</v>
      </c>
      <c r="M11" s="302">
        <f t="array" ref="M11">IFERROR(IF($D$9="",IF($D$11="",INDEX(orderHistory[order_no],SMALL(MATCH(ROW(orderHistory[customer]),ROW(orderHistory[customer])),ROWS($A$15:A16)+$B$3)),INDEX(orderHistory[order_no],SMALL(IF(ISNUMBER(MATCH(orderHistory[status],$D$11,0)),MATCH(ROW(orderHistory[customer]),ROW(orderHistory[customer])),""),ROWS($A$15:A16)+$B$3))),IF($D$11="",INDEX(orderHistory[order_no],SMALL(IF(ISNUMBER(MATCH(orderHistory[customer],$D$9,0)),MATCH(ROW(orderHistory[customer]),ROW(orderHistory[customer]))),ROWS($A$15:A16)+$B$3)),INDEX(orderHistory[order_no],SMALL(IF(ISNUMBER(MATCH(orderHistory[customer],$D$9,0)*MATCH(orderHistory[status],$D$11,0)),MATCH(ROW(orderHistory[customer]),ROW(orderHistory[customer])),""),ROWS($A$15:A16)+$B$3)))),"")</f>
        <v>9</v>
      </c>
      <c r="N11" s="230">
        <f t="array" ref="N11">IFERROR(IF($D$9="",IF($D$11="",INDEX(orderHistory[order_date],SMALL(MATCH(ROW(orderHistory[customer]),ROW(orderHistory[customer])),ROWS($A$15:A16)+$B$3)),INDEX(orderHistory[order_date],SMALL(IF(ISNUMBER(MATCH(orderHistory[status],$D$11,0)),MATCH(ROW(orderHistory[customer]),ROW(orderHistory[customer])),""),ROWS($A$15:A16)+$B$3))),IF($D$11="",INDEX(orderHistory[order_date],SMALL(IF(ISNUMBER(MATCH(orderHistory[customer],$D$9,0)),MATCH(ROW(orderHistory[customer]),ROW(orderHistory[customer]))),ROWS($A$15:A16)+$B$3)),INDEX(orderHistory[order_date],SMALL(IF(ISNUMBER(MATCH(orderHistory[customer],$D$9,0)*MATCH(orderHistory[status],$D$11,0)),MATCH(ROW(orderHistory[customer]),ROW(orderHistory[customer])),""),ROWS($A$15:A16)+$B$3)))),"")</f>
        <v>45348</v>
      </c>
      <c r="O11" s="231" t="str">
        <f t="array" ref="O11">IFERROR(IF($D$9="",IF($D$11="",INDEX(orderHistory[pallet_type],SMALL(MATCH(ROW(orderHistory[customer]),ROW(orderHistory[customer])),ROWS($A$15:A16)+$B$3)),INDEX(orderHistory[pallet_type],SMALL(IF(ISNUMBER(MATCH(orderHistory[status],$D$11,0)),MATCH(ROW(orderHistory[customer]),ROW(orderHistory[customer])),""),ROWS($A$15:A16)+$B$3))),IF($D$11="",INDEX(orderHistory[pallet_type],SMALL(IF(ISNUMBER(MATCH(orderHistory[customer],$D$9,0)),MATCH(ROW(orderHistory[customer]),ROW(orderHistory[customer]))),ROWS($A$15:A16)+$B$3)),INDEX(orderHistory[pallet_type],SMALL(IF(ISNUMBER(MATCH(orderHistory[customer],$D$9,0)*MATCH(orderHistory[status],$D$11,0)),MATCH(ROW(orderHistory[customer]),ROW(orderHistory[customer])),""),ROWS($A$15:A16)+$B$3)))),"")</f>
        <v>80x120</v>
      </c>
      <c r="P11" s="310">
        <f t="array" ref="P11">IFERROR(IF($D$9="",IF($D$11="",INDEX(orderHistory[pallet_no],SMALL(MATCH(ROW(orderHistory[customer]),ROW(orderHistory[customer])),ROWS($A$15:A16)+$B$3)),INDEX(orderHistory[pallet_no],SMALL(IF(ISNUMBER(MATCH(orderHistory[status],$D$11,0)),MATCH(ROW(orderHistory[customer]),ROW(orderHistory[customer])),""),ROWS($A$15:A16)+$B$3))),IF($D$11="",INDEX(orderHistory[pallet_no],SMALL(IF(ISNUMBER(MATCH(orderHistory[customer],$D$9,0)),MATCH(ROW(orderHistory[customer]),ROW(orderHistory[customer]))),ROWS($A$15:A16)+$B$3)),INDEX(orderHistory[pallet_no],SMALL(IF(ISNUMBER(MATCH(orderHistory[customer],$D$9,0)*MATCH(orderHistory[status],$D$11,0)),MATCH(ROW(orderHistory[customer]),ROW(orderHistory[customer])),""),ROWS($A$15:A16)+$B$3)))),"")</f>
        <v>0</v>
      </c>
      <c r="Q11" s="231">
        <f t="array" ref="Q11">IFERROR(IF($D$9="",IF($D$11="",INDEX(orderHistory[invoice_no],SMALL(MATCH(ROW(orderHistory[customer]),ROW(orderHistory[customer])),ROWS($A$15:A16)+$B$3)),INDEX(orderHistory[invoice_no],SMALL(IF(ISNUMBER(MATCH(orderHistory[status],$D$11,0)),MATCH(ROW(orderHistory[customer]),ROW(orderHistory[customer])),""),ROWS($A$15:A16)+$B$3))),IF($D$11="",INDEX(orderHistory[invoice_no],SMALL(IF(ISNUMBER(MATCH(orderHistory[customer],$D$9,0)),MATCH(ROW(orderHistory[customer]),ROW(orderHistory[customer]))),ROWS($A$15:A16)+$B$3)),INDEX(orderHistory[invoice_no],SMALL(IF(ISNUMBER(MATCH(orderHistory[customer],$D$9,0)*MATCH(orderHistory[status],$D$11,0)),MATCH(ROW(orderHistory[customer]),ROW(orderHistory[customer])),""),ROWS($A$15:A16)+$B$3)))),"")</f>
        <v>0</v>
      </c>
      <c r="R11" s="312">
        <f t="array" ref="R11">IFERROR(IF($D$9="",IF($D$11="",INDEX(orderHistory[gross_weight],SMALL(MATCH(ROW(orderHistory[customer]),ROW(orderHistory[customer])),ROWS($A$15:A16)+$B$3)),INDEX(orderHistory[gross_weight],SMALL(IF(ISNUMBER(MATCH(orderHistory[status],$D$11,0)),MATCH(ROW(orderHistory[customer]),ROW(orderHistory[customer])),""),ROWS($A$15:A16)+$B$3))),IF($D$11="",INDEX(orderHistory[gross_weight],SMALL(IF(ISNUMBER(MATCH(orderHistory[customer],$D$9,0)),MATCH(ROW(orderHistory[customer]),ROW(orderHistory[customer]))),ROWS($A$15:A16)+$B$3)),INDEX(orderHistory[gross_weight],SMALL(IF(ISNUMBER(MATCH(orderHistory[customer],$D$9,0)*MATCH(orderHistory[status],$D$11,0)),MATCH(ROW(orderHistory[customer]),ROW(orderHistory[customer])),""),ROWS($A$15:A16)+$B$3)))),"")</f>
        <v>136</v>
      </c>
      <c r="S11" s="761">
        <f t="array" ref="S11">IFERROR(IF($D$9="",IF($D$11="",INDEX(orderHistory[amount_sold],SMALL(MATCH(ROW(orderHistory[customer]),ROW(orderHistory[customer])),ROWS($A$15:A16)+$B$3)),INDEX(orderHistory[amount_sold],SMALL(IF(ISNUMBER(MATCH(orderHistory[status],$D$11,0)),MATCH(ROW(orderHistory[customer]),ROW(orderHistory[customer])),""),ROWS($A$15:A16)+$B$3))),IF($D$11="",INDEX(orderHistory[amount_sold],SMALL(IF(ISNUMBER(MATCH(orderHistory[customer],$D$9,0)),MATCH(ROW(orderHistory[customer]),ROW(orderHistory[customer]))),ROWS($A$15:A16)+$B$3)),INDEX(orderHistory[amount_sold],SMALL(IF(ISNUMBER(MATCH(orderHistory[customer],$D$9,0)*MATCH(orderHistory[status],$D$11,0)),MATCH(ROW(orderHistory[customer]),ROW(orderHistory[customer])),""),ROWS($A$15:A16)+$B$3)))),"")</f>
        <v>2400</v>
      </c>
      <c r="T11" s="761">
        <f t="array" ref="T11">IFERROR(IF($D$9="",IF($D$11="",INDEX(orderHistory[profit],SMALL(MATCH(ROW(orderHistory[customer]),ROW(orderHistory[customer])),ROWS($A$15:A16)+$B$3)),INDEX(orderHistory[profit],SMALL(IF(ISNUMBER(MATCH(orderHistory[status],$D$11,0)),MATCH(ROW(orderHistory[customer]),ROW(orderHistory[customer])),""),ROWS($A$15:A16)+$B$3))),IF($D$11="",INDEX(orderHistory[profit],SMALL(IF(ISNUMBER(MATCH(orderHistory[customer],$D$9,0)),MATCH(ROW(orderHistory[customer]),ROW(orderHistory[customer]))),ROWS($A$15:A16)+$B$3)),INDEX(orderHistory[profit],SMALL(IF(ISNUMBER(MATCH(orderHistory[customer],$D$9,0)*MATCH(orderHistory[status],$D$11,0)),MATCH(ROW(orderHistory[customer]),ROW(orderHistory[customer])),""),ROWS($A$15:A16)+$B$3)))),"")</f>
        <v>240</v>
      </c>
      <c r="U11" s="230" t="b">
        <f t="array" ref="U11">IFERROR(IF($D$9="",IF($D$11="",INDEX(orderHistory[payed],SMALL(MATCH(ROW(orderHistory[customer]),ROW(orderHistory[customer])),ROWS($A$15:A16)+$B$3)),INDEX(orderHistory[payed],SMALL(IF(ISNUMBER(MATCH(orderHistory[status],$D$11,0)),MATCH(ROW(orderHistory[customer]),ROW(orderHistory[customer])),""),ROWS($A$15:A16)+$B$3))),IF($D$11="",INDEX(orderHistory[payed],SMALL(IF(ISNUMBER(MATCH(orderHistory[customer],$D$9,0)),MATCH(ROW(orderHistory[customer]),ROW(orderHistory[customer]))),ROWS($A$15:A16)+$B$3)),INDEX(orderHistory[payed],SMALL(IF(ISNUMBER(MATCH(orderHistory[customer],$D$9,0)*MATCH(orderHistory[status],$D$11,0)),MATCH(ROW(orderHistory[customer]),ROW(orderHistory[customer])),""),ROWS($A$15:A16)+$B$3)))),"")</f>
        <v>0</v>
      </c>
      <c r="V11" s="267" t="str">
        <f t="array" ref="V11">IFERROR(IF($D$9="",IF($D$11="",INDEX(orderHistory[status],SMALL(MATCH(ROW(orderHistory[customer]),ROW(orderHistory[customer])),ROWS($A$15:A16)+$B$3)),INDEX(orderHistory[status],SMALL(IF(ISNUMBER(MATCH(orderHistory[status],$D$11,0)),MATCH(ROW(orderHistory[customer]),ROW(orderHistory[customer])),""),ROWS($A$15:A16)+$B$3))),IF($D$11="",INDEX(orderHistory[status],SMALL(IF(ISNUMBER(MATCH(orderHistory[customer],$D$9,0)),MATCH(ROW(orderHistory[customer]),ROW(orderHistory[customer]))),ROWS($A$15:A16)+$B$3)),INDEX(orderHistory[status],SMALL(IF(ISNUMBER(MATCH(orderHistory[customer],$D$9,0)*MATCH(orderHistory[status],$D$11,0)),MATCH(ROW(orderHistory[customer]),ROW(orderHistory[customer])),""),ROWS($A$15:A16)+$B$3)))),"")</f>
        <v>ON GOING</v>
      </c>
      <c r="W11" s="433"/>
      <c r="AO11" s="301">
        <f>$B$4</f>
        <v>9</v>
      </c>
      <c r="AQ11" s="218" t="s">
        <v>13077</v>
      </c>
      <c r="AR11" s="320">
        <f>INDEX(orderHistory[order_date], MATCH($AR$10, orderHistory[order_no], 0))</f>
        <v>45348</v>
      </c>
      <c r="AS11" s="438" t="s">
        <v>13078</v>
      </c>
      <c r="AT11" s="320">
        <f>INDEX(orderHistory[invoice_date], MATCH($AR$10, orderHistory[order_no], 0))</f>
        <v>0</v>
      </c>
      <c r="AU11" s="214"/>
      <c r="AW11" s="218"/>
      <c r="AX11" s="319">
        <f>$AR$29*$AZ$11</f>
        <v>0</v>
      </c>
      <c r="AY11" s="213"/>
      <c r="AZ11" s="322">
        <f>INDEX(orderHistory[pallet_cost], MATCH($AR$10, orderHistory[order_no], 0))</f>
        <v>10</v>
      </c>
      <c r="BA11" s="213"/>
      <c r="BB11" s="213"/>
      <c r="BC11" s="213"/>
      <c r="BD11" s="297"/>
      <c r="BE11" s="227"/>
      <c r="BF11" s="213"/>
      <c r="BG11" s="290"/>
      <c r="BH11" s="213"/>
      <c r="BI11" s="214"/>
      <c r="BK11" s="247"/>
      <c r="BL11" s="248"/>
      <c r="BM11" s="249"/>
      <c r="BN11" s="248"/>
      <c r="BO11" s="249"/>
      <c r="BX11" s="301">
        <f>$B$4</f>
        <v>9</v>
      </c>
      <c r="BZ11" s="337" t="s">
        <v>122</v>
      </c>
      <c r="CA11" s="282" t="str">
        <f>IF(BZ11="","",VLOOKUP(BZ11,bhpc_data[],7,FALSE))</f>
        <v>BHPC WOMEN 9 EDP 100ML</v>
      </c>
      <c r="CB11" s="341">
        <v>96</v>
      </c>
      <c r="CC11" s="443">
        <v>6.25</v>
      </c>
      <c r="CD11" s="362"/>
      <c r="CE11" s="446"/>
      <c r="CF11" s="340">
        <v>12</v>
      </c>
      <c r="CG11" s="751">
        <f>IFERROR(ROUNDUP(CB11/VLOOKUP(BZ11,bhpc_data[],9,FALSE),0),"")</f>
        <v>4</v>
      </c>
      <c r="CH11" s="458">
        <f>IFERROR(ROUNDUP(CD11/VLOOKUP(BZ11,bhpc_data[],9,FALSE),0),"")</f>
        <v>0</v>
      </c>
      <c r="CI11" s="458">
        <f>IFERROR(ROUNDUP(CF11/VLOOKUP(BZ11,bhpc_data[],9,FALSE),0),"")</f>
        <v>1</v>
      </c>
      <c r="CJ11" s="458">
        <f>IFERROR(((CB11+CD11+CF11)/VLOOKUP(BZ11,bhpc_data[],9,FALSE))*VLOOKUP(BZ11,bhpc_data[],17,FALSE),"")</f>
        <v>30.914999999999999</v>
      </c>
      <c r="CK11" s="458">
        <f>IFERROR(((CB11+CD11+CF11)/VLOOKUP(BZ11,bhpc_data[],9,FALSE))*VLOOKUP(BZ11,bhpc_data[],18,FALSE),"")</f>
        <v>34.019999999999996</v>
      </c>
      <c r="CL11" s="459">
        <f>IFERROR(VLOOKUP(BZ11,inventory[],4,FALSE),"")</f>
        <v>12150</v>
      </c>
      <c r="CM11" s="451">
        <f>IF(BZ11="","",VLOOKUP(BZ11,inventory[],5,FALSE))</f>
        <v>5</v>
      </c>
      <c r="CN11" s="755">
        <f>IF(BZ11="","",(CB11+CD11+CF11)*CM11)</f>
        <v>540</v>
      </c>
      <c r="CO11" s="450">
        <f>IF(BZ11="","",CB11*CC11+CD11*CE11)</f>
        <v>600</v>
      </c>
      <c r="CQ11" s="218"/>
      <c r="CR11" s="232" t="s">
        <v>13079</v>
      </c>
      <c r="CS11" s="309">
        <f>COUNTA($CD$10:$CD$110)</f>
        <v>0</v>
      </c>
      <c r="CT11" s="232" t="s">
        <v>13080</v>
      </c>
      <c r="CU11" s="428">
        <f>SUM(CN10:CN110)</f>
        <v>2160</v>
      </c>
      <c r="CV11" s="214"/>
      <c r="DC11" s="301">
        <f>$B$4</f>
        <v>9</v>
      </c>
      <c r="DE11" s="227"/>
      <c r="DF11" s="213"/>
      <c r="DG11" s="266"/>
      <c r="DH11" s="213"/>
      <c r="DI11" s="709" t="b">
        <v>0</v>
      </c>
      <c r="DJ11" s="709"/>
      <c r="DK11" s="213"/>
      <c r="DL11" s="213"/>
      <c r="DM11" s="213"/>
      <c r="DN11" s="213"/>
      <c r="DO11" s="213"/>
      <c r="DP11" s="213"/>
      <c r="DQ11" s="213"/>
      <c r="DR11" s="213"/>
      <c r="DS11" s="213"/>
      <c r="DT11" s="213"/>
      <c r="DU11" s="214"/>
      <c r="FC11" s="301">
        <f>$B$4</f>
        <v>9</v>
      </c>
    </row>
    <row r="12" spans="1:159" ht="14.45" customHeight="1">
      <c r="B12" s="430"/>
      <c r="F12" s="255"/>
      <c r="G12" s="748" t="str">
        <f>IFERROR(INDEX(clientData[country],MATCH($G$10,clientData[company_name1],0)),"")</f>
        <v>JORDAN</v>
      </c>
      <c r="H12" s="749"/>
      <c r="I12" s="750"/>
      <c r="J12" s="214"/>
      <c r="L12" s="305" t="str">
        <f t="array" ref="L12">IFERROR(IF($D$9="",IF($D$11="",INDEX(orderHistory[customer],SMALL(MATCH(ROW(orderHistory[customer]),ROW(orderHistory[customer])),ROWS($A$15:A17)+$B$3)),INDEX(orderHistory[customer],SMALL(IF(ISNUMBER(MATCH(orderHistory[status],$D$11,0)),MATCH(ROW(orderHistory[customer]),ROW(orderHistory[customer])),""),ROWS($A$15:A17)+$B$3))),IF($D$11="",INDEX(orderHistory[customer],SMALL(IF(ISNUMBER(MATCH(orderHistory[customer],$D$9,0)),MATCH(ROW(orderHistory[customer]),ROW(orderHistory[customer]))),ROWS($A$15:A17)+$B$3)),INDEX(orderHistory[customer],SMALL(IF(ISNUMBER(MATCH(orderHistory[customer],$D$9,0)*MATCH(orderHistory[status],$D$11,0)),MATCH(ROW(orderHistory[customer]),ROW(orderHistory[customer])),""),ROWS($A$15:A17)+$B$3)))),"")</f>
        <v>ILM</v>
      </c>
      <c r="M12" s="302">
        <f t="array" ref="M12">IFERROR(IF($D$9="",IF($D$11="",INDEX(orderHistory[order_no],SMALL(MATCH(ROW(orderHistory[customer]),ROW(orderHistory[customer])),ROWS($A$15:A17)+$B$3)),INDEX(orderHistory[order_no],SMALL(IF(ISNUMBER(MATCH(orderHistory[status],$D$11,0)),MATCH(ROW(orderHistory[customer]),ROW(orderHistory[customer])),""),ROWS($A$15:A17)+$B$3))),IF($D$11="",INDEX(orderHistory[order_no],SMALL(IF(ISNUMBER(MATCH(orderHistory[customer],$D$9,0)),MATCH(ROW(orderHistory[customer]),ROW(orderHistory[customer]))),ROWS($A$15:A17)+$B$3)),INDEX(orderHistory[order_no],SMALL(IF(ISNUMBER(MATCH(orderHistory[customer],$D$9,0)*MATCH(orderHistory[status],$D$11,0)),MATCH(ROW(orderHistory[customer]),ROW(orderHistory[customer])),""),ROWS($A$15:A17)+$B$3)))),"")</f>
        <v>8</v>
      </c>
      <c r="N12" s="230">
        <f t="array" ref="N12">IFERROR(IF($D$9="",IF($D$11="",INDEX(orderHistory[order_date],SMALL(MATCH(ROW(orderHistory[customer]),ROW(orderHistory[customer])),ROWS($A$15:A17)+$B$3)),INDEX(orderHistory[order_date],SMALL(IF(ISNUMBER(MATCH(orderHistory[status],$D$11,0)),MATCH(ROW(orderHistory[customer]),ROW(orderHistory[customer])),""),ROWS($A$15:A17)+$B$3))),IF($D$11="",INDEX(orderHistory[order_date],SMALL(IF(ISNUMBER(MATCH(orderHistory[customer],$D$9,0)),MATCH(ROW(orderHistory[customer]),ROW(orderHistory[customer]))),ROWS($A$15:A17)+$B$3)),INDEX(orderHistory[order_date],SMALL(IF(ISNUMBER(MATCH(orderHistory[customer],$D$9,0)*MATCH(orderHistory[status],$D$11,0)),MATCH(ROW(orderHistory[customer]),ROW(orderHistory[customer])),""),ROWS($A$15:A17)+$B$3)))),"")</f>
        <v>45347</v>
      </c>
      <c r="O12" s="231" t="str">
        <f t="array" ref="O12">IFERROR(IF($D$9="",IF($D$11="",INDEX(orderHistory[pallet_type],SMALL(MATCH(ROW(orderHistory[customer]),ROW(orderHistory[customer])),ROWS($A$15:A17)+$B$3)),INDEX(orderHistory[pallet_type],SMALL(IF(ISNUMBER(MATCH(orderHistory[status],$D$11,0)),MATCH(ROW(orderHistory[customer]),ROW(orderHistory[customer])),""),ROWS($A$15:A17)+$B$3))),IF($D$11="",INDEX(orderHistory[pallet_type],SMALL(IF(ISNUMBER(MATCH(orderHistory[customer],$D$9,0)),MATCH(ROW(orderHistory[customer]),ROW(orderHistory[customer]))),ROWS($A$15:A17)+$B$3)),INDEX(orderHistory[pallet_type],SMALL(IF(ISNUMBER(MATCH(orderHistory[customer],$D$9,0)*MATCH(orderHistory[status],$D$11,0)),MATCH(ROW(orderHistory[customer]),ROW(orderHistory[customer])),""),ROWS($A$15:A17)+$B$3)))),"")</f>
        <v>80x120</v>
      </c>
      <c r="P12" s="310">
        <f t="array" ref="P12">IFERROR(IF($D$9="",IF($D$11="",INDEX(orderHistory[pallet_no],SMALL(MATCH(ROW(orderHistory[customer]),ROW(orderHistory[customer])),ROWS($A$15:A17)+$B$3)),INDEX(orderHistory[pallet_no],SMALL(IF(ISNUMBER(MATCH(orderHistory[status],$D$11,0)),MATCH(ROW(orderHistory[customer]),ROW(orderHistory[customer])),""),ROWS($A$15:A17)+$B$3))),IF($D$11="",INDEX(orderHistory[pallet_no],SMALL(IF(ISNUMBER(MATCH(orderHistory[customer],$D$9,0)),MATCH(ROW(orderHistory[customer]),ROW(orderHistory[customer]))),ROWS($A$15:A17)+$B$3)),INDEX(orderHistory[pallet_no],SMALL(IF(ISNUMBER(MATCH(orderHistory[customer],$D$9,0)*MATCH(orderHistory[status],$D$11,0)),MATCH(ROW(orderHistory[customer]),ROW(orderHistory[customer])),""),ROWS($A$15:A17)+$B$3)))),"")</f>
        <v>0</v>
      </c>
      <c r="Q12" s="231">
        <f t="array" ref="Q12">IFERROR(IF($D$9="",IF($D$11="",INDEX(orderHistory[invoice_no],SMALL(MATCH(ROW(orderHistory[customer]),ROW(orderHistory[customer])),ROWS($A$15:A17)+$B$3)),INDEX(orderHistory[invoice_no],SMALL(IF(ISNUMBER(MATCH(orderHistory[status],$D$11,0)),MATCH(ROW(orderHistory[customer]),ROW(orderHistory[customer])),""),ROWS($A$15:A17)+$B$3))),IF($D$11="",INDEX(orderHistory[invoice_no],SMALL(IF(ISNUMBER(MATCH(orderHistory[customer],$D$9,0)),MATCH(ROW(orderHistory[customer]),ROW(orderHistory[customer]))),ROWS($A$15:A17)+$B$3)),INDEX(orderHistory[invoice_no],SMALL(IF(ISNUMBER(MATCH(orderHistory[customer],$D$9,0)*MATCH(orderHistory[status],$D$11,0)),MATCH(ROW(orderHistory[customer]),ROW(orderHistory[customer])),""),ROWS($A$15:A17)+$B$3)))),"")</f>
        <v>0</v>
      </c>
      <c r="R12" s="312">
        <f t="array" ref="R12">IFERROR(IF($D$9="",IF($D$11="",INDEX(orderHistory[gross_weight],SMALL(MATCH(ROW(orderHistory[customer]),ROW(orderHistory[customer])),ROWS($A$15:A17)+$B$3)),INDEX(orderHistory[gross_weight],SMALL(IF(ISNUMBER(MATCH(orderHistory[status],$D$11,0)),MATCH(ROW(orderHistory[customer]),ROW(orderHistory[customer])),""),ROWS($A$15:A17)+$B$3))),IF($D$11="",INDEX(orderHistory[gross_weight],SMALL(IF(ISNUMBER(MATCH(orderHistory[customer],$D$9,0)),MATCH(ROW(orderHistory[customer]),ROW(orderHistory[customer]))),ROWS($A$15:A17)+$B$3)),INDEX(orderHistory[gross_weight],SMALL(IF(ISNUMBER(MATCH(orderHistory[customer],$D$9,0)*MATCH(orderHistory[status],$D$11,0)),MATCH(ROW(orderHistory[customer]),ROW(orderHistory[customer])),""),ROWS($A$15:A17)+$B$3)))),"")</f>
        <v>6295</v>
      </c>
      <c r="S12" s="761">
        <f t="array" ref="S12">IFERROR(IF($D$9="",IF($D$11="",INDEX(orderHistory[amount_sold],SMALL(MATCH(ROW(orderHistory[customer]),ROW(orderHistory[customer])),ROWS($A$15:A17)+$B$3)),INDEX(orderHistory[amount_sold],SMALL(IF(ISNUMBER(MATCH(orderHistory[status],$D$11,0)),MATCH(ROW(orderHistory[customer]),ROW(orderHistory[customer])),""),ROWS($A$15:A17)+$B$3))),IF($D$11="",INDEX(orderHistory[amount_sold],SMALL(IF(ISNUMBER(MATCH(orderHistory[customer],$D$9,0)),MATCH(ROW(orderHistory[customer]),ROW(orderHistory[customer]))),ROWS($A$15:A17)+$B$3)),INDEX(orderHistory[amount_sold],SMALL(IF(ISNUMBER(MATCH(orderHistory[customer],$D$9,0)*MATCH(orderHistory[status],$D$11,0)),MATCH(ROW(orderHistory[customer]),ROW(orderHistory[customer])),""),ROWS($A$15:A17)+$B$3)))),"")</f>
        <v>104273.28</v>
      </c>
      <c r="T12" s="761">
        <f t="array" ref="T12">IFERROR(IF($D$9="",IF($D$11="",INDEX(orderHistory[profit],SMALL(MATCH(ROW(orderHistory[customer]),ROW(orderHistory[customer])),ROWS($A$15:A17)+$B$3)),INDEX(orderHistory[profit],SMALL(IF(ISNUMBER(MATCH(orderHistory[status],$D$11,0)),MATCH(ROW(orderHistory[customer]),ROW(orderHistory[customer])),""),ROWS($A$15:A17)+$B$3))),IF($D$11="",INDEX(orderHistory[profit],SMALL(IF(ISNUMBER(MATCH(orderHistory[customer],$D$9,0)),MATCH(ROW(orderHistory[customer]),ROW(orderHistory[customer]))),ROWS($A$15:A17)+$B$3)),INDEX(orderHistory[profit],SMALL(IF(ISNUMBER(MATCH(orderHistory[customer],$D$9,0)*MATCH(orderHistory[status],$D$11,0)),MATCH(ROW(orderHistory[customer]),ROW(orderHistory[customer])),""),ROWS($A$15:A17)+$B$3)))),"")</f>
        <v>11395.44</v>
      </c>
      <c r="U12" s="230" t="b">
        <f t="array" ref="U12">IFERROR(IF($D$9="",IF($D$11="",INDEX(orderHistory[payed],SMALL(MATCH(ROW(orderHistory[customer]),ROW(orderHistory[customer])),ROWS($A$15:A17)+$B$3)),INDEX(orderHistory[payed],SMALL(IF(ISNUMBER(MATCH(orderHistory[status],$D$11,0)),MATCH(ROW(orderHistory[customer]),ROW(orderHistory[customer])),""),ROWS($A$15:A17)+$B$3))),IF($D$11="",INDEX(orderHistory[payed],SMALL(IF(ISNUMBER(MATCH(orderHistory[customer],$D$9,0)),MATCH(ROW(orderHistory[customer]),ROW(orderHistory[customer]))),ROWS($A$15:A17)+$B$3)),INDEX(orderHistory[payed],SMALL(IF(ISNUMBER(MATCH(orderHistory[customer],$D$9,0)*MATCH(orderHistory[status],$D$11,0)),MATCH(ROW(orderHistory[customer]),ROW(orderHistory[customer])),""),ROWS($A$15:A17)+$B$3)))),"")</f>
        <v>0</v>
      </c>
      <c r="V12" s="267" t="str">
        <f t="array" ref="V12">IFERROR(IF($D$9="",IF($D$11="",INDEX(orderHistory[status],SMALL(MATCH(ROW(orderHistory[customer]),ROW(orderHistory[customer])),ROWS($A$15:A17)+$B$3)),INDEX(orderHistory[status],SMALL(IF(ISNUMBER(MATCH(orderHistory[status],$D$11,0)),MATCH(ROW(orderHistory[customer]),ROW(orderHistory[customer])),""),ROWS($A$15:A17)+$B$3))),IF($D$11="",INDEX(orderHistory[status],SMALL(IF(ISNUMBER(MATCH(orderHistory[customer],$D$9,0)),MATCH(ROW(orderHistory[customer]),ROW(orderHistory[customer]))),ROWS($A$15:A17)+$B$3)),INDEX(orderHistory[status],SMALL(IF(ISNUMBER(MATCH(orderHistory[customer],$D$9,0)*MATCH(orderHistory[status],$D$11,0)),MATCH(ROW(orderHistory[customer]),ROW(orderHistory[customer])),""),ROWS($A$15:A17)+$B$3)))),"")</f>
        <v>ON GOING</v>
      </c>
      <c r="W12" s="433"/>
      <c r="AO12" s="14" t="s">
        <v>13081</v>
      </c>
      <c r="AQ12" s="227"/>
      <c r="AR12" s="436"/>
      <c r="AS12" s="436"/>
      <c r="AT12" s="213"/>
      <c r="AU12" s="214"/>
      <c r="AW12" s="227"/>
      <c r="AX12" s="293" t="s">
        <v>13082</v>
      </c>
      <c r="AY12" s="213"/>
      <c r="AZ12" s="290" t="s">
        <v>13073</v>
      </c>
      <c r="BA12" s="213"/>
      <c r="BB12" s="213"/>
      <c r="BC12" s="213"/>
      <c r="BD12" s="297"/>
      <c r="BE12" s="227"/>
      <c r="BF12" s="213"/>
      <c r="BG12" s="290"/>
      <c r="BH12" s="213"/>
      <c r="BI12" s="214"/>
      <c r="BK12" s="247"/>
      <c r="BL12" s="248"/>
      <c r="BM12" s="249"/>
      <c r="BN12" s="248"/>
      <c r="BO12" s="249"/>
      <c r="BX12" s="14" t="s">
        <v>13081</v>
      </c>
      <c r="BZ12" s="337" t="s">
        <v>124</v>
      </c>
      <c r="CA12" s="282" t="str">
        <f>IF(BZ12="","",VLOOKUP(BZ12,bhpc_data[],7,FALSE))</f>
        <v>BHPC WOMEN 8 EDP 100ML</v>
      </c>
      <c r="CB12" s="341">
        <v>96</v>
      </c>
      <c r="CC12" s="443">
        <v>6.25</v>
      </c>
      <c r="CD12" s="362"/>
      <c r="CE12" s="446"/>
      <c r="CF12" s="340">
        <v>12</v>
      </c>
      <c r="CG12" s="751">
        <f>IFERROR(ROUNDUP(CB12/VLOOKUP(BZ12,bhpc_data[],9,FALSE),0),"")</f>
        <v>4</v>
      </c>
      <c r="CH12" s="458">
        <f>IFERROR(ROUNDUP(CD12/VLOOKUP(BZ12,bhpc_data[],9,FALSE),0),"")</f>
        <v>0</v>
      </c>
      <c r="CI12" s="458">
        <f>IFERROR(ROUNDUP(CF12/VLOOKUP(BZ12,bhpc_data[],9,FALSE),0),"")</f>
        <v>1</v>
      </c>
      <c r="CJ12" s="458">
        <f>IFERROR(((CB12+CD12+CF12)/VLOOKUP(BZ12,bhpc_data[],9,FALSE))*VLOOKUP(BZ12,bhpc_data[],17,FALSE),"")</f>
        <v>30.914999999999999</v>
      </c>
      <c r="CK12" s="458">
        <f>IFERROR(((CB12+CD12+CF12)/VLOOKUP(BZ12,bhpc_data[],9,FALSE))*VLOOKUP(BZ12,bhpc_data[],18,FALSE),"")</f>
        <v>34.019999999999996</v>
      </c>
      <c r="CL12" s="459">
        <f>IFERROR(VLOOKUP(BZ12,inventory[],4,FALSE),"")</f>
        <v>7454</v>
      </c>
      <c r="CM12" s="451">
        <f>IF(BZ12="","",VLOOKUP(BZ12,inventory[],5,FALSE))</f>
        <v>5</v>
      </c>
      <c r="CN12" s="755">
        <f>IF(BZ12="","",(CB12+CD12+CF12)*CM12)</f>
        <v>540</v>
      </c>
      <c r="CO12" s="450">
        <f>IF(BZ12="","",CB12*CC12+CD12*CE12)</f>
        <v>600</v>
      </c>
      <c r="CQ12" s="218"/>
      <c r="CR12" s="232" t="s">
        <v>13083</v>
      </c>
      <c r="CS12" s="309">
        <f>COUNTA($CF$10:$CF$110)</f>
        <v>4</v>
      </c>
      <c r="CT12" s="232"/>
      <c r="CU12" s="213"/>
      <c r="CV12" s="214"/>
      <c r="DC12" s="14" t="s">
        <v>13081</v>
      </c>
      <c r="DE12" s="227"/>
      <c r="DF12" s="213"/>
      <c r="DG12" s="266"/>
      <c r="DH12" s="213"/>
      <c r="DI12" s="213" t="s">
        <v>13081</v>
      </c>
      <c r="DJ12" s="213"/>
      <c r="DK12" s="213"/>
      <c r="DL12" s="213" t="s">
        <v>13084</v>
      </c>
      <c r="DM12" s="213"/>
      <c r="DN12" s="213"/>
      <c r="DO12" s="213"/>
      <c r="DP12" s="213"/>
      <c r="DQ12" s="213"/>
      <c r="DR12" s="213"/>
      <c r="DS12" s="213"/>
      <c r="DT12" s="213"/>
      <c r="DU12" s="214"/>
      <c r="FC12" s="14" t="s">
        <v>13081</v>
      </c>
    </row>
    <row r="13" spans="1:159">
      <c r="B13" s="430"/>
      <c r="F13" s="255"/>
      <c r="G13" s="266" t="s">
        <v>13085</v>
      </c>
      <c r="H13" s="213"/>
      <c r="I13" s="213"/>
      <c r="J13" s="214"/>
      <c r="L13" s="305" t="str">
        <f t="array" ref="L13">IFERROR(IF($D$9="",IF($D$11="",INDEX(orderHistory[customer],SMALL(MATCH(ROW(orderHistory[customer]),ROW(orderHistory[customer])),ROWS($A$15:A18)+$B$3)),INDEX(orderHistory[customer],SMALL(IF(ISNUMBER(MATCH(orderHistory[status],$D$11,0)),MATCH(ROW(orderHistory[customer]),ROW(orderHistory[customer])),""),ROWS($A$15:A18)+$B$3))),IF($D$11="",INDEX(orderHistory[customer],SMALL(IF(ISNUMBER(MATCH(orderHistory[customer],$D$9,0)),MATCH(ROW(orderHistory[customer]),ROW(orderHistory[customer]))),ROWS($A$15:A18)+$B$3)),INDEX(orderHistory[customer],SMALL(IF(ISNUMBER(MATCH(orderHistory[customer],$D$9,0)*MATCH(orderHistory[status],$D$11,0)),MATCH(ROW(orderHistory[customer]),ROW(orderHistory[customer])),""),ROWS($A$15:A18)+$B$3)))),"")</f>
        <v>ABU SHAKRA</v>
      </c>
      <c r="M13" s="302">
        <f t="array" ref="M13">IFERROR(IF($D$9="",IF($D$11="",INDEX(orderHistory[order_no],SMALL(MATCH(ROW(orderHistory[customer]),ROW(orderHistory[customer])),ROWS($A$15:A18)+$B$3)),INDEX(orderHistory[order_no],SMALL(IF(ISNUMBER(MATCH(orderHistory[status],$D$11,0)),MATCH(ROW(orderHistory[customer]),ROW(orderHistory[customer])),""),ROWS($A$15:A18)+$B$3))),IF($D$11="",INDEX(orderHistory[order_no],SMALL(IF(ISNUMBER(MATCH(orderHistory[customer],$D$9,0)),MATCH(ROW(orderHistory[customer]),ROW(orderHistory[customer]))),ROWS($A$15:A18)+$B$3)),INDEX(orderHistory[order_no],SMALL(IF(ISNUMBER(MATCH(orderHistory[customer],$D$9,0)*MATCH(orderHistory[status],$D$11,0)),MATCH(ROW(orderHistory[customer]),ROW(orderHistory[customer])),""),ROWS($A$15:A18)+$B$3)))),"")</f>
        <v>4</v>
      </c>
      <c r="N13" s="230">
        <f t="array" ref="N13">IFERROR(IF($D$9="",IF($D$11="",INDEX(orderHistory[order_date],SMALL(MATCH(ROW(orderHistory[customer]),ROW(orderHistory[customer])),ROWS($A$15:A18)+$B$3)),INDEX(orderHistory[order_date],SMALL(IF(ISNUMBER(MATCH(orderHistory[status],$D$11,0)),MATCH(ROW(orderHistory[customer]),ROW(orderHistory[customer])),""),ROWS($A$15:A18)+$B$3))),IF($D$11="",INDEX(orderHistory[order_date],SMALL(IF(ISNUMBER(MATCH(orderHistory[customer],$D$9,0)),MATCH(ROW(orderHistory[customer]),ROW(orderHistory[customer]))),ROWS($A$15:A18)+$B$3)),INDEX(orderHistory[order_date],SMALL(IF(ISNUMBER(MATCH(orderHistory[customer],$D$9,0)*MATCH(orderHistory[status],$D$11,0)),MATCH(ROW(orderHistory[customer]),ROW(orderHistory[customer])),""),ROWS($A$15:A18)+$B$3)))),"")</f>
        <v>45536</v>
      </c>
      <c r="O13" s="231" t="str">
        <f t="array" ref="O13">IFERROR(IF($D$9="",IF($D$11="",INDEX(orderHistory[pallet_type],SMALL(MATCH(ROW(orderHistory[customer]),ROW(orderHistory[customer])),ROWS($A$15:A18)+$B$3)),INDEX(orderHistory[pallet_type],SMALL(IF(ISNUMBER(MATCH(orderHistory[status],$D$11,0)),MATCH(ROW(orderHistory[customer]),ROW(orderHistory[customer])),""),ROWS($A$15:A18)+$B$3))),IF($D$11="",INDEX(orderHistory[pallet_type],SMALL(IF(ISNUMBER(MATCH(orderHistory[customer],$D$9,0)),MATCH(ROW(orderHistory[customer]),ROW(orderHistory[customer]))),ROWS($A$15:A18)+$B$3)),INDEX(orderHistory[pallet_type],SMALL(IF(ISNUMBER(MATCH(orderHistory[customer],$D$9,0)*MATCH(orderHistory[status],$D$11,0)),MATCH(ROW(orderHistory[customer]),ROW(orderHistory[customer])),""),ROWS($A$15:A18)+$B$3)))),"")</f>
        <v>100x120</v>
      </c>
      <c r="P13" s="310">
        <f t="array" ref="P13">IFERROR(IF($D$9="",IF($D$11="",INDEX(orderHistory[pallet_no],SMALL(MATCH(ROW(orderHistory[customer]),ROW(orderHistory[customer])),ROWS($A$15:A18)+$B$3)),INDEX(orderHistory[pallet_no],SMALL(IF(ISNUMBER(MATCH(orderHistory[status],$D$11,0)),MATCH(ROW(orderHistory[customer]),ROW(orderHistory[customer])),""),ROWS($A$15:A18)+$B$3))),IF($D$11="",INDEX(orderHistory[pallet_no],SMALL(IF(ISNUMBER(MATCH(orderHistory[customer],$D$9,0)),MATCH(ROW(orderHistory[customer]),ROW(orderHistory[customer]))),ROWS($A$15:A18)+$B$3)),INDEX(orderHistory[pallet_no],SMALL(IF(ISNUMBER(MATCH(orderHistory[customer],$D$9,0)*MATCH(orderHistory[status],$D$11,0)),MATCH(ROW(orderHistory[customer]),ROW(orderHistory[customer])),""),ROWS($A$15:A18)+$B$3)))),"")</f>
        <v>2</v>
      </c>
      <c r="Q13" s="231">
        <f t="array" ref="Q13">IFERROR(IF($D$9="",IF($D$11="",INDEX(orderHistory[invoice_no],SMALL(MATCH(ROW(orderHistory[customer]),ROW(orderHistory[customer])),ROWS($A$15:A18)+$B$3)),INDEX(orderHistory[invoice_no],SMALL(IF(ISNUMBER(MATCH(orderHistory[status],$D$11,0)),MATCH(ROW(orderHistory[customer]),ROW(orderHistory[customer])),""),ROWS($A$15:A18)+$B$3))),IF($D$11="",INDEX(orderHistory[invoice_no],SMALL(IF(ISNUMBER(MATCH(orderHistory[customer],$D$9,0)),MATCH(ROW(orderHistory[customer]),ROW(orderHistory[customer]))),ROWS($A$15:A18)+$B$3)),INDEX(orderHistory[invoice_no],SMALL(IF(ISNUMBER(MATCH(orderHistory[customer],$D$9,0)*MATCH(orderHistory[status],$D$11,0)),MATCH(ROW(orderHistory[customer]),ROW(orderHistory[customer])),""),ROWS($A$15:A18)+$B$3)))),"")</f>
        <v>421</v>
      </c>
      <c r="R13" s="312">
        <f t="array" ref="R13">IFERROR(IF($D$9="",IF($D$11="",INDEX(orderHistory[gross_weight],SMALL(MATCH(ROW(orderHistory[customer]),ROW(orderHistory[customer])),ROWS($A$15:A18)+$B$3)),INDEX(orderHistory[gross_weight],SMALL(IF(ISNUMBER(MATCH(orderHistory[status],$D$11,0)),MATCH(ROW(orderHistory[customer]),ROW(orderHistory[customer])),""),ROWS($A$15:A18)+$B$3))),IF($D$11="",INDEX(orderHistory[gross_weight],SMALL(IF(ISNUMBER(MATCH(orderHistory[customer],$D$9,0)),MATCH(ROW(orderHistory[customer]),ROW(orderHistory[customer]))),ROWS($A$15:A18)+$B$3)),INDEX(orderHistory[gross_weight],SMALL(IF(ISNUMBER(MATCH(orderHistory[customer],$D$9,0)*MATCH(orderHistory[status],$D$11,0)),MATCH(ROW(orderHistory[customer]),ROW(orderHistory[customer])),""),ROWS($A$15:A18)+$B$3)))),"")</f>
        <v>1640</v>
      </c>
      <c r="S13" s="761">
        <f t="array" ref="S13">IFERROR(IF($D$9="",IF($D$11="",INDEX(orderHistory[amount_sold],SMALL(MATCH(ROW(orderHistory[customer]),ROW(orderHistory[customer])),ROWS($A$15:A18)+$B$3)),INDEX(orderHistory[amount_sold],SMALL(IF(ISNUMBER(MATCH(orderHistory[status],$D$11,0)),MATCH(ROW(orderHistory[customer]),ROW(orderHistory[customer])),""),ROWS($A$15:A18)+$B$3))),IF($D$11="",INDEX(orderHistory[amount_sold],SMALL(IF(ISNUMBER(MATCH(orderHistory[customer],$D$9,0)),MATCH(ROW(orderHistory[customer]),ROW(orderHistory[customer]))),ROWS($A$15:A18)+$B$3)),INDEX(orderHistory[amount_sold],SMALL(IF(ISNUMBER(MATCH(orderHistory[customer],$D$9,0)*MATCH(orderHistory[status],$D$11,0)),MATCH(ROW(orderHistory[customer]),ROW(orderHistory[customer])),""),ROWS($A$15:A18)+$B$3)))),"")</f>
        <v>44022</v>
      </c>
      <c r="T13" s="761">
        <f t="array" ref="T13">IFERROR(IF($D$9="",IF($D$11="",INDEX(orderHistory[profit],SMALL(MATCH(ROW(orderHistory[customer]),ROW(orderHistory[customer])),ROWS($A$15:A18)+$B$3)),INDEX(orderHistory[profit],SMALL(IF(ISNUMBER(MATCH(orderHistory[status],$D$11,0)),MATCH(ROW(orderHistory[customer]),ROW(orderHistory[customer])),""),ROWS($A$15:A18)+$B$3))),IF($D$11="",INDEX(orderHistory[profit],SMALL(IF(ISNUMBER(MATCH(orderHistory[customer],$D$9,0)),MATCH(ROW(orderHistory[customer]),ROW(orderHistory[customer]))),ROWS($A$15:A18)+$B$3)),INDEX(orderHistory[profit],SMALL(IF(ISNUMBER(MATCH(orderHistory[customer],$D$9,0)*MATCH(orderHistory[status],$D$11,0)),MATCH(ROW(orderHistory[customer]),ROW(orderHistory[customer])),""),ROWS($A$15:A18)+$B$3)))),"")</f>
        <v>8491.2800000000007</v>
      </c>
      <c r="U13" s="230" t="b">
        <f t="array" ref="U13">IFERROR(IF($D$9="",IF($D$11="",INDEX(orderHistory[payed],SMALL(MATCH(ROW(orderHistory[customer]),ROW(orderHistory[customer])),ROWS($A$15:A18)+$B$3)),INDEX(orderHistory[payed],SMALL(IF(ISNUMBER(MATCH(orderHistory[status],$D$11,0)),MATCH(ROW(orderHistory[customer]),ROW(orderHistory[customer])),""),ROWS($A$15:A18)+$B$3))),IF($D$11="",INDEX(orderHistory[payed],SMALL(IF(ISNUMBER(MATCH(orderHistory[customer],$D$9,0)),MATCH(ROW(orderHistory[customer]),ROW(orderHistory[customer]))),ROWS($A$15:A18)+$B$3)),INDEX(orderHistory[payed],SMALL(IF(ISNUMBER(MATCH(orderHistory[customer],$D$9,0)*MATCH(orderHistory[status],$D$11,0)),MATCH(ROW(orderHistory[customer]),ROW(orderHistory[customer])),""),ROWS($A$15:A18)+$B$3)))),"")</f>
        <v>1</v>
      </c>
      <c r="V13" s="267" t="str">
        <f t="array" ref="V13">IFERROR(IF($D$9="",IF($D$11="",INDEX(orderHistory[status],SMALL(MATCH(ROW(orderHistory[customer]),ROW(orderHistory[customer])),ROWS($A$15:A18)+$B$3)),INDEX(orderHistory[status],SMALL(IF(ISNUMBER(MATCH(orderHistory[status],$D$11,0)),MATCH(ROW(orderHistory[customer]),ROW(orderHistory[customer])),""),ROWS($A$15:A18)+$B$3))),IF($D$11="",INDEX(orderHistory[status],SMALL(IF(ISNUMBER(MATCH(orderHistory[customer],$D$9,0)),MATCH(ROW(orderHistory[customer]),ROW(orderHistory[customer]))),ROWS($A$15:A18)+$B$3)),INDEX(orderHistory[status],SMALL(IF(ISNUMBER(MATCH(orderHistory[customer],$D$9,0)*MATCH(orderHistory[status],$D$11,0)),MATCH(ROW(orderHistory[customer]),ROW(orderHistory[customer])),""),ROWS($A$15:A18)+$B$3)))),"")</f>
        <v>ON GOING</v>
      </c>
      <c r="W13" s="433"/>
      <c r="AO13" s="219">
        <f>INDEX(orderHistory[invoice_no],MATCH($AO$11,orderHistory[order_no],0))</f>
        <v>0</v>
      </c>
      <c r="AQ13" s="218" t="s">
        <v>13086</v>
      </c>
      <c r="AR13" s="320" t="str">
        <f>INDEX(orderHistory[currency], MATCH($AR$10, orderHistory[order_no], 0))</f>
        <v>USD</v>
      </c>
      <c r="AS13" s="436"/>
      <c r="AT13" s="290" t="s">
        <v>13087</v>
      </c>
      <c r="AU13" s="214"/>
      <c r="AW13" s="227"/>
      <c r="AX13" s="319">
        <f>$AR$29*$AZ$13</f>
        <v>0</v>
      </c>
      <c r="AY13" s="213"/>
      <c r="AZ13" s="322">
        <f>INDEX(orderHistory[pallet_mov_cost], MATCH($AR$10, orderHistory[order_no], 0))</f>
        <v>4</v>
      </c>
      <c r="BA13" s="213"/>
      <c r="BB13" s="213"/>
      <c r="BC13" s="213"/>
      <c r="BD13" s="297"/>
      <c r="BE13" s="227"/>
      <c r="BF13" s="213"/>
      <c r="BG13" s="290"/>
      <c r="BH13" s="213"/>
      <c r="BI13" s="214"/>
      <c r="BK13" s="247"/>
      <c r="BL13" s="248"/>
      <c r="BM13" s="249"/>
      <c r="BN13" s="248"/>
      <c r="BO13" s="249"/>
      <c r="BX13" s="219">
        <f>IF(BX11="","",AO13)</f>
        <v>0</v>
      </c>
      <c r="BZ13" s="336" t="s">
        <v>126</v>
      </c>
      <c r="CA13" s="282" t="str">
        <f>IF(BZ13="","",VLOOKUP(BZ13,bhpc_data[],7,FALSE))</f>
        <v>BHPC WOMEN 2 EDP 100ML</v>
      </c>
      <c r="CB13" s="339">
        <v>96</v>
      </c>
      <c r="CC13" s="443">
        <v>6.25</v>
      </c>
      <c r="CD13" s="362"/>
      <c r="CE13" s="446"/>
      <c r="CF13" s="340">
        <v>12</v>
      </c>
      <c r="CG13" s="751">
        <f>IFERROR(ROUNDUP(CB13/VLOOKUP(BZ13,bhpc_data[],9,FALSE),0),"")</f>
        <v>4</v>
      </c>
      <c r="CH13" s="458">
        <f>IFERROR(ROUNDUP(CD13/VLOOKUP(BZ13,bhpc_data[],9,FALSE),0),"")</f>
        <v>0</v>
      </c>
      <c r="CI13" s="458">
        <f>IFERROR(ROUNDUP(CF13/VLOOKUP(BZ13,bhpc_data[],9,FALSE),0),"")</f>
        <v>1</v>
      </c>
      <c r="CJ13" s="458">
        <f>IFERROR(((CB13+CD13+CF13)/VLOOKUP(BZ13,bhpc_data[],9,FALSE))*VLOOKUP(BZ13,bhpc_data[],17,FALSE),"")</f>
        <v>30.914999999999999</v>
      </c>
      <c r="CK13" s="458">
        <f>IFERROR(((CB13+CD13+CF13)/VLOOKUP(BZ13,bhpc_data[],9,FALSE))*VLOOKUP(BZ13,bhpc_data[],18,FALSE),"")</f>
        <v>34.019999999999996</v>
      </c>
      <c r="CL13" s="459">
        <f>IFERROR(VLOOKUP(BZ13,inventory[],4,FALSE),"")</f>
        <v>7054</v>
      </c>
      <c r="CM13" s="756">
        <f>IF(BZ13="","",VLOOKUP(BZ13,inventory[],5,FALSE))</f>
        <v>5</v>
      </c>
      <c r="CN13" s="757">
        <f>IF(BZ13="","",(CB13+CD13+CF13)*CM13)</f>
        <v>540</v>
      </c>
      <c r="CO13" s="450">
        <f>IF(BZ13="","",CB13*CC13+CD13*CE13)</f>
        <v>600</v>
      </c>
      <c r="CQ13" s="218"/>
      <c r="CR13" s="232" t="s">
        <v>13088</v>
      </c>
      <c r="CS13" s="327">
        <f>SUM($CB$10:$CB$110,$CD$10:$CD$110,$CF$10:$CF$110)</f>
        <v>432</v>
      </c>
      <c r="CT13" s="232" t="s">
        <v>529</v>
      </c>
      <c r="CU13" s="428">
        <f>$CU$10-$CU$11</f>
        <v>240</v>
      </c>
      <c r="CV13" s="214"/>
      <c r="DC13" s="219">
        <f>INDEX(orderHistory[invoice_no],MATCH($AO$11,orderHistory[order_no],0))</f>
        <v>0</v>
      </c>
      <c r="DE13" s="227"/>
      <c r="DF13" s="213"/>
      <c r="DG13" s="266"/>
      <c r="DH13" s="213"/>
      <c r="DI13" s="710">
        <f>DC13</f>
        <v>0</v>
      </c>
      <c r="DJ13" s="711"/>
      <c r="DK13" s="213"/>
      <c r="DL13" s="712"/>
      <c r="DM13" s="713"/>
      <c r="DN13" s="713"/>
      <c r="DO13" s="713"/>
      <c r="DP13" s="713"/>
      <c r="DQ13" s="713"/>
      <c r="DR13" s="713"/>
      <c r="DS13" s="714"/>
      <c r="DT13" s="213"/>
      <c r="DU13" s="214"/>
      <c r="FC13" s="219">
        <f>INDEX(orderHistory[invoice_no],MATCH($AO$11,orderHistory[order_no],0))</f>
        <v>0</v>
      </c>
    </row>
    <row r="14" spans="1:159" ht="14.45" customHeight="1" thickBot="1">
      <c r="B14" s="430"/>
      <c r="D14" t="s">
        <v>13180</v>
      </c>
      <c r="F14" s="256"/>
      <c r="G14" s="739" t="str">
        <f>IFERROR(INDEX(clientData[payment_account],MATCH($G$10,clientData[company_name1],0)),"")</f>
        <v>"BANCO DESIO" - IBAN: IT 59 M 03440 49110 000047251833 - SWIFT : BDBDIT22 - BENEFICIARY : COPPO 1896 S.P.A.</v>
      </c>
      <c r="H14" s="740"/>
      <c r="I14" s="741"/>
      <c r="J14" s="214"/>
      <c r="L14" s="305" t="str">
        <f t="array" ref="L14">IFERROR(IF($D$9="",IF($D$11="",INDEX(orderHistory[customer],SMALL(MATCH(ROW(orderHistory[customer]),ROW(orderHistory[customer])),ROWS($A$15:A19)+$B$3)),INDEX(orderHistory[customer],SMALL(IF(ISNUMBER(MATCH(orderHistory[status],$D$11,0)),MATCH(ROW(orderHistory[customer]),ROW(orderHistory[customer])),""),ROWS($A$15:A19)+$B$3))),IF($D$11="",INDEX(orderHistory[customer],SMALL(IF(ISNUMBER(MATCH(orderHistory[customer],$D$9,0)),MATCH(ROW(orderHistory[customer]),ROW(orderHistory[customer]))),ROWS($A$15:A19)+$B$3)),INDEX(orderHistory[customer],SMALL(IF(ISNUMBER(MATCH(orderHistory[customer],$D$9,0)*MATCH(orderHistory[status],$D$11,0)),MATCH(ROW(orderHistory[customer]),ROW(orderHistory[customer])),""),ROWS($A$15:A19)+$B$3)))),"")</f>
        <v>GLOBAL BEAUTY</v>
      </c>
      <c r="M14" s="302">
        <f t="array" ref="M14">IFERROR(IF($D$9="",IF($D$11="",INDEX(orderHistory[order_no],SMALL(MATCH(ROW(orderHistory[customer]),ROW(orderHistory[customer])),ROWS($A$15:A19)+$B$3)),INDEX(orderHistory[order_no],SMALL(IF(ISNUMBER(MATCH(orderHistory[status],$D$11,0)),MATCH(ROW(orderHistory[customer]),ROW(orderHistory[customer])),""),ROWS($A$15:A19)+$B$3))),IF($D$11="",INDEX(orderHistory[order_no],SMALL(IF(ISNUMBER(MATCH(orderHistory[customer],$D$9,0)),MATCH(ROW(orderHistory[customer]),ROW(orderHistory[customer]))),ROWS($A$15:A19)+$B$3)),INDEX(orderHistory[order_no],SMALL(IF(ISNUMBER(MATCH(orderHistory[customer],$D$9,0)*MATCH(orderHistory[status],$D$11,0)),MATCH(ROW(orderHistory[customer]),ROW(orderHistory[customer])),""),ROWS($A$15:A19)+$B$3)))),"")</f>
        <v>7</v>
      </c>
      <c r="N14" s="230">
        <f t="array" ref="N14">IFERROR(IF($D$9="",IF($D$11="",INDEX(orderHistory[order_date],SMALL(MATCH(ROW(orderHistory[customer]),ROW(orderHistory[customer])),ROWS($A$15:A19)+$B$3)),INDEX(orderHistory[order_date],SMALL(IF(ISNUMBER(MATCH(orderHistory[status],$D$11,0)),MATCH(ROW(orderHistory[customer]),ROW(orderHistory[customer])),""),ROWS($A$15:A19)+$B$3))),IF($D$11="",INDEX(orderHistory[order_date],SMALL(IF(ISNUMBER(MATCH(orderHistory[customer],$D$9,0)),MATCH(ROW(orderHistory[customer]),ROW(orderHistory[customer]))),ROWS($A$15:A19)+$B$3)),INDEX(orderHistory[order_date],SMALL(IF(ISNUMBER(MATCH(orderHistory[customer],$D$9,0)*MATCH(orderHistory[status],$D$11,0)),MATCH(ROW(orderHistory[customer]),ROW(orderHistory[customer])),""),ROWS($A$15:A19)+$B$3)))),"")</f>
        <v>45287</v>
      </c>
      <c r="O14" s="231" t="str">
        <f t="array" ref="O14">IFERROR(IF($D$9="",IF($D$11="",INDEX(orderHistory[pallet_type],SMALL(MATCH(ROW(orderHistory[customer]),ROW(orderHistory[customer])),ROWS($A$15:A19)+$B$3)),INDEX(orderHistory[pallet_type],SMALL(IF(ISNUMBER(MATCH(orderHistory[status],$D$11,0)),MATCH(ROW(orderHistory[customer]),ROW(orderHistory[customer])),""),ROWS($A$15:A19)+$B$3))),IF($D$11="",INDEX(orderHistory[pallet_type],SMALL(IF(ISNUMBER(MATCH(orderHistory[customer],$D$9,0)),MATCH(ROW(orderHistory[customer]),ROW(orderHistory[customer]))),ROWS($A$15:A19)+$B$3)),INDEX(orderHistory[pallet_type],SMALL(IF(ISNUMBER(MATCH(orderHistory[customer],$D$9,0)*MATCH(orderHistory[status],$D$11,0)),MATCH(ROW(orderHistory[customer]),ROW(orderHistory[customer])),""),ROWS($A$15:A19)+$B$3)))),"")</f>
        <v>80x120</v>
      </c>
      <c r="P14" s="310">
        <f t="array" ref="P14">IFERROR(IF($D$9="",IF($D$11="",INDEX(orderHistory[pallet_no],SMALL(MATCH(ROW(orderHistory[customer]),ROW(orderHistory[customer])),ROWS($A$15:A19)+$B$3)),INDEX(orderHistory[pallet_no],SMALL(IF(ISNUMBER(MATCH(orderHistory[status],$D$11,0)),MATCH(ROW(orderHistory[customer]),ROW(orderHistory[customer])),""),ROWS($A$15:A19)+$B$3))),IF($D$11="",INDEX(orderHistory[pallet_no],SMALL(IF(ISNUMBER(MATCH(orderHistory[customer],$D$9,0)),MATCH(ROW(orderHistory[customer]),ROW(orderHistory[customer]))),ROWS($A$15:A19)+$B$3)),INDEX(orderHistory[pallet_no],SMALL(IF(ISNUMBER(MATCH(orderHistory[customer],$D$9,0)*MATCH(orderHistory[status],$D$11,0)),MATCH(ROW(orderHistory[customer]),ROW(orderHistory[customer])),""),ROWS($A$15:A19)+$B$3)))),"")</f>
        <v>2</v>
      </c>
      <c r="Q14" s="231">
        <f t="array" ref="Q14">IFERROR(IF($D$9="",IF($D$11="",INDEX(orderHistory[invoice_no],SMALL(MATCH(ROW(orderHistory[customer]),ROW(orderHistory[customer])),ROWS($A$15:A19)+$B$3)),INDEX(orderHistory[invoice_no],SMALL(IF(ISNUMBER(MATCH(orderHistory[status],$D$11,0)),MATCH(ROW(orderHistory[customer]),ROW(orderHistory[customer])),""),ROWS($A$15:A19)+$B$3))),IF($D$11="",INDEX(orderHistory[invoice_no],SMALL(IF(ISNUMBER(MATCH(orderHistory[customer],$D$9,0)),MATCH(ROW(orderHistory[customer]),ROW(orderHistory[customer]))),ROWS($A$15:A19)+$B$3)),INDEX(orderHistory[invoice_no],SMALL(IF(ISNUMBER(MATCH(orderHistory[customer],$D$9,0)*MATCH(orderHistory[status],$D$11,0)),MATCH(ROW(orderHistory[customer]),ROW(orderHistory[customer])),""),ROWS($A$15:A19)+$B$3)))),"")</f>
        <v>0</v>
      </c>
      <c r="R14" s="312">
        <f t="array" ref="R14">IFERROR(IF($D$9="",IF($D$11="",INDEX(orderHistory[gross_weight],SMALL(MATCH(ROW(orderHistory[customer]),ROW(orderHistory[customer])),ROWS($A$15:A19)+$B$3)),INDEX(orderHistory[gross_weight],SMALL(IF(ISNUMBER(MATCH(orderHistory[status],$D$11,0)),MATCH(ROW(orderHistory[customer]),ROW(orderHistory[customer])),""),ROWS($A$15:A19)+$B$3))),IF($D$11="",INDEX(orderHistory[gross_weight],SMALL(IF(ISNUMBER(MATCH(orderHistory[customer],$D$9,0)),MATCH(ROW(orderHistory[customer]),ROW(orderHistory[customer]))),ROWS($A$15:A19)+$B$3)),INDEX(orderHistory[gross_weight],SMALL(IF(ISNUMBER(MATCH(orderHistory[customer],$D$9,0)*MATCH(orderHistory[status],$D$11,0)),MATCH(ROW(orderHistory[customer]),ROW(orderHistory[customer])),""),ROWS($A$15:A19)+$B$3)))),"")</f>
        <v>923</v>
      </c>
      <c r="S14" s="761">
        <f t="array" ref="S14">IFERROR(IF($D$9="",IF($D$11="",INDEX(orderHistory[amount_sold],SMALL(MATCH(ROW(orderHistory[customer]),ROW(orderHistory[customer])),ROWS($A$15:A19)+$B$3)),INDEX(orderHistory[amount_sold],SMALL(IF(ISNUMBER(MATCH(orderHistory[status],$D$11,0)),MATCH(ROW(orderHistory[customer]),ROW(orderHistory[customer])),""),ROWS($A$15:A19)+$B$3))),IF($D$11="",INDEX(orderHistory[amount_sold],SMALL(IF(ISNUMBER(MATCH(orderHistory[customer],$D$9,0)),MATCH(ROW(orderHistory[customer]),ROW(orderHistory[customer]))),ROWS($A$15:A19)+$B$3)),INDEX(orderHistory[amount_sold],SMALL(IF(ISNUMBER(MATCH(orderHistory[customer],$D$9,0)*MATCH(orderHistory[status],$D$11,0)),MATCH(ROW(orderHistory[customer]),ROW(orderHistory[customer])),""),ROWS($A$15:A19)+$B$3)))),"")</f>
        <v>21196.799999999999</v>
      </c>
      <c r="T14" s="761">
        <f t="array" ref="T14">IFERROR(IF($D$9="",IF($D$11="",INDEX(orderHistory[profit],SMALL(MATCH(ROW(orderHistory[customer]),ROW(orderHistory[customer])),ROWS($A$15:A19)+$B$3)),INDEX(orderHistory[profit],SMALL(IF(ISNUMBER(MATCH(orderHistory[status],$D$11,0)),MATCH(ROW(orderHistory[customer]),ROW(orderHistory[customer])),""),ROWS($A$15:A19)+$B$3))),IF($D$11="",INDEX(orderHistory[profit],SMALL(IF(ISNUMBER(MATCH(orderHistory[customer],$D$9,0)),MATCH(ROW(orderHistory[customer]),ROW(orderHistory[customer]))),ROWS($A$15:A19)+$B$3)),INDEX(orderHistory[profit],SMALL(IF(ISNUMBER(MATCH(orderHistory[customer],$D$9,0)*MATCH(orderHistory[status],$D$11,0)),MATCH(ROW(orderHistory[customer]),ROW(orderHistory[customer])),""),ROWS($A$15:A19)+$B$3)))),"")</f>
        <v>5069.76</v>
      </c>
      <c r="U14" s="230" t="b">
        <f t="array" ref="U14">IFERROR(IF($D$9="",IF($D$11="",INDEX(orderHistory[payed],SMALL(MATCH(ROW(orderHistory[customer]),ROW(orderHistory[customer])),ROWS($A$15:A19)+$B$3)),INDEX(orderHistory[payed],SMALL(IF(ISNUMBER(MATCH(orderHistory[status],$D$11,0)),MATCH(ROW(orderHistory[customer]),ROW(orderHistory[customer])),""),ROWS($A$15:A19)+$B$3))),IF($D$11="",INDEX(orderHistory[payed],SMALL(IF(ISNUMBER(MATCH(orderHistory[customer],$D$9,0)),MATCH(ROW(orderHistory[customer]),ROW(orderHistory[customer]))),ROWS($A$15:A19)+$B$3)),INDEX(orderHistory[payed],SMALL(IF(ISNUMBER(MATCH(orderHistory[customer],$D$9,0)*MATCH(orderHistory[status],$D$11,0)),MATCH(ROW(orderHistory[customer]),ROW(orderHistory[customer])),""),ROWS($A$15:A19)+$B$3)))),"")</f>
        <v>1</v>
      </c>
      <c r="V14" s="267" t="str">
        <f t="array" ref="V14">IFERROR(IF($D$9="",IF($D$11="",INDEX(orderHistory[status],SMALL(MATCH(ROW(orderHistory[customer]),ROW(orderHistory[customer])),ROWS($A$15:A19)+$B$3)),INDEX(orderHistory[status],SMALL(IF(ISNUMBER(MATCH(orderHistory[status],$D$11,0)),MATCH(ROW(orderHistory[customer]),ROW(orderHistory[customer])),""),ROWS($A$15:A19)+$B$3))),IF($D$11="",INDEX(orderHistory[status],SMALL(IF(ISNUMBER(MATCH(orderHistory[customer],$D$9,0)),MATCH(ROW(orderHistory[customer]),ROW(orderHistory[customer]))),ROWS($A$15:A19)+$B$3)),INDEX(orderHistory[status],SMALL(IF(ISNUMBER(MATCH(orderHistory[customer],$D$9,0)*MATCH(orderHistory[status],$D$11,0)),MATCH(ROW(orderHistory[customer]),ROW(orderHistory[customer])),""),ROWS($A$15:A19)+$B$3)))),"")</f>
        <v>DELIVERED</v>
      </c>
      <c r="W14" s="433"/>
      <c r="AQ14" s="218" t="s">
        <v>13089</v>
      </c>
      <c r="AR14" s="320">
        <f>INDEX(orderHistory[exchange_rate], MATCH($AR$10, orderHistory[order_no], 0))</f>
        <v>0</v>
      </c>
      <c r="AS14" s="436"/>
      <c r="AT14" s="360"/>
      <c r="AU14" s="214"/>
      <c r="AW14" s="218"/>
      <c r="AX14" s="266" t="s">
        <v>13090</v>
      </c>
      <c r="AY14" s="213"/>
      <c r="AZ14" s="213"/>
      <c r="BA14" s="213"/>
      <c r="BB14" s="213"/>
      <c r="BC14" s="213"/>
      <c r="BD14" s="297"/>
      <c r="BE14" s="227"/>
      <c r="BF14" s="213"/>
      <c r="BG14" s="290"/>
      <c r="BH14" s="213"/>
      <c r="BI14" s="214"/>
      <c r="BK14" s="247"/>
      <c r="BL14" s="248"/>
      <c r="BM14" s="249"/>
      <c r="BN14" s="248"/>
      <c r="BO14" s="249"/>
      <c r="BX14" s="14"/>
      <c r="BZ14" s="337"/>
      <c r="CA14" s="282" t="str">
        <f>IF(BZ14="","",VLOOKUP(BZ14,bhpc_data[],7,FALSE))</f>
        <v/>
      </c>
      <c r="CB14" s="341"/>
      <c r="CC14" s="443"/>
      <c r="CD14" s="362"/>
      <c r="CE14" s="446"/>
      <c r="CF14" s="340"/>
      <c r="CG14" s="751" t="str">
        <f>IFERROR(ROUNDUP(CB14/VLOOKUP(BZ14,bhpc_data[],9,FALSE),0),"")</f>
        <v/>
      </c>
      <c r="CH14" s="458" t="str">
        <f>IFERROR(ROUNDUP(CD14/VLOOKUP(BZ14,bhpc_data[],9,FALSE),0),"")</f>
        <v/>
      </c>
      <c r="CI14" s="458" t="str">
        <f>IFERROR(ROUNDUP(CF14/VLOOKUP(BZ14,bhpc_data[],9,FALSE),0),"")</f>
        <v/>
      </c>
      <c r="CJ14" s="458" t="str">
        <f>IFERROR(((CB14+CD14+CF14)/VLOOKUP(BZ14,bhpc_data[],9,FALSE))*VLOOKUP(BZ14,bhpc_data[],17,FALSE),"")</f>
        <v/>
      </c>
      <c r="CK14" s="458" t="str">
        <f>IFERROR(((CB14+CD14+CF14)/VLOOKUP(BZ14,bhpc_data[],9,FALSE))*VLOOKUP(BZ14,bhpc_data[],18,FALSE),"")</f>
        <v/>
      </c>
      <c r="CL14" s="459" t="str">
        <f>IFERROR(VLOOKUP(BZ14,inventory[],4,FALSE),"")</f>
        <v/>
      </c>
      <c r="CM14" s="451" t="str">
        <f>IF(BZ14="","",VLOOKUP(BZ14,inventory[],5,FALSE))</f>
        <v/>
      </c>
      <c r="CN14" s="755" t="str">
        <f>IF(BZ14="","",(CB14+CD14+CF14)*CM14)</f>
        <v/>
      </c>
      <c r="CO14" s="450" t="str">
        <f>IF(BZ14="","",CB14*CC14+CD14*CE14)</f>
        <v/>
      </c>
      <c r="CQ14" s="218"/>
      <c r="CR14" s="232" t="s">
        <v>13091</v>
      </c>
      <c r="CS14" s="327">
        <f>SUM($CD$10:$CD$110)</f>
        <v>0</v>
      </c>
      <c r="CT14" s="232" t="s">
        <v>13092</v>
      </c>
      <c r="CU14" s="428">
        <f>CU10*7%</f>
        <v>168.00000000000003</v>
      </c>
      <c r="CV14" s="214"/>
      <c r="DE14" s="275"/>
      <c r="DF14" s="215"/>
      <c r="DG14" s="276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6"/>
    </row>
    <row r="15" spans="1:159" ht="14.45" customHeight="1" thickBot="1">
      <c r="A15" s="426" t="s">
        <v>13167</v>
      </c>
      <c r="B15" s="440">
        <v>45348.716099537036</v>
      </c>
      <c r="D15" t="s">
        <v>13181</v>
      </c>
      <c r="F15" s="256"/>
      <c r="G15" s="742"/>
      <c r="H15" s="743"/>
      <c r="I15" s="744"/>
      <c r="J15" s="214"/>
      <c r="L15" s="305" t="str">
        <f t="array" ref="L15">IFERROR(IF($D$9="",IF($D$11="",INDEX(orderHistory[customer],SMALL(MATCH(ROW(orderHistory[customer]),ROW(orderHistory[customer])),ROWS($A$15:A20)+$B$3)),INDEX(orderHistory[customer],SMALL(IF(ISNUMBER(MATCH(orderHistory[status],$D$11,0)),MATCH(ROW(orderHistory[customer]),ROW(orderHistory[customer])),""),ROWS($A$15:A20)+$B$3))),IF($D$11="",INDEX(orderHistory[customer],SMALL(IF(ISNUMBER(MATCH(orderHistory[customer],$D$9,0)),MATCH(ROW(orderHistory[customer]),ROW(orderHistory[customer]))),ROWS($A$15:A20)+$B$3)),INDEX(orderHistory[customer],SMALL(IF(ISNUMBER(MATCH(orderHistory[customer],$D$9,0)*MATCH(orderHistory[status],$D$11,0)),MATCH(ROW(orderHistory[customer]),ROW(orderHistory[customer])),""),ROWS($A$15:A20)+$B$3)))),"")</f>
        <v>BEAUTY &amp; LUXURY</v>
      </c>
      <c r="M15" s="302">
        <f t="array" ref="M15">IFERROR(IF($D$9="",IF($D$11="",INDEX(orderHistory[order_no],SMALL(MATCH(ROW(orderHistory[customer]),ROW(orderHistory[customer])),ROWS($A$15:A20)+$B$3)),INDEX(orderHistory[order_no],SMALL(IF(ISNUMBER(MATCH(orderHistory[status],$D$11,0)),MATCH(ROW(orderHistory[customer]),ROW(orderHistory[customer])),""),ROWS($A$15:A20)+$B$3))),IF($D$11="",INDEX(orderHistory[order_no],SMALL(IF(ISNUMBER(MATCH(orderHistory[customer],$D$9,0)),MATCH(ROW(orderHistory[customer]),ROW(orderHistory[customer]))),ROWS($A$15:A20)+$B$3)),INDEX(orderHistory[order_no],SMALL(IF(ISNUMBER(MATCH(orderHistory[customer],$D$9,0)*MATCH(orderHistory[status],$D$11,0)),MATCH(ROW(orderHistory[customer]),ROW(orderHistory[customer])),""),ROWS($A$15:A20)+$B$3)))),"")</f>
        <v>6</v>
      </c>
      <c r="N15" s="230">
        <f t="array" ref="N15">IFERROR(IF($D$9="",IF($D$11="",INDEX(orderHistory[order_date],SMALL(MATCH(ROW(orderHistory[customer]),ROW(orderHistory[customer])),ROWS($A$15:A20)+$B$3)),INDEX(orderHistory[order_date],SMALL(IF(ISNUMBER(MATCH(orderHistory[status],$D$11,0)),MATCH(ROW(orderHistory[customer]),ROW(orderHistory[customer])),""),ROWS($A$15:A20)+$B$3))),IF($D$11="",INDEX(orderHistory[order_date],SMALL(IF(ISNUMBER(MATCH(orderHistory[customer],$D$9,0)),MATCH(ROW(orderHistory[customer]),ROW(orderHistory[customer]))),ROWS($A$15:A20)+$B$3)),INDEX(orderHistory[order_date],SMALL(IF(ISNUMBER(MATCH(orderHistory[customer],$D$9,0)*MATCH(orderHistory[status],$D$11,0)),MATCH(ROW(orderHistory[customer]),ROW(orderHistory[customer])),""),ROWS($A$15:A20)+$B$3)))),"")</f>
        <v>45346</v>
      </c>
      <c r="O15" s="231" t="str">
        <f t="array" ref="O15">IFERROR(IF($D$9="",IF($D$11="",INDEX(orderHistory[pallet_type],SMALL(MATCH(ROW(orderHistory[customer]),ROW(orderHistory[customer])),ROWS($A$15:A20)+$B$3)),INDEX(orderHistory[pallet_type],SMALL(IF(ISNUMBER(MATCH(orderHistory[status],$D$11,0)),MATCH(ROW(orderHistory[customer]),ROW(orderHistory[customer])),""),ROWS($A$15:A20)+$B$3))),IF($D$11="",INDEX(orderHistory[pallet_type],SMALL(IF(ISNUMBER(MATCH(orderHistory[customer],$D$9,0)),MATCH(ROW(orderHistory[customer]),ROW(orderHistory[customer]))),ROWS($A$15:A20)+$B$3)),INDEX(orderHistory[pallet_type],SMALL(IF(ISNUMBER(MATCH(orderHistory[customer],$D$9,0)*MATCH(orderHistory[status],$D$11,0)),MATCH(ROW(orderHistory[customer]),ROW(orderHistory[customer])),""),ROWS($A$15:A20)+$B$3)))),"")</f>
        <v>80x120</v>
      </c>
      <c r="P15" s="310">
        <f t="array" ref="P15">IFERROR(IF($D$9="",IF($D$11="",INDEX(orderHistory[pallet_no],SMALL(MATCH(ROW(orderHistory[customer]),ROW(orderHistory[customer])),ROWS($A$15:A20)+$B$3)),INDEX(orderHistory[pallet_no],SMALL(IF(ISNUMBER(MATCH(orderHistory[status],$D$11,0)),MATCH(ROW(orderHistory[customer]),ROW(orderHistory[customer])),""),ROWS($A$15:A20)+$B$3))),IF($D$11="",INDEX(orderHistory[pallet_no],SMALL(IF(ISNUMBER(MATCH(orderHistory[customer],$D$9,0)),MATCH(ROW(orderHistory[customer]),ROW(orderHistory[customer]))),ROWS($A$15:A20)+$B$3)),INDEX(orderHistory[pallet_no],SMALL(IF(ISNUMBER(MATCH(orderHistory[customer],$D$9,0)*MATCH(orderHistory[status],$D$11,0)),MATCH(ROW(orderHistory[customer]),ROW(orderHistory[customer])),""),ROWS($A$15:A20)+$B$3)))),"")</f>
        <v>500</v>
      </c>
      <c r="Q15" s="231">
        <f t="array" ref="Q15">IFERROR(IF($D$9="",IF($D$11="",INDEX(orderHistory[invoice_no],SMALL(MATCH(ROW(orderHistory[customer]),ROW(orderHistory[customer])),ROWS($A$15:A20)+$B$3)),INDEX(orderHistory[invoice_no],SMALL(IF(ISNUMBER(MATCH(orderHistory[status],$D$11,0)),MATCH(ROW(orderHistory[customer]),ROW(orderHistory[customer])),""),ROWS($A$15:A20)+$B$3))),IF($D$11="",INDEX(orderHistory[invoice_no],SMALL(IF(ISNUMBER(MATCH(orderHistory[customer],$D$9,0)),MATCH(ROW(orderHistory[customer]),ROW(orderHistory[customer]))),ROWS($A$15:A20)+$B$3)),INDEX(orderHistory[invoice_no],SMALL(IF(ISNUMBER(MATCH(orderHistory[customer],$D$9,0)*MATCH(orderHistory[status],$D$11,0)),MATCH(ROW(orderHistory[customer]),ROW(orderHistory[customer])),""),ROWS($A$15:A20)+$B$3)))),"")</f>
        <v>0</v>
      </c>
      <c r="R15" s="312">
        <f t="array" ref="R15">IFERROR(IF($D$9="",IF($D$11="",INDEX(orderHistory[gross_weight],SMALL(MATCH(ROW(orderHistory[customer]),ROW(orderHistory[customer])),ROWS($A$15:A20)+$B$3)),INDEX(orderHistory[gross_weight],SMALL(IF(ISNUMBER(MATCH(orderHistory[status],$D$11,0)),MATCH(ROW(orderHistory[customer]),ROW(orderHistory[customer])),""),ROWS($A$15:A20)+$B$3))),IF($D$11="",INDEX(orderHistory[gross_weight],SMALL(IF(ISNUMBER(MATCH(orderHistory[customer],$D$9,0)),MATCH(ROW(orderHistory[customer]),ROW(orderHistory[customer]))),ROWS($A$15:A20)+$B$3)),INDEX(orderHistory[gross_weight],SMALL(IF(ISNUMBER(MATCH(orderHistory[customer],$D$9,0)*MATCH(orderHistory[status],$D$11,0)),MATCH(ROW(orderHistory[customer]),ROW(orderHistory[customer])),""),ROWS($A$15:A20)+$B$3)))),"")</f>
        <v>56094</v>
      </c>
      <c r="S15" s="761">
        <f t="array" ref="S15">IFERROR(IF($D$9="",IF($D$11="",INDEX(orderHistory[amount_sold],SMALL(MATCH(ROW(orderHistory[customer]),ROW(orderHistory[customer])),ROWS($A$15:A20)+$B$3)),INDEX(orderHistory[amount_sold],SMALL(IF(ISNUMBER(MATCH(orderHistory[status],$D$11,0)),MATCH(ROW(orderHistory[customer]),ROW(orderHistory[customer])),""),ROWS($A$15:A20)+$B$3))),IF($D$11="",INDEX(orderHistory[amount_sold],SMALL(IF(ISNUMBER(MATCH(orderHistory[customer],$D$9,0)),MATCH(ROW(orderHistory[customer]),ROW(orderHistory[customer]))),ROWS($A$15:A20)+$B$3)),INDEX(orderHistory[amount_sold],SMALL(IF(ISNUMBER(MATCH(orderHistory[customer],$D$9,0)*MATCH(orderHistory[status],$D$11,0)),MATCH(ROW(orderHistory[customer]),ROW(orderHistory[customer])),""),ROWS($A$15:A20)+$B$3)))),"")</f>
        <v>667328.16</v>
      </c>
      <c r="T15" s="761">
        <f t="array" ref="T15">IFERROR(IF($D$9="",IF($D$11="",INDEX(orderHistory[profit],SMALL(MATCH(ROW(orderHistory[customer]),ROW(orderHistory[customer])),ROWS($A$15:A20)+$B$3)),INDEX(orderHistory[profit],SMALL(IF(ISNUMBER(MATCH(orderHistory[status],$D$11,0)),MATCH(ROW(orderHistory[customer]),ROW(orderHistory[customer])),""),ROWS($A$15:A20)+$B$3))),IF($D$11="",INDEX(orderHistory[profit],SMALL(IF(ISNUMBER(MATCH(orderHistory[customer],$D$9,0)),MATCH(ROW(orderHistory[customer]),ROW(orderHistory[customer]))),ROWS($A$15:A20)+$B$3)),INDEX(orderHistory[profit],SMALL(IF(ISNUMBER(MATCH(orderHistory[customer],$D$9,0)*MATCH(orderHistory[status],$D$11,0)),MATCH(ROW(orderHistory[customer]),ROW(orderHistory[customer])),""),ROWS($A$15:A20)+$B$3)))),"")</f>
        <v>12196.16</v>
      </c>
      <c r="U15" s="230" t="b">
        <f t="array" ref="U15">IFERROR(IF($D$9="",IF($D$11="",INDEX(orderHistory[payed],SMALL(MATCH(ROW(orderHistory[customer]),ROW(orderHistory[customer])),ROWS($A$15:A20)+$B$3)),INDEX(orderHistory[payed],SMALL(IF(ISNUMBER(MATCH(orderHistory[status],$D$11,0)),MATCH(ROW(orderHistory[customer]),ROW(orderHistory[customer])),""),ROWS($A$15:A20)+$B$3))),IF($D$11="",INDEX(orderHistory[payed],SMALL(IF(ISNUMBER(MATCH(orderHistory[customer],$D$9,0)),MATCH(ROW(orderHistory[customer]),ROW(orderHistory[customer]))),ROWS($A$15:A20)+$B$3)),INDEX(orderHistory[payed],SMALL(IF(ISNUMBER(MATCH(orderHistory[customer],$D$9,0)*MATCH(orderHistory[status],$D$11,0)),MATCH(ROW(orderHistory[customer]),ROW(orderHistory[customer])),""),ROWS($A$15:A20)+$B$3)))),"")</f>
        <v>1</v>
      </c>
      <c r="V15" s="267" t="str">
        <f t="array" ref="V15">IFERROR(IF($D$9="",IF($D$11="",INDEX(orderHistory[status],SMALL(MATCH(ROW(orderHistory[customer]),ROW(orderHistory[customer])),ROWS($A$15:A20)+$B$3)),INDEX(orderHistory[status],SMALL(IF(ISNUMBER(MATCH(orderHistory[status],$D$11,0)),MATCH(ROW(orderHistory[customer]),ROW(orderHistory[customer])),""),ROWS($A$15:A20)+$B$3))),IF($D$11="",INDEX(orderHistory[status],SMALL(IF(ISNUMBER(MATCH(orderHistory[customer],$D$9,0)),MATCH(ROW(orderHistory[customer]),ROW(orderHistory[customer]))),ROWS($A$15:A20)+$B$3)),INDEX(orderHistory[status],SMALL(IF(ISNUMBER(MATCH(orderHistory[customer],$D$9,0)*MATCH(orderHistory[status],$D$11,0)),MATCH(ROW(orderHistory[customer]),ROW(orderHistory[customer])),""),ROWS($A$15:A20)+$B$3)))),"")</f>
        <v>DELIVERED</v>
      </c>
      <c r="W15" s="434"/>
      <c r="AQ15" s="224"/>
      <c r="AR15" s="437"/>
      <c r="AS15" s="437"/>
      <c r="AT15" s="215"/>
      <c r="AU15" s="216"/>
      <c r="AW15" s="218"/>
      <c r="AX15" s="319" t="str">
        <f>IF(AT39,AR39,"")</f>
        <v/>
      </c>
      <c r="AY15" s="213"/>
      <c r="AZ15" s="213"/>
      <c r="BA15" s="213"/>
      <c r="BB15" s="213"/>
      <c r="BC15" s="213"/>
      <c r="BD15" s="297"/>
      <c r="BE15" s="227"/>
      <c r="BF15" s="213"/>
      <c r="BG15" s="290"/>
      <c r="BH15" s="213"/>
      <c r="BI15" s="214"/>
      <c r="BK15" s="247"/>
      <c r="BL15" s="248"/>
      <c r="BM15" s="249"/>
      <c r="BN15" s="248"/>
      <c r="BO15" s="249"/>
      <c r="BX15" s="17"/>
      <c r="BZ15" s="337"/>
      <c r="CA15" s="282" t="str">
        <f>IF(BZ15="","",VLOOKUP(BZ15,bhpc_data[],7,FALSE))</f>
        <v/>
      </c>
      <c r="CB15" s="341"/>
      <c r="CC15" s="443"/>
      <c r="CD15" s="362"/>
      <c r="CE15" s="446"/>
      <c r="CF15" s="340"/>
      <c r="CG15" s="751" t="str">
        <f>IFERROR(ROUNDUP(CB15/VLOOKUP(BZ15,bhpc_data[],9,FALSE),0),"")</f>
        <v/>
      </c>
      <c r="CH15" s="458" t="str">
        <f>IFERROR(ROUNDUP(CD15/VLOOKUP(BZ15,bhpc_data[],9,FALSE),0),"")</f>
        <v/>
      </c>
      <c r="CI15" s="458" t="str">
        <f>IFERROR(ROUNDUP(CF15/VLOOKUP(BZ15,bhpc_data[],9,FALSE),0),"")</f>
        <v/>
      </c>
      <c r="CJ15" s="458" t="str">
        <f>IFERROR(((CB15+CD15+CF15)/VLOOKUP(BZ15,bhpc_data[],9,FALSE))*VLOOKUP(BZ15,bhpc_data[],17,FALSE),"")</f>
        <v/>
      </c>
      <c r="CK15" s="458" t="str">
        <f>IFERROR(((CB15+CD15+CF15)/VLOOKUP(BZ15,bhpc_data[],9,FALSE))*VLOOKUP(BZ15,bhpc_data[],18,FALSE),"")</f>
        <v/>
      </c>
      <c r="CL15" s="459" t="str">
        <f>IFERROR(VLOOKUP(BZ15,inventory[],4,FALSE),"")</f>
        <v/>
      </c>
      <c r="CM15" s="451" t="str">
        <f>IF(BZ15="","",VLOOKUP(BZ15,inventory[],5,FALSE))</f>
        <v/>
      </c>
      <c r="CN15" s="755" t="str">
        <f>IF(BZ15="","",(CB15+CD15+CF15)*CM15)</f>
        <v/>
      </c>
      <c r="CO15" s="450" t="str">
        <f>IF(BZ15="","",CB15*CC15+CD15*CE15)</f>
        <v/>
      </c>
      <c r="CQ15" s="218"/>
      <c r="CR15" s="232" t="s">
        <v>13093</v>
      </c>
      <c r="CS15" s="327">
        <f>SUM(CF10:CF110)</f>
        <v>48</v>
      </c>
      <c r="CT15" s="232"/>
      <c r="CU15" s="213"/>
      <c r="CV15" s="214"/>
      <c r="DE15" s="355" t="s">
        <v>13094</v>
      </c>
    </row>
    <row r="16" spans="1:159" ht="15.75" thickBot="1">
      <c r="A16" s="426" t="s">
        <v>13166</v>
      </c>
      <c r="B16" s="440">
        <v>45348.716099537036</v>
      </c>
      <c r="F16" s="257"/>
      <c r="G16" s="745"/>
      <c r="H16" s="746"/>
      <c r="I16" s="747"/>
      <c r="J16" s="214"/>
      <c r="L16" s="305" t="str">
        <f t="array" ref="L16">IFERROR(IF($D$9="",IF($D$11="",INDEX(orderHistory[customer],SMALL(MATCH(ROW(orderHistory[customer]),ROW(orderHistory[customer])),ROWS($A$15:A21)+$B$3)),INDEX(orderHistory[customer],SMALL(IF(ISNUMBER(MATCH(orderHistory[status],$D$11,0)),MATCH(ROW(orderHistory[customer]),ROW(orderHistory[customer])),""),ROWS($A$15:A21)+$B$3))),IF($D$11="",INDEX(orderHistory[customer],SMALL(IF(ISNUMBER(MATCH(orderHistory[customer],$D$9,0)),MATCH(ROW(orderHistory[customer]),ROW(orderHistory[customer]))),ROWS($A$15:A21)+$B$3)),INDEX(orderHistory[customer],SMALL(IF(ISNUMBER(MATCH(orderHistory[customer],$D$9,0)*MATCH(orderHistory[status],$D$11,0)),MATCH(ROW(orderHistory[customer]),ROW(orderHistory[customer])),""),ROWS($A$15:A21)+$B$3)))),"")</f>
        <v>ILM</v>
      </c>
      <c r="M16" s="302">
        <f t="array" ref="M16">IFERROR(IF($D$9="",IF($D$11="",INDEX(orderHistory[order_no],SMALL(MATCH(ROW(orderHistory[customer]),ROW(orderHistory[customer])),ROWS($A$15:A21)+$B$3)),INDEX(orderHistory[order_no],SMALL(IF(ISNUMBER(MATCH(orderHistory[status],$D$11,0)),MATCH(ROW(orderHistory[customer]),ROW(orderHistory[customer])),""),ROWS($A$15:A21)+$B$3))),IF($D$11="",INDEX(orderHistory[order_no],SMALL(IF(ISNUMBER(MATCH(orderHistory[customer],$D$9,0)),MATCH(ROW(orderHistory[customer]),ROW(orderHistory[customer]))),ROWS($A$15:A21)+$B$3)),INDEX(orderHistory[order_no],SMALL(IF(ISNUMBER(MATCH(orderHistory[customer],$D$9,0)*MATCH(orderHistory[status],$D$11,0)),MATCH(ROW(orderHistory[customer]),ROW(orderHistory[customer])),""),ROWS($A$15:A21)+$B$3)))),"")</f>
        <v>5</v>
      </c>
      <c r="N16" s="230">
        <f t="array" ref="N16">IFERROR(IF($D$9="",IF($D$11="",INDEX(orderHistory[order_date],SMALL(MATCH(ROW(orderHistory[customer]),ROW(orderHistory[customer])),ROWS($A$15:A21)+$B$3)),INDEX(orderHistory[order_date],SMALL(IF(ISNUMBER(MATCH(orderHistory[status],$D$11,0)),MATCH(ROW(orderHistory[customer]),ROW(orderHistory[customer])),""),ROWS($A$15:A21)+$B$3))),IF($D$11="",INDEX(orderHistory[order_date],SMALL(IF(ISNUMBER(MATCH(orderHistory[customer],$D$9,0)),MATCH(ROW(orderHistory[customer]),ROW(orderHistory[customer]))),ROWS($A$15:A21)+$B$3)),INDEX(orderHistory[order_date],SMALL(IF(ISNUMBER(MATCH(orderHistory[customer],$D$9,0)*MATCH(orderHistory[status],$D$11,0)),MATCH(ROW(orderHistory[customer]),ROW(orderHistory[customer])),""),ROWS($A$15:A21)+$B$3)))),"")</f>
        <v>45231</v>
      </c>
      <c r="O16" s="231" t="str">
        <f t="array" ref="O16">IFERROR(IF($D$9="",IF($D$11="",INDEX(orderHistory[pallet_type],SMALL(MATCH(ROW(orderHistory[customer]),ROW(orderHistory[customer])),ROWS($A$15:A21)+$B$3)),INDEX(orderHistory[pallet_type],SMALL(IF(ISNUMBER(MATCH(orderHistory[status],$D$11,0)),MATCH(ROW(orderHistory[customer]),ROW(orderHistory[customer])),""),ROWS($A$15:A21)+$B$3))),IF($D$11="",INDEX(orderHistory[pallet_type],SMALL(IF(ISNUMBER(MATCH(orderHistory[customer],$D$9,0)),MATCH(ROW(orderHistory[customer]),ROW(orderHistory[customer]))),ROWS($A$15:A21)+$B$3)),INDEX(orderHistory[pallet_type],SMALL(IF(ISNUMBER(MATCH(orderHistory[customer],$D$9,0)*MATCH(orderHistory[status],$D$11,0)),MATCH(ROW(orderHistory[customer]),ROW(orderHistory[customer])),""),ROWS($A$15:A21)+$B$3)))),"")</f>
        <v>80x120</v>
      </c>
      <c r="P16" s="310">
        <f t="array" ref="P16">IFERROR(IF($D$9="",IF($D$11="",INDEX(orderHistory[pallet_no],SMALL(MATCH(ROW(orderHistory[customer]),ROW(orderHistory[customer])),ROWS($A$15:A21)+$B$3)),INDEX(orderHistory[pallet_no],SMALL(IF(ISNUMBER(MATCH(orderHistory[status],$D$11,0)),MATCH(ROW(orderHistory[customer]),ROW(orderHistory[customer])),""),ROWS($A$15:A21)+$B$3))),IF($D$11="",INDEX(orderHistory[pallet_no],SMALL(IF(ISNUMBER(MATCH(orderHistory[customer],$D$9,0)),MATCH(ROW(orderHistory[customer]),ROW(orderHistory[customer]))),ROWS($A$15:A21)+$B$3)),INDEX(orderHistory[pallet_no],SMALL(IF(ISNUMBER(MATCH(orderHistory[customer],$D$9,0)*MATCH(orderHistory[status],$D$11,0)),MATCH(ROW(orderHistory[customer]),ROW(orderHistory[customer])),""),ROWS($A$15:A21)+$B$3)))),"")</f>
        <v>19</v>
      </c>
      <c r="Q16" s="231">
        <f t="array" ref="Q16">IFERROR(IF($D$9="",IF($D$11="",INDEX(orderHistory[invoice_no],SMALL(MATCH(ROW(orderHistory[customer]),ROW(orderHistory[customer])),ROWS($A$15:A21)+$B$3)),INDEX(orderHistory[invoice_no],SMALL(IF(ISNUMBER(MATCH(orderHistory[status],$D$11,0)),MATCH(ROW(orderHistory[customer]),ROW(orderHistory[customer])),""),ROWS($A$15:A21)+$B$3))),IF($D$11="",INDEX(orderHistory[invoice_no],SMALL(IF(ISNUMBER(MATCH(orderHistory[customer],$D$9,0)),MATCH(ROW(orderHistory[customer]),ROW(orderHistory[customer]))),ROWS($A$15:A21)+$B$3)),INDEX(orderHistory[invoice_no],SMALL(IF(ISNUMBER(MATCH(orderHistory[customer],$D$9,0)*MATCH(orderHistory[status],$D$11,0)),MATCH(ROW(orderHistory[customer]),ROW(orderHistory[customer])),""),ROWS($A$15:A21)+$B$3)))),"")</f>
        <v>516</v>
      </c>
      <c r="R16" s="312">
        <f t="array" ref="R16">IFERROR(IF($D$9="",IF($D$11="",INDEX(orderHistory[gross_weight],SMALL(MATCH(ROW(orderHistory[customer]),ROW(orderHistory[customer])),ROWS($A$15:A21)+$B$3)),INDEX(orderHistory[gross_weight],SMALL(IF(ISNUMBER(MATCH(orderHistory[status],$D$11,0)),MATCH(ROW(orderHistory[customer]),ROW(orderHistory[customer])),""),ROWS($A$15:A21)+$B$3))),IF($D$11="",INDEX(orderHistory[gross_weight],SMALL(IF(ISNUMBER(MATCH(orderHistory[customer],$D$9,0)),MATCH(ROW(orderHistory[customer]),ROW(orderHistory[customer]))),ROWS($A$15:A21)+$B$3)),INDEX(orderHistory[gross_weight],SMALL(IF(ISNUMBER(MATCH(orderHistory[customer],$D$9,0)*MATCH(orderHistory[status],$D$11,0)),MATCH(ROW(orderHistory[customer]),ROW(orderHistory[customer])),""),ROWS($A$15:A21)+$B$3)))),"")</f>
        <v>2883</v>
      </c>
      <c r="S16" s="761">
        <f t="array" ref="S16">IFERROR(IF($D$9="",IF($D$11="",INDEX(orderHistory[amount_sold],SMALL(MATCH(ROW(orderHistory[customer]),ROW(orderHistory[customer])),ROWS($A$15:A21)+$B$3)),INDEX(orderHistory[amount_sold],SMALL(IF(ISNUMBER(MATCH(orderHistory[status],$D$11,0)),MATCH(ROW(orderHistory[customer]),ROW(orderHistory[customer])),""),ROWS($A$15:A21)+$B$3))),IF($D$11="",INDEX(orderHistory[amount_sold],SMALL(IF(ISNUMBER(MATCH(orderHistory[customer],$D$9,0)),MATCH(ROW(orderHistory[customer]),ROW(orderHistory[customer]))),ROWS($A$15:A21)+$B$3)),INDEX(orderHistory[amount_sold],SMALL(IF(ISNUMBER(MATCH(orderHistory[customer],$D$9,0)*MATCH(orderHistory[status],$D$11,0)),MATCH(ROW(orderHistory[customer]),ROW(orderHistory[customer])),""),ROWS($A$15:A21)+$B$3)))),"")</f>
        <v>39464.639999999999</v>
      </c>
      <c r="T16" s="761">
        <f t="array" ref="T16">IFERROR(IF($D$9="",IF($D$11="",INDEX(orderHistory[profit],SMALL(MATCH(ROW(orderHistory[customer]),ROW(orderHistory[customer])),ROWS($A$15:A21)+$B$3)),INDEX(orderHistory[profit],SMALL(IF(ISNUMBER(MATCH(orderHistory[status],$D$11,0)),MATCH(ROW(orderHistory[customer]),ROW(orderHistory[customer])),""),ROWS($A$15:A21)+$B$3))),IF($D$11="",INDEX(orderHistory[profit],SMALL(IF(ISNUMBER(MATCH(orderHistory[customer],$D$9,0)),MATCH(ROW(orderHistory[customer]),ROW(orderHistory[customer]))),ROWS($A$15:A21)+$B$3)),INDEX(orderHistory[profit],SMALL(IF(ISNUMBER(MATCH(orderHistory[customer],$D$9,0)*MATCH(orderHistory[status],$D$11,0)),MATCH(ROW(orderHistory[customer]),ROW(orderHistory[customer])),""),ROWS($A$15:A21)+$B$3)))),"")</f>
        <v>4378.68</v>
      </c>
      <c r="U16" s="230" t="b">
        <f t="array" ref="U16">IFERROR(IF($D$9="",IF($D$11="",INDEX(orderHistory[payed],SMALL(MATCH(ROW(orderHistory[customer]),ROW(orderHistory[customer])),ROWS($A$15:A21)+$B$3)),INDEX(orderHistory[payed],SMALL(IF(ISNUMBER(MATCH(orderHistory[status],$D$11,0)),MATCH(ROW(orderHistory[customer]),ROW(orderHistory[customer])),""),ROWS($A$15:A21)+$B$3))),IF($D$11="",INDEX(orderHistory[payed],SMALL(IF(ISNUMBER(MATCH(orderHistory[customer],$D$9,0)),MATCH(ROW(orderHistory[customer]),ROW(orderHistory[customer]))),ROWS($A$15:A21)+$B$3)),INDEX(orderHistory[payed],SMALL(IF(ISNUMBER(MATCH(orderHistory[customer],$D$9,0)*MATCH(orderHistory[status],$D$11,0)),MATCH(ROW(orderHistory[customer]),ROW(orderHistory[customer])),""),ROWS($A$15:A21)+$B$3)))),"")</f>
        <v>1</v>
      </c>
      <c r="V16" s="267" t="str">
        <f t="array" ref="V16">IFERROR(IF($D$9="",IF($D$11="",INDEX(orderHistory[status],SMALL(MATCH(ROW(orderHistory[customer]),ROW(orderHistory[customer])),ROWS($A$15:A21)+$B$3)),INDEX(orderHistory[status],SMALL(IF(ISNUMBER(MATCH(orderHistory[status],$D$11,0)),MATCH(ROW(orderHistory[customer]),ROW(orderHistory[customer])),""),ROWS($A$15:A21)+$B$3))),IF($D$11="",INDEX(orderHistory[status],SMALL(IF(ISNUMBER(MATCH(orderHistory[customer],$D$9,0)),MATCH(ROW(orderHistory[customer]),ROW(orderHistory[customer]))),ROWS($A$15:A21)+$B$3)),INDEX(orderHistory[status],SMALL(IF(ISNUMBER(MATCH(orderHistory[customer],$D$9,0)*MATCH(orderHistory[status],$D$11,0)),MATCH(ROW(orderHistory[customer]),ROW(orderHistory[customer])),""),ROWS($A$15:A21)+$B$3)))),"")</f>
        <v>DELIVERED</v>
      </c>
      <c r="W16" s="433"/>
      <c r="AO16" s="125"/>
      <c r="AQ16" s="122" t="s">
        <v>13095</v>
      </c>
      <c r="AR16" s="206"/>
      <c r="AS16" s="206"/>
      <c r="AW16" s="218"/>
      <c r="AX16" s="266" t="s">
        <v>13096</v>
      </c>
      <c r="AY16" s="213"/>
      <c r="AZ16" s="290" t="s">
        <v>13097</v>
      </c>
      <c r="BA16" s="213"/>
      <c r="BB16" s="213"/>
      <c r="BC16" s="213"/>
      <c r="BD16" s="297"/>
      <c r="BE16" s="275"/>
      <c r="BF16" s="215"/>
      <c r="BG16" s="291"/>
      <c r="BH16" s="215"/>
      <c r="BI16" s="216"/>
      <c r="BK16" s="247"/>
      <c r="BL16" s="248"/>
      <c r="BM16" s="249"/>
      <c r="BN16" s="248"/>
      <c r="BO16" s="249"/>
      <c r="BZ16" s="337"/>
      <c r="CA16" s="282" t="str">
        <f>IF(BZ16="","",VLOOKUP(BZ16,bhpc_data[],7,FALSE))</f>
        <v/>
      </c>
      <c r="CB16" s="341"/>
      <c r="CC16" s="443"/>
      <c r="CD16" s="362"/>
      <c r="CE16" s="446"/>
      <c r="CF16" s="340"/>
      <c r="CG16" s="751" t="str">
        <f>IFERROR(ROUNDUP(CB16/VLOOKUP(BZ16,bhpc_data[],9,FALSE),0),"")</f>
        <v/>
      </c>
      <c r="CH16" s="458" t="str">
        <f>IFERROR(ROUNDUP(CD16/VLOOKUP(BZ16,bhpc_data[],9,FALSE),0),"")</f>
        <v/>
      </c>
      <c r="CI16" s="458" t="str">
        <f>IFERROR(ROUNDUP(CF16/VLOOKUP(BZ16,bhpc_data[],9,FALSE),0),"")</f>
        <v/>
      </c>
      <c r="CJ16" s="458" t="str">
        <f>IFERROR(((CB16+CD16+CF16)/VLOOKUP(BZ16,bhpc_data[],9,FALSE))*VLOOKUP(BZ16,bhpc_data[],17,FALSE),"")</f>
        <v/>
      </c>
      <c r="CK16" s="458" t="str">
        <f>IFERROR(((CB16+CD16+CF16)/VLOOKUP(BZ16,bhpc_data[],9,FALSE))*VLOOKUP(BZ16,bhpc_data[],18,FALSE),"")</f>
        <v/>
      </c>
      <c r="CL16" s="459" t="str">
        <f>IFERROR(VLOOKUP(BZ16,inventory[],4,FALSE),"")</f>
        <v/>
      </c>
      <c r="CM16" s="451" t="str">
        <f>IF(BZ16="","",VLOOKUP(BZ16,inventory[],5,FALSE))</f>
        <v/>
      </c>
      <c r="CN16" s="755" t="str">
        <f>IF(BZ16="","",(CB16+CD16+CF16)*CM16)</f>
        <v/>
      </c>
      <c r="CO16" s="450" t="str">
        <f>IF(BZ16="","",CB16*CC16+CD16*CE16)</f>
        <v/>
      </c>
      <c r="CQ16" s="218"/>
      <c r="CR16" s="232" t="s">
        <v>13098</v>
      </c>
      <c r="CS16" s="408" t="str">
        <f>IFERROR(CONCATENATE(ROUND(1/($CS$15/SUMIF($CF$10:$CF$110,"&lt;&gt;""",$CB$10:$CB$110)),1),":1"),0)</f>
        <v>8:1</v>
      </c>
      <c r="CT16" s="232"/>
      <c r="CU16" s="213"/>
      <c r="CV16" s="214"/>
      <c r="DE16" s="277"/>
      <c r="DF16" s="211"/>
      <c r="DG16" s="265"/>
      <c r="DH16" s="211"/>
      <c r="DI16" s="211"/>
      <c r="DJ16" s="211"/>
      <c r="DK16" s="211"/>
      <c r="DL16" s="211"/>
      <c r="DM16" s="211"/>
      <c r="DN16" s="211"/>
      <c r="DO16" s="211"/>
      <c r="DP16" s="211"/>
      <c r="DQ16" s="211"/>
      <c r="DR16" s="211"/>
      <c r="DS16" s="211"/>
      <c r="DT16" s="211"/>
      <c r="DU16" s="212"/>
    </row>
    <row r="17" spans="1:125" ht="15.75" thickBot="1">
      <c r="A17" s="426" t="s">
        <v>13168</v>
      </c>
      <c r="B17" s="440"/>
      <c r="F17" s="255"/>
      <c r="G17" s="266" t="s">
        <v>13099</v>
      </c>
      <c r="H17" s="213"/>
      <c r="I17" s="213"/>
      <c r="J17" s="214"/>
      <c r="L17" s="305" t="str">
        <f t="array" ref="L17">IFERROR(IF($D$9="",IF($D$11="",INDEX(orderHistory[customer],SMALL(MATCH(ROW(orderHistory[customer]),ROW(orderHistory[customer])),ROWS($A$15:A22)+$B$3)),INDEX(orderHistory[customer],SMALL(IF(ISNUMBER(MATCH(orderHistory[status],$D$11,0)),MATCH(ROW(orderHistory[customer]),ROW(orderHistory[customer])),""),ROWS($A$15:A22)+$B$3))),IF($D$11="",INDEX(orderHistory[customer],SMALL(IF(ISNUMBER(MATCH(orderHistory[customer],$D$9,0)),MATCH(ROW(orderHistory[customer]),ROW(orderHistory[customer]))),ROWS($A$15:A22)+$B$3)),INDEX(orderHistory[customer],SMALL(IF(ISNUMBER(MATCH(orderHistory[customer],$D$9,0)*MATCH(orderHistory[status],$D$11,0)),MATCH(ROW(orderHistory[customer]),ROW(orderHistory[customer])),""),ROWS($A$15:A22)+$B$3)))),"")</f>
        <v>A&amp;G KLEIMA</v>
      </c>
      <c r="M17" s="302">
        <f t="array" ref="M17">IFERROR(IF($D$9="",IF($D$11="",INDEX(orderHistory[order_no],SMALL(MATCH(ROW(orderHistory[customer]),ROW(orderHistory[customer])),ROWS($A$15:A22)+$B$3)),INDEX(orderHistory[order_no],SMALL(IF(ISNUMBER(MATCH(orderHistory[status],$D$11,0)),MATCH(ROW(orderHistory[customer]),ROW(orderHistory[customer])),""),ROWS($A$15:A22)+$B$3))),IF($D$11="",INDEX(orderHistory[order_no],SMALL(IF(ISNUMBER(MATCH(orderHistory[customer],$D$9,0)),MATCH(ROW(orderHistory[customer]),ROW(orderHistory[customer]))),ROWS($A$15:A22)+$B$3)),INDEX(orderHistory[order_no],SMALL(IF(ISNUMBER(MATCH(orderHistory[customer],$D$9,0)*MATCH(orderHistory[status],$D$11,0)),MATCH(ROW(orderHistory[customer]),ROW(orderHistory[customer])),""),ROWS($A$15:A22)+$B$3)))),"")</f>
        <v>3</v>
      </c>
      <c r="N17" s="230">
        <f t="array" ref="N17">IFERROR(IF($D$9="",IF($D$11="",INDEX(orderHistory[order_date],SMALL(MATCH(ROW(orderHistory[customer]),ROW(orderHistory[customer])),ROWS($A$15:A22)+$B$3)),INDEX(orderHistory[order_date],SMALL(IF(ISNUMBER(MATCH(orderHistory[status],$D$11,0)),MATCH(ROW(orderHistory[customer]),ROW(orderHistory[customer])),""),ROWS($A$15:A22)+$B$3))),IF($D$11="",INDEX(orderHistory[order_date],SMALL(IF(ISNUMBER(MATCH(orderHistory[customer],$D$9,0)),MATCH(ROW(orderHistory[customer]),ROW(orderHistory[customer]))),ROWS($A$15:A22)+$B$3)),INDEX(orderHistory[order_date],SMALL(IF(ISNUMBER(MATCH(orderHistory[customer],$D$9,0)*MATCH(orderHistory[status],$D$11,0)),MATCH(ROW(orderHistory[customer]),ROW(orderHistory[customer])),""),ROWS($A$15:A22)+$B$3)))),"")</f>
        <v>45047</v>
      </c>
      <c r="O17" s="231" t="str">
        <f t="array" ref="O17">IFERROR(IF($D$9="",IF($D$11="",INDEX(orderHistory[pallet_type],SMALL(MATCH(ROW(orderHistory[customer]),ROW(orderHistory[customer])),ROWS($A$15:A22)+$B$3)),INDEX(orderHistory[pallet_type],SMALL(IF(ISNUMBER(MATCH(orderHistory[status],$D$11,0)),MATCH(ROW(orderHistory[customer]),ROW(orderHistory[customer])),""),ROWS($A$15:A22)+$B$3))),IF($D$11="",INDEX(orderHistory[pallet_type],SMALL(IF(ISNUMBER(MATCH(orderHistory[customer],$D$9,0)),MATCH(ROW(orderHistory[customer]),ROW(orderHistory[customer]))),ROWS($A$15:A22)+$B$3)),INDEX(orderHistory[pallet_type],SMALL(IF(ISNUMBER(MATCH(orderHistory[customer],$D$9,0)*MATCH(orderHistory[status],$D$11,0)),MATCH(ROW(orderHistory[customer]),ROW(orderHistory[customer])),""),ROWS($A$15:A22)+$B$3)))),"")</f>
        <v>80x120</v>
      </c>
      <c r="P17" s="310">
        <f t="array" ref="P17">IFERROR(IF($D$9="",IF($D$11="",INDEX(orderHistory[pallet_no],SMALL(MATCH(ROW(orderHistory[customer]),ROW(orderHistory[customer])),ROWS($A$15:A22)+$B$3)),INDEX(orderHistory[pallet_no],SMALL(IF(ISNUMBER(MATCH(orderHistory[status],$D$11,0)),MATCH(ROW(orderHistory[customer]),ROW(orderHistory[customer])),""),ROWS($A$15:A22)+$B$3))),IF($D$11="",INDEX(orderHistory[pallet_no],SMALL(IF(ISNUMBER(MATCH(orderHistory[customer],$D$9,0)),MATCH(ROW(orderHistory[customer]),ROW(orderHistory[customer]))),ROWS($A$15:A22)+$B$3)),INDEX(orderHistory[pallet_no],SMALL(IF(ISNUMBER(MATCH(orderHistory[customer],$D$9,0)*MATCH(orderHistory[status],$D$11,0)),MATCH(ROW(orderHistory[customer]),ROW(orderHistory[customer])),""),ROWS($A$15:A22)+$B$3)))),"")</f>
        <v>5</v>
      </c>
      <c r="Q17" s="231">
        <f t="array" ref="Q17">IFERROR(IF($D$9="",IF($D$11="",INDEX(orderHistory[invoice_no],SMALL(MATCH(ROW(orderHistory[customer]),ROW(orderHistory[customer])),ROWS($A$15:A22)+$B$3)),INDEX(orderHistory[invoice_no],SMALL(IF(ISNUMBER(MATCH(orderHistory[status],$D$11,0)),MATCH(ROW(orderHistory[customer]),ROW(orderHistory[customer])),""),ROWS($A$15:A22)+$B$3))),IF($D$11="",INDEX(orderHistory[invoice_no],SMALL(IF(ISNUMBER(MATCH(orderHistory[customer],$D$9,0)),MATCH(ROW(orderHistory[customer]),ROW(orderHistory[customer]))),ROWS($A$15:A22)+$B$3)),INDEX(orderHistory[invoice_no],SMALL(IF(ISNUMBER(MATCH(orderHistory[customer],$D$9,0)*MATCH(orderHistory[status],$D$11,0)),MATCH(ROW(orderHistory[customer]),ROW(orderHistory[customer])),""),ROWS($A$15:A22)+$B$3)))),"")</f>
        <v>182</v>
      </c>
      <c r="R17" s="312">
        <f t="array" ref="R17">IFERROR(IF($D$9="",IF($D$11="",INDEX(orderHistory[gross_weight],SMALL(MATCH(ROW(orderHistory[customer]),ROW(orderHistory[customer])),ROWS($A$15:A22)+$B$3)),INDEX(orderHistory[gross_weight],SMALL(IF(ISNUMBER(MATCH(orderHistory[status],$D$11,0)),MATCH(ROW(orderHistory[customer]),ROW(orderHistory[customer])),""),ROWS($A$15:A22)+$B$3))),IF($D$11="",INDEX(orderHistory[gross_weight],SMALL(IF(ISNUMBER(MATCH(orderHistory[customer],$D$9,0)),MATCH(ROW(orderHistory[customer]),ROW(orderHistory[customer]))),ROWS($A$15:A22)+$B$3)),INDEX(orderHistory[gross_weight],SMALL(IF(ISNUMBER(MATCH(orderHistory[customer],$D$9,0)*MATCH(orderHistory[status],$D$11,0)),MATCH(ROW(orderHistory[customer]),ROW(orderHistory[customer])),""),ROWS($A$15:A22)+$B$3)))),"")</f>
        <v>0</v>
      </c>
      <c r="S17" s="761">
        <f t="array" ref="S17">IFERROR(IF($D$9="",IF($D$11="",INDEX(orderHistory[amount_sold],SMALL(MATCH(ROW(orderHistory[customer]),ROW(orderHistory[customer])),ROWS($A$15:A22)+$B$3)),INDEX(orderHistory[amount_sold],SMALL(IF(ISNUMBER(MATCH(orderHistory[status],$D$11,0)),MATCH(ROW(orderHistory[customer]),ROW(orderHistory[customer])),""),ROWS($A$15:A22)+$B$3))),IF($D$11="",INDEX(orderHistory[amount_sold],SMALL(IF(ISNUMBER(MATCH(orderHistory[customer],$D$9,0)),MATCH(ROW(orderHistory[customer]),ROW(orderHistory[customer]))),ROWS($A$15:A22)+$B$3)),INDEX(orderHistory[amount_sold],SMALL(IF(ISNUMBER(MATCH(orderHistory[customer],$D$9,0)*MATCH(orderHistory[status],$D$11,0)),MATCH(ROW(orderHistory[customer]),ROW(orderHistory[customer])),""),ROWS($A$15:A22)+$B$3)))),"")</f>
        <v>0</v>
      </c>
      <c r="T17" s="761">
        <f t="array" ref="T17">IFERROR(IF($D$9="",IF($D$11="",INDEX(orderHistory[profit],SMALL(MATCH(ROW(orderHistory[customer]),ROW(orderHistory[customer])),ROWS($A$15:A22)+$B$3)),INDEX(orderHistory[profit],SMALL(IF(ISNUMBER(MATCH(orderHistory[status],$D$11,0)),MATCH(ROW(orderHistory[customer]),ROW(orderHistory[customer])),""),ROWS($A$15:A22)+$B$3))),IF($D$11="",INDEX(orderHistory[profit],SMALL(IF(ISNUMBER(MATCH(orderHistory[customer],$D$9,0)),MATCH(ROW(orderHistory[customer]),ROW(orderHistory[customer]))),ROWS($A$15:A22)+$B$3)),INDEX(orderHistory[profit],SMALL(IF(ISNUMBER(MATCH(orderHistory[customer],$D$9,0)*MATCH(orderHistory[status],$D$11,0)),MATCH(ROW(orderHistory[customer]),ROW(orderHistory[customer])),""),ROWS($A$15:A22)+$B$3)))),"")</f>
        <v>0</v>
      </c>
      <c r="U17" s="231" t="b">
        <f t="array" ref="U17">IFERROR(IF($D$9="",IF($D$11="",INDEX(orderHistory[payed],SMALL(MATCH(ROW(orderHistory[customer]),ROW(orderHistory[customer])),ROWS($A$15:A22)+$B$3)),INDEX(orderHistory[payed],SMALL(IF(ISNUMBER(MATCH(orderHistory[status],$D$11,0)),MATCH(ROW(orderHistory[customer]),ROW(orderHistory[customer])),""),ROWS($A$15:A22)+$B$3))),IF($D$11="",INDEX(orderHistory[payed],SMALL(IF(ISNUMBER(MATCH(orderHistory[customer],$D$9,0)),MATCH(ROW(orderHistory[customer]),ROW(orderHistory[customer]))),ROWS($A$15:A22)+$B$3)),INDEX(orderHistory[payed],SMALL(IF(ISNUMBER(MATCH(orderHistory[customer],$D$9,0)*MATCH(orderHistory[status],$D$11,0)),MATCH(ROW(orderHistory[customer]),ROW(orderHistory[customer])),""),ROWS($A$15:A22)+$B$3)))),"")</f>
        <v>1</v>
      </c>
      <c r="V17" s="267" t="str">
        <f t="array" ref="V17">IFERROR(IF($D$9="",IF($D$11="",INDEX(orderHistory[status],SMALL(MATCH(ROW(orderHistory[customer]),ROW(orderHistory[customer])),ROWS($A$15:A22)+$B$3)),INDEX(orderHistory[status],SMALL(IF(ISNUMBER(MATCH(orderHistory[status],$D$11,0)),MATCH(ROW(orderHistory[customer]),ROW(orderHistory[customer])),""),ROWS($A$15:A22)+$B$3))),IF($D$11="",INDEX(orderHistory[status],SMALL(IF(ISNUMBER(MATCH(orderHistory[customer],$D$9,0)),MATCH(ROW(orderHistory[customer]),ROW(orderHistory[customer]))),ROWS($A$15:A22)+$B$3)),INDEX(orderHistory[status],SMALL(IF(ISNUMBER(MATCH(orderHistory[customer],$D$9,0)*MATCH(orderHistory[status],$D$11,0)),MATCH(ROW(orderHistory[customer]),ROW(orderHistory[customer])),""),ROWS($A$15:A22)+$B$3)))),"")</f>
        <v>DELIVERED</v>
      </c>
      <c r="W17" s="202"/>
      <c r="AO17" s="125"/>
      <c r="AQ17" s="225"/>
      <c r="AR17" s="211"/>
      <c r="AS17" s="211"/>
      <c r="AT17" s="211"/>
      <c r="AU17" s="212"/>
      <c r="AW17" s="218"/>
      <c r="AX17" s="366">
        <f t="array" ref="AX17">SUMPRODUCT((salesHistory[order_no]=$AR$10)*(salesHistory[foc_qty])*(salesHistory[cts]))</f>
        <v>192</v>
      </c>
      <c r="AY17" s="213"/>
      <c r="AZ17" s="367">
        <f>SUMIF(salesHistory[order_no],$AR$10,salesHistory[foc_qty])</f>
        <v>48</v>
      </c>
      <c r="BA17" s="213"/>
      <c r="BB17" s="213"/>
      <c r="BC17" s="213"/>
      <c r="BD17" s="298"/>
      <c r="BE17" s="299"/>
      <c r="BF17" s="299"/>
      <c r="BG17" s="300"/>
      <c r="BH17" s="299"/>
      <c r="BI17" s="299"/>
      <c r="BK17" s="247"/>
      <c r="BL17" s="248"/>
      <c r="BM17" s="249"/>
      <c r="BN17" s="248"/>
      <c r="BO17" s="249"/>
      <c r="BZ17" s="337"/>
      <c r="CA17" s="282" t="str">
        <f>IF(BZ17="","",VLOOKUP(BZ17,bhpc_data[],7,FALSE))</f>
        <v/>
      </c>
      <c r="CB17" s="341"/>
      <c r="CC17" s="443"/>
      <c r="CD17" s="362"/>
      <c r="CE17" s="446"/>
      <c r="CF17" s="340"/>
      <c r="CG17" s="751" t="str">
        <f>IFERROR(ROUNDUP(CB17/VLOOKUP(BZ17,bhpc_data[],9,FALSE),0),"")</f>
        <v/>
      </c>
      <c r="CH17" s="458" t="str">
        <f>IFERROR(ROUNDUP(CD17/VLOOKUP(BZ17,bhpc_data[],9,FALSE),0),"")</f>
        <v/>
      </c>
      <c r="CI17" s="458" t="str">
        <f>IFERROR(ROUNDUP(CF17/VLOOKUP(BZ17,bhpc_data[],9,FALSE),0),"")</f>
        <v/>
      </c>
      <c r="CJ17" s="458" t="str">
        <f>IFERROR(((CB17+CD17+CF17)/VLOOKUP(BZ17,bhpc_data[],9,FALSE))*VLOOKUP(BZ17,bhpc_data[],17,FALSE),"")</f>
        <v/>
      </c>
      <c r="CK17" s="458" t="str">
        <f>IFERROR(((CB17+CD17+CF17)/VLOOKUP(BZ17,bhpc_data[],9,FALSE))*VLOOKUP(BZ17,bhpc_data[],18,FALSE),"")</f>
        <v/>
      </c>
      <c r="CL17" s="459" t="str">
        <f>IFERROR(VLOOKUP(BZ17,inventory[],4,FALSE),"")</f>
        <v/>
      </c>
      <c r="CM17" s="451" t="str">
        <f>IF(BZ17="","",VLOOKUP(BZ17,inventory[],5,FALSE))</f>
        <v/>
      </c>
      <c r="CN17" s="755" t="str">
        <f>IF(BZ17="","",(CB17+CD17+CF17)*CM17)</f>
        <v/>
      </c>
      <c r="CO17" s="450" t="str">
        <f>IF(BZ17="","",CB17*CC17+CD17*CE17)</f>
        <v/>
      </c>
      <c r="CQ17" s="218"/>
      <c r="CR17" s="232" t="s">
        <v>13100</v>
      </c>
      <c r="CS17" s="427">
        <f>SUMPRODUCT(CF10:CF110,CM10:CM110)</f>
        <v>240</v>
      </c>
      <c r="CT17" s="350" t="s">
        <v>13101</v>
      </c>
      <c r="CU17" s="349">
        <f>CS17/CU11</f>
        <v>0.1111111111111111</v>
      </c>
      <c r="CV17" s="214"/>
      <c r="DE17" s="227"/>
      <c r="DF17" s="213"/>
      <c r="DG17" s="266"/>
      <c r="DH17" s="213"/>
      <c r="DI17" s="213"/>
      <c r="DJ17" s="213"/>
      <c r="DK17" s="213"/>
      <c r="DL17" s="213"/>
      <c r="DM17" s="213" t="s">
        <v>13102</v>
      </c>
      <c r="DN17" s="213"/>
      <c r="DO17" s="213"/>
      <c r="DP17" s="213"/>
      <c r="DQ17" s="213"/>
      <c r="DR17" s="213"/>
      <c r="DS17" s="213"/>
      <c r="DT17" s="213"/>
      <c r="DU17" s="214"/>
    </row>
    <row r="18" spans="1:125" ht="14.45" customHeight="1" thickBot="1">
      <c r="A18" s="426" t="s">
        <v>13169</v>
      </c>
      <c r="B18" s="440"/>
      <c r="F18" s="258"/>
      <c r="G18" s="748" t="str">
        <f>IFERROR(INDEX(clientData[payment_method],MATCH($G$10,clientData[company_name1],0)),"")</f>
        <v>024 - IN ADVANCE</v>
      </c>
      <c r="H18" s="749"/>
      <c r="I18" s="750"/>
      <c r="J18" s="214"/>
      <c r="L18" s="305" t="str">
        <f t="array" ref="L18">IFERROR(IF($D$9="",IF($D$11="",INDEX(orderHistory[customer],SMALL(MATCH(ROW(orderHistory[customer]),ROW(orderHistory[customer])),ROWS($A$15:A23)+$B$3)),INDEX(orderHistory[customer],SMALL(IF(ISNUMBER(MATCH(orderHistory[status],$D$11,0)),MATCH(ROW(orderHistory[customer]),ROW(orderHistory[customer])),""),ROWS($A$15:A23)+$B$3))),IF($D$11="",INDEX(orderHistory[customer],SMALL(IF(ISNUMBER(MATCH(orderHistory[customer],$D$9,0)),MATCH(ROW(orderHistory[customer]),ROW(orderHistory[customer]))),ROWS($A$15:A23)+$B$3)),INDEX(orderHistory[customer],SMALL(IF(ISNUMBER(MATCH(orderHistory[customer],$D$9,0)*MATCH(orderHistory[status],$D$11,0)),MATCH(ROW(orderHistory[customer]),ROW(orderHistory[customer])),""),ROWS($A$15:A23)+$B$3)))),"")</f>
        <v>4BEAUTY4YOU</v>
      </c>
      <c r="M18" s="302">
        <f t="array" ref="M18">IFERROR(IF($D$9="",IF($D$11="",INDEX(orderHistory[order_no],SMALL(MATCH(ROW(orderHistory[customer]),ROW(orderHistory[customer])),ROWS($A$15:A23)+$B$3)),INDEX(orderHistory[order_no],SMALL(IF(ISNUMBER(MATCH(orderHistory[status],$D$11,0)),MATCH(ROW(orderHistory[customer]),ROW(orderHistory[customer])),""),ROWS($A$15:A23)+$B$3))),IF($D$11="",INDEX(orderHistory[order_no],SMALL(IF(ISNUMBER(MATCH(orderHistory[customer],$D$9,0)),MATCH(ROW(orderHistory[customer]),ROW(orderHistory[customer]))),ROWS($A$15:A23)+$B$3)),INDEX(orderHistory[order_no],SMALL(IF(ISNUMBER(MATCH(orderHistory[customer],$D$9,0)*MATCH(orderHistory[status],$D$11,0)),MATCH(ROW(orderHistory[customer]),ROW(orderHistory[customer])),""),ROWS($A$15:A23)+$B$3)))),"")</f>
        <v>1</v>
      </c>
      <c r="N18" s="230">
        <f t="array" ref="N18">IFERROR(IF($D$9="",IF($D$11="",INDEX(orderHistory[order_date],SMALL(MATCH(ROW(orderHistory[customer]),ROW(orderHistory[customer])),ROWS($A$15:A23)+$B$3)),INDEX(orderHistory[order_date],SMALL(IF(ISNUMBER(MATCH(orderHistory[status],$D$11,0)),MATCH(ROW(orderHistory[customer]),ROW(orderHistory[customer])),""),ROWS($A$15:A23)+$B$3))),IF($D$11="",INDEX(orderHistory[order_date],SMALL(IF(ISNUMBER(MATCH(orderHistory[customer],$D$9,0)),MATCH(ROW(orderHistory[customer]),ROW(orderHistory[customer]))),ROWS($A$15:A23)+$B$3)),INDEX(orderHistory[order_date],SMALL(IF(ISNUMBER(MATCH(orderHistory[customer],$D$9,0)*MATCH(orderHistory[status],$D$11,0)),MATCH(ROW(orderHistory[customer]),ROW(orderHistory[customer])),""),ROWS($A$15:A23)+$B$3)))),"")</f>
        <v>45200</v>
      </c>
      <c r="O18" s="231" t="str">
        <f t="array" ref="O18">IFERROR(IF($D$9="",IF($D$11="",INDEX(orderHistory[pallet_type],SMALL(MATCH(ROW(orderHistory[customer]),ROW(orderHistory[customer])),ROWS($A$15:A23)+$B$3)),INDEX(orderHistory[pallet_type],SMALL(IF(ISNUMBER(MATCH(orderHistory[status],$D$11,0)),MATCH(ROW(orderHistory[customer]),ROW(orderHistory[customer])),""),ROWS($A$15:A23)+$B$3))),IF($D$11="",INDEX(orderHistory[pallet_type],SMALL(IF(ISNUMBER(MATCH(orderHistory[customer],$D$9,0)),MATCH(ROW(orderHistory[customer]),ROW(orderHistory[customer]))),ROWS($A$15:A23)+$B$3)),INDEX(orderHistory[pallet_type],SMALL(IF(ISNUMBER(MATCH(orderHistory[customer],$D$9,0)*MATCH(orderHistory[status],$D$11,0)),MATCH(ROW(orderHistory[customer]),ROW(orderHistory[customer])),""),ROWS($A$15:A23)+$B$3)))),"")</f>
        <v>80x120</v>
      </c>
      <c r="P18" s="310">
        <f t="array" ref="P18">IFERROR(IF($D$9="",IF($D$11="",INDEX(orderHistory[pallet_no],SMALL(MATCH(ROW(orderHistory[customer]),ROW(orderHistory[customer])),ROWS($A$15:A23)+$B$3)),INDEX(orderHistory[pallet_no],SMALL(IF(ISNUMBER(MATCH(orderHistory[status],$D$11,0)),MATCH(ROW(orderHistory[customer]),ROW(orderHistory[customer])),""),ROWS($A$15:A23)+$B$3))),IF($D$11="",INDEX(orderHistory[pallet_no],SMALL(IF(ISNUMBER(MATCH(orderHistory[customer],$D$9,0)),MATCH(ROW(orderHistory[customer]),ROW(orderHistory[customer]))),ROWS($A$15:A23)+$B$3)),INDEX(orderHistory[pallet_no],SMALL(IF(ISNUMBER(MATCH(orderHistory[customer],$D$9,0)*MATCH(orderHistory[status],$D$11,0)),MATCH(ROW(orderHistory[customer]),ROW(orderHistory[customer])),""),ROWS($A$15:A23)+$B$3)))),"")</f>
        <v>20</v>
      </c>
      <c r="Q18" s="231">
        <f t="array" ref="Q18">IFERROR(IF($D$9="",IF($D$11="",INDEX(orderHistory[invoice_no],SMALL(MATCH(ROW(orderHistory[customer]),ROW(orderHistory[customer])),ROWS($A$15:A23)+$B$3)),INDEX(orderHistory[invoice_no],SMALL(IF(ISNUMBER(MATCH(orderHistory[status],$D$11,0)),MATCH(ROW(orderHistory[customer]),ROW(orderHistory[customer])),""),ROWS($A$15:A23)+$B$3))),IF($D$11="",INDEX(orderHistory[invoice_no],SMALL(IF(ISNUMBER(MATCH(orderHistory[customer],$D$9,0)),MATCH(ROW(orderHistory[customer]),ROW(orderHistory[customer]))),ROWS($A$15:A23)+$B$3)),INDEX(orderHistory[invoice_no],SMALL(IF(ISNUMBER(MATCH(orderHistory[customer],$D$9,0)*MATCH(orderHistory[status],$D$11,0)),MATCH(ROW(orderHistory[customer]),ROW(orderHistory[customer])),""),ROWS($A$15:A23)+$B$3)))),"")</f>
        <v>423</v>
      </c>
      <c r="R18" s="312">
        <f t="array" ref="R18">IFERROR(IF($D$9="",IF($D$11="",INDEX(orderHistory[gross_weight],SMALL(MATCH(ROW(orderHistory[customer]),ROW(orderHistory[customer])),ROWS($A$15:A23)+$B$3)),INDEX(orderHistory[gross_weight],SMALL(IF(ISNUMBER(MATCH(orderHistory[status],$D$11,0)),MATCH(ROW(orderHistory[customer]),ROW(orderHistory[customer])),""),ROWS($A$15:A23)+$B$3))),IF($D$11="",INDEX(orderHistory[gross_weight],SMALL(IF(ISNUMBER(MATCH(orderHistory[customer],$D$9,0)),MATCH(ROW(orderHistory[customer]),ROW(orderHistory[customer]))),ROWS($A$15:A23)+$B$3)),INDEX(orderHistory[gross_weight],SMALL(IF(ISNUMBER(MATCH(orderHistory[customer],$D$9,0)*MATCH(orderHistory[status],$D$11,0)),MATCH(ROW(orderHistory[customer]),ROW(orderHistory[customer])),""),ROWS($A$15:A23)+$B$3)))),"")</f>
        <v>0</v>
      </c>
      <c r="S18" s="761">
        <f t="array" ref="S18">IFERROR(IF($D$9="",IF($D$11="",INDEX(orderHistory[amount_sold],SMALL(MATCH(ROW(orderHistory[customer]),ROW(orderHistory[customer])),ROWS($A$15:A23)+$B$3)),INDEX(orderHistory[amount_sold],SMALL(IF(ISNUMBER(MATCH(orderHistory[status],$D$11,0)),MATCH(ROW(orderHistory[customer]),ROW(orderHistory[customer])),""),ROWS($A$15:A23)+$B$3))),IF($D$11="",INDEX(orderHistory[amount_sold],SMALL(IF(ISNUMBER(MATCH(orderHistory[customer],$D$9,0)),MATCH(ROW(orderHistory[customer]),ROW(orderHistory[customer]))),ROWS($A$15:A23)+$B$3)),INDEX(orderHistory[amount_sold],SMALL(IF(ISNUMBER(MATCH(orderHistory[customer],$D$9,0)*MATCH(orderHistory[status],$D$11,0)),MATCH(ROW(orderHistory[customer]),ROW(orderHistory[customer])),""),ROWS($A$15:A23)+$B$3)))),"")</f>
        <v>49884</v>
      </c>
      <c r="T18" s="761">
        <f t="array" ref="T18">IFERROR(IF($D$9="",IF($D$11="",INDEX(orderHistory[profit],SMALL(MATCH(ROW(orderHistory[customer]),ROW(orderHistory[customer])),ROWS($A$15:A23)+$B$3)),INDEX(orderHistory[profit],SMALL(IF(ISNUMBER(MATCH(orderHistory[status],$D$11,0)),MATCH(ROW(orderHistory[customer]),ROW(orderHistory[customer])),""),ROWS($A$15:A23)+$B$3))),IF($D$11="",INDEX(orderHistory[profit],SMALL(IF(ISNUMBER(MATCH(orderHistory[customer],$D$9,0)),MATCH(ROW(orderHistory[customer]),ROW(orderHistory[customer]))),ROWS($A$15:A23)+$B$3)),INDEX(orderHistory[profit],SMALL(IF(ISNUMBER(MATCH(orderHistory[customer],$D$9,0)*MATCH(orderHistory[status],$D$11,0)),MATCH(ROW(orderHistory[customer]),ROW(orderHistory[customer])),""),ROWS($A$15:A23)+$B$3)))),"")</f>
        <v>3491.88</v>
      </c>
      <c r="U18" s="231" t="b">
        <f t="array" ref="U18">IFERROR(IF($D$9="",IF($D$11="",INDEX(orderHistory[payed],SMALL(MATCH(ROW(orderHistory[customer]),ROW(orderHistory[customer])),ROWS($A$15:A23)+$B$3)),INDEX(orderHistory[payed],SMALL(IF(ISNUMBER(MATCH(orderHistory[status],$D$11,0)),MATCH(ROW(orderHistory[customer]),ROW(orderHistory[customer])),""),ROWS($A$15:A23)+$B$3))),IF($D$11="",INDEX(orderHistory[payed],SMALL(IF(ISNUMBER(MATCH(orderHistory[customer],$D$9,0)),MATCH(ROW(orderHistory[customer]),ROW(orderHistory[customer]))),ROWS($A$15:A23)+$B$3)),INDEX(orderHistory[payed],SMALL(IF(ISNUMBER(MATCH(orderHistory[customer],$D$9,0)*MATCH(orderHistory[status],$D$11,0)),MATCH(ROW(orderHistory[customer]),ROW(orderHistory[customer])),""),ROWS($A$15:A23)+$B$3)))),"")</f>
        <v>1</v>
      </c>
      <c r="V18" s="267" t="str">
        <f t="array" ref="V18">IFERROR(IF($D$9="",IF($D$11="",INDEX(orderHistory[status],SMALL(MATCH(ROW(orderHistory[customer]),ROW(orderHistory[customer])),ROWS($A$15:A23)+$B$3)),INDEX(orderHistory[status],SMALL(IF(ISNUMBER(MATCH(orderHistory[status],$D$11,0)),MATCH(ROW(orderHistory[customer]),ROW(orderHistory[customer])),""),ROWS($A$15:A23)+$B$3))),IF($D$11="",INDEX(orderHistory[status],SMALL(IF(ISNUMBER(MATCH(orderHistory[customer],$D$9,0)),MATCH(ROW(orderHistory[customer]),ROW(orderHistory[customer]))),ROWS($A$15:A23)+$B$3)),INDEX(orderHistory[status],SMALL(IF(ISNUMBER(MATCH(orderHistory[customer],$D$9,0)*MATCH(orderHistory[status],$D$11,0)),MATCH(ROW(orderHistory[customer]),ROW(orderHistory[customer])),""),ROWS($A$15:A23)+$B$3)))),"")</f>
        <v>DELIVERED</v>
      </c>
      <c r="W18" s="202"/>
      <c r="AO18" s="125"/>
      <c r="AQ18" s="218" t="s">
        <v>13103</v>
      </c>
      <c r="AR18" s="441">
        <f>INDEX(orderHistory[amount_sold],MATCH($AR$10,orderHistory[order_no],0))</f>
        <v>2400</v>
      </c>
      <c r="AS18" s="213"/>
      <c r="AT18" s="213"/>
      <c r="AU18" s="214"/>
      <c r="AW18" s="218"/>
      <c r="AX18" s="294" t="s">
        <v>13104</v>
      </c>
      <c r="AY18" s="213"/>
      <c r="AZ18" s="290" t="s">
        <v>13105</v>
      </c>
      <c r="BA18" s="213"/>
      <c r="BB18" s="290" t="s">
        <v>13106</v>
      </c>
      <c r="BC18" s="213"/>
      <c r="BD18" s="266" t="s">
        <v>13107</v>
      </c>
      <c r="BE18" s="213"/>
      <c r="BF18" s="213"/>
      <c r="BG18" s="290"/>
      <c r="BH18" s="213"/>
      <c r="BI18" s="214"/>
      <c r="BK18" s="247"/>
      <c r="BL18" s="248"/>
      <c r="BM18" s="249"/>
      <c r="BN18" s="248"/>
      <c r="BO18" s="249"/>
      <c r="BZ18" s="337"/>
      <c r="CA18" s="282" t="str">
        <f>IF(BZ18="","",VLOOKUP(BZ18,bhpc_data[],7,FALSE))</f>
        <v/>
      </c>
      <c r="CB18" s="341"/>
      <c r="CC18" s="443"/>
      <c r="CD18" s="362"/>
      <c r="CE18" s="446"/>
      <c r="CF18" s="340"/>
      <c r="CG18" s="751" t="str">
        <f>IFERROR(ROUNDUP(CB18/VLOOKUP(BZ18,bhpc_data[],9,FALSE),0),"")</f>
        <v/>
      </c>
      <c r="CH18" s="458" t="str">
        <f>IFERROR(ROUNDUP(CD18/VLOOKUP(BZ18,bhpc_data[],9,FALSE),0),"")</f>
        <v/>
      </c>
      <c r="CI18" s="458" t="str">
        <f>IFERROR(ROUNDUP(CF18/VLOOKUP(BZ18,bhpc_data[],9,FALSE),0),"")</f>
        <v/>
      </c>
      <c r="CJ18" s="458" t="str">
        <f>IFERROR(((CB18+CD18+CF18)/VLOOKUP(BZ18,bhpc_data[],9,FALSE))*VLOOKUP(BZ18,bhpc_data[],17,FALSE),"")</f>
        <v/>
      </c>
      <c r="CK18" s="458" t="str">
        <f>IFERROR(((CB18+CD18+CF18)/VLOOKUP(BZ18,bhpc_data[],9,FALSE))*VLOOKUP(BZ18,bhpc_data[],18,FALSE),"")</f>
        <v/>
      </c>
      <c r="CL18" s="459" t="str">
        <f>IFERROR(VLOOKUP(BZ18,inventory[],4,FALSE),"")</f>
        <v/>
      </c>
      <c r="CM18" s="451" t="str">
        <f>IF(BZ18="","",VLOOKUP(BZ18,inventory[],5,FALSE))</f>
        <v/>
      </c>
      <c r="CN18" s="755" t="str">
        <f>IF(BZ18="","",(CB18+CD18+CF18)*CM18)</f>
        <v/>
      </c>
      <c r="CO18" s="450" t="str">
        <f>IF(BZ18="","",CB18*CC18+CD18*CE18)</f>
        <v/>
      </c>
      <c r="CQ18" s="224"/>
      <c r="CR18" s="345"/>
      <c r="CS18" s="215"/>
      <c r="CT18" s="345"/>
      <c r="CU18" s="215"/>
      <c r="CV18" s="216"/>
      <c r="DE18" s="227"/>
      <c r="DF18" s="213"/>
      <c r="DG18" s="266"/>
      <c r="DH18" s="213"/>
      <c r="DI18" s="213"/>
      <c r="DJ18" s="213"/>
      <c r="DK18" s="213"/>
      <c r="DL18" s="213"/>
      <c r="DM18" s="359"/>
      <c r="DN18" s="356"/>
      <c r="DO18" s="356"/>
      <c r="DP18" s="356"/>
      <c r="DQ18" s="356"/>
      <c r="DR18" s="356"/>
      <c r="DS18" s="356"/>
      <c r="DT18" s="357"/>
      <c r="DU18" s="214"/>
    </row>
    <row r="19" spans="1:125" ht="15.75" thickBot="1">
      <c r="F19" s="259"/>
      <c r="G19" s="266" t="s">
        <v>13108</v>
      </c>
      <c r="H19" s="213"/>
      <c r="I19" s="213"/>
      <c r="J19" s="214"/>
      <c r="L19" s="305" t="str">
        <f t="array" ref="L19">IFERROR(IF($D$9="",IF($D$11="",INDEX(orderHistory[customer],SMALL(MATCH(ROW(orderHistory[customer]),ROW(orderHistory[customer])),ROWS($A$15:A24)+$B$3)),INDEX(orderHistory[customer],SMALL(IF(ISNUMBER(MATCH(orderHistory[status],$D$11,0)),MATCH(ROW(orderHistory[customer]),ROW(orderHistory[customer])),""),ROWS($A$15:A24)+$B$3))),IF($D$11="",INDEX(orderHistory[customer],SMALL(IF(ISNUMBER(MATCH(orderHistory[customer],$D$9,0)),MATCH(ROW(orderHistory[customer]),ROW(orderHistory[customer]))),ROWS($A$15:A24)+$B$3)),INDEX(orderHistory[customer],SMALL(IF(ISNUMBER(MATCH(orderHistory[customer],$D$9,0)*MATCH(orderHistory[status],$D$11,0)),MATCH(ROW(orderHistory[customer]),ROW(orderHistory[customer])),""),ROWS($A$15:A24)+$B$3)))),"")</f>
        <v/>
      </c>
      <c r="M19" s="302" t="str">
        <f t="array" ref="M19">IFERROR(IF($D$9="",IF($D$11="",INDEX(orderHistory[order_no],SMALL(MATCH(ROW(orderHistory[customer]),ROW(orderHistory[customer])),ROWS($A$15:A24)+$B$3)),INDEX(orderHistory[order_no],SMALL(IF(ISNUMBER(MATCH(orderHistory[status],$D$11,0)),MATCH(ROW(orderHistory[customer]),ROW(orderHistory[customer])),""),ROWS($A$15:A24)+$B$3))),IF($D$11="",INDEX(orderHistory[order_no],SMALL(IF(ISNUMBER(MATCH(orderHistory[customer],$D$9,0)),MATCH(ROW(orderHistory[customer]),ROW(orderHistory[customer]))),ROWS($A$15:A24)+$B$3)),INDEX(orderHistory[order_no],SMALL(IF(ISNUMBER(MATCH(orderHistory[customer],$D$9,0)*MATCH(orderHistory[status],$D$11,0)),MATCH(ROW(orderHistory[customer]),ROW(orderHistory[customer])),""),ROWS($A$15:A24)+$B$3)))),"")</f>
        <v/>
      </c>
      <c r="N19" s="230" t="str">
        <f t="array" ref="N19">IFERROR(IF($D$9="",IF($D$11="",INDEX(orderHistory[order_date],SMALL(MATCH(ROW(orderHistory[customer]),ROW(orderHistory[customer])),ROWS($A$15:A24)+$B$3)),INDEX(orderHistory[order_date],SMALL(IF(ISNUMBER(MATCH(orderHistory[status],$D$11,0)),MATCH(ROW(orderHistory[customer]),ROW(orderHistory[customer])),""),ROWS($A$15:A24)+$B$3))),IF($D$11="",INDEX(orderHistory[order_date],SMALL(IF(ISNUMBER(MATCH(orderHistory[customer],$D$9,0)),MATCH(ROW(orderHistory[customer]),ROW(orderHistory[customer]))),ROWS($A$15:A24)+$B$3)),INDEX(orderHistory[order_date],SMALL(IF(ISNUMBER(MATCH(orderHistory[customer],$D$9,0)*MATCH(orderHistory[status],$D$11,0)),MATCH(ROW(orderHistory[customer]),ROW(orderHistory[customer])),""),ROWS($A$15:A24)+$B$3)))),"")</f>
        <v/>
      </c>
      <c r="O19" s="231" t="str">
        <f t="array" ref="O19">IFERROR(IF($D$9="",IF($D$11="",INDEX(orderHistory[pallet_type],SMALL(MATCH(ROW(orderHistory[customer]),ROW(orderHistory[customer])),ROWS($A$15:A24)+$B$3)),INDEX(orderHistory[pallet_type],SMALL(IF(ISNUMBER(MATCH(orderHistory[status],$D$11,0)),MATCH(ROW(orderHistory[customer]),ROW(orderHistory[customer])),""),ROWS($A$15:A24)+$B$3))),IF($D$11="",INDEX(orderHistory[pallet_type],SMALL(IF(ISNUMBER(MATCH(orderHistory[customer],$D$9,0)),MATCH(ROW(orderHistory[customer]),ROW(orderHistory[customer]))),ROWS($A$15:A24)+$B$3)),INDEX(orderHistory[pallet_type],SMALL(IF(ISNUMBER(MATCH(orderHistory[customer],$D$9,0)*MATCH(orderHistory[status],$D$11,0)),MATCH(ROW(orderHistory[customer]),ROW(orderHistory[customer])),""),ROWS($A$15:A24)+$B$3)))),"")</f>
        <v/>
      </c>
      <c r="P19" s="310" t="str">
        <f t="array" ref="P19">IFERROR(IF($D$9="",IF($D$11="",INDEX(orderHistory[pallet_no],SMALL(MATCH(ROW(orderHistory[customer]),ROW(orderHistory[customer])),ROWS($A$15:A24)+$B$3)),INDEX(orderHistory[pallet_no],SMALL(IF(ISNUMBER(MATCH(orderHistory[status],$D$11,0)),MATCH(ROW(orderHistory[customer]),ROW(orderHistory[customer])),""),ROWS($A$15:A24)+$B$3))),IF($D$11="",INDEX(orderHistory[pallet_no],SMALL(IF(ISNUMBER(MATCH(orderHistory[customer],$D$9,0)),MATCH(ROW(orderHistory[customer]),ROW(orderHistory[customer]))),ROWS($A$15:A24)+$B$3)),INDEX(orderHistory[pallet_no],SMALL(IF(ISNUMBER(MATCH(orderHistory[customer],$D$9,0)*MATCH(orderHistory[status],$D$11,0)),MATCH(ROW(orderHistory[customer]),ROW(orderHistory[customer])),""),ROWS($A$15:A24)+$B$3)))),"")</f>
        <v/>
      </c>
      <c r="Q19" s="231" t="str">
        <f t="array" ref="Q19">IFERROR(IF($D$9="",IF($D$11="",INDEX(orderHistory[invoice_no],SMALL(MATCH(ROW(orderHistory[customer]),ROW(orderHistory[customer])),ROWS($A$15:A24)+$B$3)),INDEX(orderHistory[invoice_no],SMALL(IF(ISNUMBER(MATCH(orderHistory[status],$D$11,0)),MATCH(ROW(orderHistory[customer]),ROW(orderHistory[customer])),""),ROWS($A$15:A24)+$B$3))),IF($D$11="",INDEX(orderHistory[invoice_no],SMALL(IF(ISNUMBER(MATCH(orderHistory[customer],$D$9,0)),MATCH(ROW(orderHistory[customer]),ROW(orderHistory[customer]))),ROWS($A$15:A24)+$B$3)),INDEX(orderHistory[invoice_no],SMALL(IF(ISNUMBER(MATCH(orderHistory[customer],$D$9,0)*MATCH(orderHistory[status],$D$11,0)),MATCH(ROW(orderHistory[customer]),ROW(orderHistory[customer])),""),ROWS($A$15:A24)+$B$3)))),"")</f>
        <v/>
      </c>
      <c r="R19" s="312" t="str">
        <f t="array" ref="R19">IFERROR(IF($D$9="",IF($D$11="",INDEX(orderHistory[gross_weight],SMALL(MATCH(ROW(orderHistory[customer]),ROW(orderHistory[customer])),ROWS($A$15:A24)+$B$3)),INDEX(orderHistory[gross_weight],SMALL(IF(ISNUMBER(MATCH(orderHistory[status],$D$11,0)),MATCH(ROW(orderHistory[customer]),ROW(orderHistory[customer])),""),ROWS($A$15:A24)+$B$3))),IF($D$11="",INDEX(orderHistory[gross_weight],SMALL(IF(ISNUMBER(MATCH(orderHistory[customer],$D$9,0)),MATCH(ROW(orderHistory[customer]),ROW(orderHistory[customer]))),ROWS($A$15:A24)+$B$3)),INDEX(orderHistory[gross_weight],SMALL(IF(ISNUMBER(MATCH(orderHistory[customer],$D$9,0)*MATCH(orderHistory[status],$D$11,0)),MATCH(ROW(orderHistory[customer]),ROW(orderHistory[customer])),""),ROWS($A$15:A24)+$B$3)))),"")</f>
        <v/>
      </c>
      <c r="S19" s="761" t="str">
        <f t="array" ref="S19">IFERROR(IF($D$9="",IF($D$11="",INDEX(orderHistory[amount_sold],SMALL(MATCH(ROW(orderHistory[customer]),ROW(orderHistory[customer])),ROWS($A$15:A24)+$B$3)),INDEX(orderHistory[amount_sold],SMALL(IF(ISNUMBER(MATCH(orderHistory[status],$D$11,0)),MATCH(ROW(orderHistory[customer]),ROW(orderHistory[customer])),""),ROWS($A$15:A24)+$B$3))),IF($D$11="",INDEX(orderHistory[amount_sold],SMALL(IF(ISNUMBER(MATCH(orderHistory[customer],$D$9,0)),MATCH(ROW(orderHistory[customer]),ROW(orderHistory[customer]))),ROWS($A$15:A24)+$B$3)),INDEX(orderHistory[amount_sold],SMALL(IF(ISNUMBER(MATCH(orderHistory[customer],$D$9,0)*MATCH(orderHistory[status],$D$11,0)),MATCH(ROW(orderHistory[customer]),ROW(orderHistory[customer])),""),ROWS($A$15:A24)+$B$3)))),"")</f>
        <v/>
      </c>
      <c r="T19" s="761" t="str">
        <f t="array" ref="T19">IFERROR(IF($D$9="",IF($D$11="",INDEX(orderHistory[profit],SMALL(MATCH(ROW(orderHistory[customer]),ROW(orderHistory[customer])),ROWS($A$15:A24)+$B$3)),INDEX(orderHistory[profit],SMALL(IF(ISNUMBER(MATCH(orderHistory[status],$D$11,0)),MATCH(ROW(orderHistory[customer]),ROW(orderHistory[customer])),""),ROWS($A$15:A24)+$B$3))),IF($D$11="",INDEX(orderHistory[profit],SMALL(IF(ISNUMBER(MATCH(orderHistory[customer],$D$9,0)),MATCH(ROW(orderHistory[customer]),ROW(orderHistory[customer]))),ROWS($A$15:A24)+$B$3)),INDEX(orderHistory[profit],SMALL(IF(ISNUMBER(MATCH(orderHistory[customer],$D$9,0)*MATCH(orderHistory[status],$D$11,0)),MATCH(ROW(orderHistory[customer]),ROW(orderHistory[customer])),""),ROWS($A$15:A24)+$B$3)))),"")</f>
        <v/>
      </c>
      <c r="U19" s="231" t="str">
        <f t="array" ref="U19">IFERROR(IF($D$9="",IF($D$11="",INDEX(orderHistory[payed],SMALL(MATCH(ROW(orderHistory[customer]),ROW(orderHistory[customer])),ROWS($A$15:A24)+$B$3)),INDEX(orderHistory[payed],SMALL(IF(ISNUMBER(MATCH(orderHistory[status],$D$11,0)),MATCH(ROW(orderHistory[customer]),ROW(orderHistory[customer])),""),ROWS($A$15:A24)+$B$3))),IF($D$11="",INDEX(orderHistory[payed],SMALL(IF(ISNUMBER(MATCH(orderHistory[customer],$D$9,0)),MATCH(ROW(orderHistory[customer]),ROW(orderHistory[customer]))),ROWS($A$15:A24)+$B$3)),INDEX(orderHistory[payed],SMALL(IF(ISNUMBER(MATCH(orderHistory[customer],$D$9,0)*MATCH(orderHistory[status],$D$11,0)),MATCH(ROW(orderHistory[customer]),ROW(orderHistory[customer])),""),ROWS($A$15:A24)+$B$3)))),"")</f>
        <v/>
      </c>
      <c r="V19" s="267" t="str">
        <f t="array" ref="V19">IFERROR(IF($D$9="",IF($D$11="",INDEX(orderHistory[status],SMALL(MATCH(ROW(orderHistory[customer]),ROW(orderHistory[customer])),ROWS($A$15:A24)+$B$3)),INDEX(orderHistory[status],SMALL(IF(ISNUMBER(MATCH(orderHistory[status],$D$11,0)),MATCH(ROW(orderHistory[customer]),ROW(orderHistory[customer])),""),ROWS($A$15:A24)+$B$3))),IF($D$11="",INDEX(orderHistory[status],SMALL(IF(ISNUMBER(MATCH(orderHistory[customer],$D$9,0)),MATCH(ROW(orderHistory[customer]),ROW(orderHistory[customer]))),ROWS($A$15:A24)+$B$3)),INDEX(orderHistory[status],SMALL(IF(ISNUMBER(MATCH(orderHistory[customer],$D$9,0)*MATCH(orderHistory[status],$D$11,0)),MATCH(ROW(orderHistory[customer]),ROW(orderHistory[customer])),""),ROWS($A$15:A24)+$B$3)))),"")</f>
        <v/>
      </c>
      <c r="W19" s="202"/>
      <c r="AO19" s="125"/>
      <c r="AQ19" s="218" t="s">
        <v>13109</v>
      </c>
      <c r="AR19" s="441">
        <f>INDEX(orderHistory[cost_of_goods],MATCH($AR$10,orderHistory[order_no],0))</f>
        <v>2160</v>
      </c>
      <c r="AS19" s="213"/>
      <c r="AT19" s="213"/>
      <c r="AU19" s="214"/>
      <c r="AW19" s="218"/>
      <c r="AX19" s="319">
        <f>$AZ$19*$BB$19</f>
        <v>0</v>
      </c>
      <c r="AY19" s="213"/>
      <c r="AZ19" s="323">
        <f>INDEX(orderHistory[labour_hours], MATCH($AR$10, orderHistory[order_no], 0))</f>
        <v>0</v>
      </c>
      <c r="BA19" s="213"/>
      <c r="BB19" s="322">
        <f>INDEX(orderHistory[labour_cost_per_hour], MATCH($AR$10, orderHistory[order_no], 0))</f>
        <v>0</v>
      </c>
      <c r="BC19" s="213"/>
      <c r="BD19" s="685">
        <f>INDEX(orderHistory[labour_cost_desc], MATCH($AR$10, orderHistory[order_no], 0))</f>
        <v>0</v>
      </c>
      <c r="BE19" s="686"/>
      <c r="BF19" s="686"/>
      <c r="BG19" s="686"/>
      <c r="BH19" s="687"/>
      <c r="BI19" s="214"/>
      <c r="BK19" s="247"/>
      <c r="BL19" s="248"/>
      <c r="BM19" s="249"/>
      <c r="BN19" s="248"/>
      <c r="BO19" s="249"/>
      <c r="BZ19" s="337"/>
      <c r="CA19" s="282" t="str">
        <f>IF(BZ19="","",VLOOKUP(BZ19,bhpc_data[],7,FALSE))</f>
        <v/>
      </c>
      <c r="CB19" s="341"/>
      <c r="CC19" s="443"/>
      <c r="CD19" s="362"/>
      <c r="CE19" s="446"/>
      <c r="CF19" s="340"/>
      <c r="CG19" s="751" t="str">
        <f>IFERROR(ROUNDUP(CB19/VLOOKUP(BZ19,bhpc_data[],9,FALSE),0),"")</f>
        <v/>
      </c>
      <c r="CH19" s="458" t="str">
        <f>IFERROR(ROUNDUP(CD19/VLOOKUP(BZ19,bhpc_data[],9,FALSE),0),"")</f>
        <v/>
      </c>
      <c r="CI19" s="458" t="str">
        <f>IFERROR(ROUNDUP(CF19/VLOOKUP(BZ19,bhpc_data[],9,FALSE),0),"")</f>
        <v/>
      </c>
      <c r="CJ19" s="458" t="str">
        <f>IFERROR(((CB19+CD19+CF19)/VLOOKUP(BZ19,bhpc_data[],9,FALSE))*VLOOKUP(BZ19,bhpc_data[],17,FALSE),"")</f>
        <v/>
      </c>
      <c r="CK19" s="458" t="str">
        <f>IFERROR(((CB19+CD19+CF19)/VLOOKUP(BZ19,bhpc_data[],9,FALSE))*VLOOKUP(BZ19,bhpc_data[],18,FALSE),"")</f>
        <v/>
      </c>
      <c r="CL19" s="459" t="str">
        <f>IFERROR(VLOOKUP(BZ19,inventory[],4,FALSE),"")</f>
        <v/>
      </c>
      <c r="CM19" s="451" t="str">
        <f>IF(BZ19="","",VLOOKUP(BZ19,inventory[],5,FALSE))</f>
        <v/>
      </c>
      <c r="CN19" s="755" t="str">
        <f>IF(BZ19="","",(CB19+CD19+CF19)*CM19)</f>
        <v/>
      </c>
      <c r="CO19" s="450" t="str">
        <f>IF(BZ19="","",CB19*CC19+CD19*CE19)</f>
        <v/>
      </c>
      <c r="CQ19" s="351" t="s">
        <v>13110</v>
      </c>
      <c r="CR19" s="234"/>
      <c r="CS19" s="234"/>
      <c r="CT19" s="235"/>
      <c r="CU19" s="234"/>
      <c r="CV19" s="234"/>
      <c r="DE19" s="227"/>
      <c r="DF19" s="213"/>
      <c r="DG19" s="266"/>
      <c r="DH19" s="213"/>
      <c r="DI19" s="213"/>
      <c r="DJ19" s="213"/>
      <c r="DK19" s="213"/>
      <c r="DL19" s="213"/>
      <c r="DM19" s="213"/>
      <c r="DN19" s="213"/>
      <c r="DO19" s="213"/>
      <c r="DP19" s="213"/>
      <c r="DQ19" s="213"/>
      <c r="DR19" s="213"/>
      <c r="DS19" s="213"/>
      <c r="DT19" s="213"/>
      <c r="DU19" s="214"/>
    </row>
    <row r="20" spans="1:125">
      <c r="F20" s="255"/>
      <c r="G20" s="748">
        <f>IFERROR(INDEX(clientData[vat_no],MATCH($G$10,clientData[company_name1],0)),"")</f>
        <v>0</v>
      </c>
      <c r="H20" s="749"/>
      <c r="I20" s="750"/>
      <c r="J20" s="214"/>
      <c r="L20" s="305" t="str">
        <f t="array" ref="L20">IFERROR(IF($D$9="",IF($D$11="",INDEX(orderHistory[customer],SMALL(MATCH(ROW(orderHistory[customer]),ROW(orderHistory[customer])),ROWS($A$15:A25)+$B$3)),INDEX(orderHistory[customer],SMALL(IF(ISNUMBER(MATCH(orderHistory[status],$D$11,0)),MATCH(ROW(orderHistory[customer]),ROW(orderHistory[customer])),""),ROWS($A$15:A25)+$B$3))),IF($D$11="",INDEX(orderHistory[customer],SMALL(IF(ISNUMBER(MATCH(orderHistory[customer],$D$9,0)),MATCH(ROW(orderHistory[customer]),ROW(orderHistory[customer]))),ROWS($A$15:A25)+$B$3)),INDEX(orderHistory[customer],SMALL(IF(ISNUMBER(MATCH(orderHistory[customer],$D$9,0)*MATCH(orderHistory[status],$D$11,0)),MATCH(ROW(orderHistory[customer]),ROW(orderHistory[customer])),""),ROWS($A$15:A25)+$B$3)))),"")</f>
        <v/>
      </c>
      <c r="M20" s="302" t="str">
        <f t="array" ref="M20">IFERROR(IF($D$9="",IF($D$11="",INDEX(orderHistory[order_no],SMALL(MATCH(ROW(orderHistory[customer]),ROW(orderHistory[customer])),ROWS($A$15:A25)+$B$3)),INDEX(orderHistory[order_no],SMALL(IF(ISNUMBER(MATCH(orderHistory[status],$D$11,0)),MATCH(ROW(orderHistory[customer]),ROW(orderHistory[customer])),""),ROWS($A$15:A25)+$B$3))),IF($D$11="",INDEX(orderHistory[order_no],SMALL(IF(ISNUMBER(MATCH(orderHistory[customer],$D$9,0)),MATCH(ROW(orderHistory[customer]),ROW(orderHistory[customer]))),ROWS($A$15:A25)+$B$3)),INDEX(orderHistory[order_no],SMALL(IF(ISNUMBER(MATCH(orderHistory[customer],$D$9,0)*MATCH(orderHistory[status],$D$11,0)),MATCH(ROW(orderHistory[customer]),ROW(orderHistory[customer])),""),ROWS($A$15:A25)+$B$3)))),"")</f>
        <v/>
      </c>
      <c r="N20" s="230" t="str">
        <f t="array" ref="N20">IFERROR(IF($D$9="",IF($D$11="",INDEX(orderHistory[order_date],SMALL(MATCH(ROW(orderHistory[customer]),ROW(orderHistory[customer])),ROWS($A$15:A25)+$B$3)),INDEX(orderHistory[order_date],SMALL(IF(ISNUMBER(MATCH(orderHistory[status],$D$11,0)),MATCH(ROW(orderHistory[customer]),ROW(orderHistory[customer])),""),ROWS($A$15:A25)+$B$3))),IF($D$11="",INDEX(orderHistory[order_date],SMALL(IF(ISNUMBER(MATCH(orderHistory[customer],$D$9,0)),MATCH(ROW(orderHistory[customer]),ROW(orderHistory[customer]))),ROWS($A$15:A25)+$B$3)),INDEX(orderHistory[order_date],SMALL(IF(ISNUMBER(MATCH(orderHistory[customer],$D$9,0)*MATCH(orderHistory[status],$D$11,0)),MATCH(ROW(orderHistory[customer]),ROW(orderHistory[customer])),""),ROWS($A$15:A25)+$B$3)))),"")</f>
        <v/>
      </c>
      <c r="O20" s="231" t="str">
        <f t="array" ref="O20">IFERROR(IF($D$9="",IF($D$11="",INDEX(orderHistory[pallet_type],SMALL(MATCH(ROW(orderHistory[customer]),ROW(orderHistory[customer])),ROWS($A$15:A25)+$B$3)),INDEX(orderHistory[pallet_type],SMALL(IF(ISNUMBER(MATCH(orderHistory[status],$D$11,0)),MATCH(ROW(orderHistory[customer]),ROW(orderHistory[customer])),""),ROWS($A$15:A25)+$B$3))),IF($D$11="",INDEX(orderHistory[pallet_type],SMALL(IF(ISNUMBER(MATCH(orderHistory[customer],$D$9,0)),MATCH(ROW(orderHistory[customer]),ROW(orderHistory[customer]))),ROWS($A$15:A25)+$B$3)),INDEX(orderHistory[pallet_type],SMALL(IF(ISNUMBER(MATCH(orderHistory[customer],$D$9,0)*MATCH(orderHistory[status],$D$11,0)),MATCH(ROW(orderHistory[customer]),ROW(orderHistory[customer])),""),ROWS($A$15:A25)+$B$3)))),"")</f>
        <v/>
      </c>
      <c r="P20" s="310" t="str">
        <f t="array" ref="P20">IFERROR(IF($D$9="",IF($D$11="",INDEX(orderHistory[pallet_no],SMALL(MATCH(ROW(orderHistory[customer]),ROW(orderHistory[customer])),ROWS($A$15:A25)+$B$3)),INDEX(orderHistory[pallet_no],SMALL(IF(ISNUMBER(MATCH(orderHistory[status],$D$11,0)),MATCH(ROW(orderHistory[customer]),ROW(orderHistory[customer])),""),ROWS($A$15:A25)+$B$3))),IF($D$11="",INDEX(orderHistory[pallet_no],SMALL(IF(ISNUMBER(MATCH(orderHistory[customer],$D$9,0)),MATCH(ROW(orderHistory[customer]),ROW(orderHistory[customer]))),ROWS($A$15:A25)+$B$3)),INDEX(orderHistory[pallet_no],SMALL(IF(ISNUMBER(MATCH(orderHistory[customer],$D$9,0)*MATCH(orderHistory[status],$D$11,0)),MATCH(ROW(orderHistory[customer]),ROW(orderHistory[customer])),""),ROWS($A$15:A25)+$B$3)))),"")</f>
        <v/>
      </c>
      <c r="Q20" s="231" t="str">
        <f t="array" ref="Q20">IFERROR(IF($D$9="",IF($D$11="",INDEX(orderHistory[invoice_no],SMALL(MATCH(ROW(orderHistory[customer]),ROW(orderHistory[customer])),ROWS($A$15:A25)+$B$3)),INDEX(orderHistory[invoice_no],SMALL(IF(ISNUMBER(MATCH(orderHistory[status],$D$11,0)),MATCH(ROW(orderHistory[customer]),ROW(orderHistory[customer])),""),ROWS($A$15:A25)+$B$3))),IF($D$11="",INDEX(orderHistory[invoice_no],SMALL(IF(ISNUMBER(MATCH(orderHistory[customer],$D$9,0)),MATCH(ROW(orderHistory[customer]),ROW(orderHistory[customer]))),ROWS($A$15:A25)+$B$3)),INDEX(orderHistory[invoice_no],SMALL(IF(ISNUMBER(MATCH(orderHistory[customer],$D$9,0)*MATCH(orderHistory[status],$D$11,0)),MATCH(ROW(orderHistory[customer]),ROW(orderHistory[customer])),""),ROWS($A$15:A25)+$B$3)))),"")</f>
        <v/>
      </c>
      <c r="R20" s="312" t="str">
        <f t="array" ref="R20">IFERROR(IF($D$9="",IF($D$11="",INDEX(orderHistory[gross_weight],SMALL(MATCH(ROW(orderHistory[customer]),ROW(orderHistory[customer])),ROWS($A$15:A25)+$B$3)),INDEX(orderHistory[gross_weight],SMALL(IF(ISNUMBER(MATCH(orderHistory[status],$D$11,0)),MATCH(ROW(orderHistory[customer]),ROW(orderHistory[customer])),""),ROWS($A$15:A25)+$B$3))),IF($D$11="",INDEX(orderHistory[gross_weight],SMALL(IF(ISNUMBER(MATCH(orderHistory[customer],$D$9,0)),MATCH(ROW(orderHistory[customer]),ROW(orderHistory[customer]))),ROWS($A$15:A25)+$B$3)),INDEX(orderHistory[gross_weight],SMALL(IF(ISNUMBER(MATCH(orderHistory[customer],$D$9,0)*MATCH(orderHistory[status],$D$11,0)),MATCH(ROW(orderHistory[customer]),ROW(orderHistory[customer])),""),ROWS($A$15:A25)+$B$3)))),"")</f>
        <v/>
      </c>
      <c r="S20" s="761" t="str">
        <f t="array" ref="S20">IFERROR(IF($D$9="",IF($D$11="",INDEX(orderHistory[amount_sold],SMALL(MATCH(ROW(orderHistory[customer]),ROW(orderHistory[customer])),ROWS($A$15:A25)+$B$3)),INDEX(orderHistory[amount_sold],SMALL(IF(ISNUMBER(MATCH(orderHistory[status],$D$11,0)),MATCH(ROW(orderHistory[customer]),ROW(orderHistory[customer])),""),ROWS($A$15:A25)+$B$3))),IF($D$11="",INDEX(orderHistory[amount_sold],SMALL(IF(ISNUMBER(MATCH(orderHistory[customer],$D$9,0)),MATCH(ROW(orderHistory[customer]),ROW(orderHistory[customer]))),ROWS($A$15:A25)+$B$3)),INDEX(orderHistory[amount_sold],SMALL(IF(ISNUMBER(MATCH(orderHistory[customer],$D$9,0)*MATCH(orderHistory[status],$D$11,0)),MATCH(ROW(orderHistory[customer]),ROW(orderHistory[customer])),""),ROWS($A$15:A25)+$B$3)))),"")</f>
        <v/>
      </c>
      <c r="T20" s="761" t="str">
        <f t="array" ref="T20">IFERROR(IF($D$9="",IF($D$11="",INDEX(orderHistory[profit],SMALL(MATCH(ROW(orderHistory[customer]),ROW(orderHistory[customer])),ROWS($A$15:A25)+$B$3)),INDEX(orderHistory[profit],SMALL(IF(ISNUMBER(MATCH(orderHistory[status],$D$11,0)),MATCH(ROW(orderHistory[customer]),ROW(orderHistory[customer])),""),ROWS($A$15:A25)+$B$3))),IF($D$11="",INDEX(orderHistory[profit],SMALL(IF(ISNUMBER(MATCH(orderHistory[customer],$D$9,0)),MATCH(ROW(orderHistory[customer]),ROW(orderHistory[customer]))),ROWS($A$15:A25)+$B$3)),INDEX(orderHistory[profit],SMALL(IF(ISNUMBER(MATCH(orderHistory[customer],$D$9,0)*MATCH(orderHistory[status],$D$11,0)),MATCH(ROW(orderHistory[customer]),ROW(orderHistory[customer])),""),ROWS($A$15:A25)+$B$3)))),"")</f>
        <v/>
      </c>
      <c r="U20" s="231" t="str">
        <f t="array" ref="U20">IFERROR(IF($D$9="",IF($D$11="",INDEX(orderHistory[payed],SMALL(MATCH(ROW(orderHistory[customer]),ROW(orderHistory[customer])),ROWS($A$15:A25)+$B$3)),INDEX(orderHistory[payed],SMALL(IF(ISNUMBER(MATCH(orderHistory[status],$D$11,0)),MATCH(ROW(orderHistory[customer]),ROW(orderHistory[customer])),""),ROWS($A$15:A25)+$B$3))),IF($D$11="",INDEX(orderHistory[payed],SMALL(IF(ISNUMBER(MATCH(orderHistory[customer],$D$9,0)),MATCH(ROW(orderHistory[customer]),ROW(orderHistory[customer]))),ROWS($A$15:A25)+$B$3)),INDEX(orderHistory[payed],SMALL(IF(ISNUMBER(MATCH(orderHistory[customer],$D$9,0)*MATCH(orderHistory[status],$D$11,0)),MATCH(ROW(orderHistory[customer]),ROW(orderHistory[customer])),""),ROWS($A$15:A25)+$B$3)))),"")</f>
        <v/>
      </c>
      <c r="V20" s="267" t="str">
        <f t="array" ref="V20">IFERROR(IF($D$9="",IF($D$11="",INDEX(orderHistory[status],SMALL(MATCH(ROW(orderHistory[customer]),ROW(orderHistory[customer])),ROWS($A$15:A25)+$B$3)),INDEX(orderHistory[status],SMALL(IF(ISNUMBER(MATCH(orderHistory[status],$D$11,0)),MATCH(ROW(orderHistory[customer]),ROW(orderHistory[customer])),""),ROWS($A$15:A25)+$B$3))),IF($D$11="",INDEX(orderHistory[status],SMALL(IF(ISNUMBER(MATCH(orderHistory[customer],$D$9,0)),MATCH(ROW(orderHistory[customer]),ROW(orderHistory[customer]))),ROWS($A$15:A25)+$B$3)),INDEX(orderHistory[status],SMALL(IF(ISNUMBER(MATCH(orderHistory[customer],$D$9,0)*MATCH(orderHistory[status],$D$11,0)),MATCH(ROW(orderHistory[customer]),ROW(orderHistory[customer])),""),ROWS($A$15:A25)+$B$3)))),"")</f>
        <v/>
      </c>
      <c r="W20" s="202"/>
      <c r="AO20" s="125"/>
      <c r="AQ20" s="218" t="s">
        <v>13111</v>
      </c>
      <c r="AR20" s="441">
        <f>IF(AR18="","",AR18-AR19)</f>
        <v>240</v>
      </c>
      <c r="AS20" s="708" t="s">
        <v>13112</v>
      </c>
      <c r="AT20" s="706">
        <f>$AR$21-$AR$20</f>
        <v>-71.999999999999972</v>
      </c>
      <c r="AU20" s="214"/>
      <c r="AW20" s="218"/>
      <c r="AX20" s="213"/>
      <c r="AY20" s="213"/>
      <c r="AZ20" s="213"/>
      <c r="BA20" s="213"/>
      <c r="BB20" s="213"/>
      <c r="BC20" s="213"/>
      <c r="BD20" s="688"/>
      <c r="BE20" s="689"/>
      <c r="BF20" s="689"/>
      <c r="BG20" s="689"/>
      <c r="BH20" s="690"/>
      <c r="BI20" s="214"/>
      <c r="BK20" s="247"/>
      <c r="BL20" s="248"/>
      <c r="BM20" s="249"/>
      <c r="BN20" s="248"/>
      <c r="BO20" s="249"/>
      <c r="BZ20" s="337"/>
      <c r="CA20" s="282" t="str">
        <f>IF(BZ20="","",VLOOKUP(BZ20,bhpc_data[],7,FALSE))</f>
        <v/>
      </c>
      <c r="CB20" s="341"/>
      <c r="CC20" s="443"/>
      <c r="CD20" s="362"/>
      <c r="CE20" s="446"/>
      <c r="CF20" s="340"/>
      <c r="CG20" s="751" t="str">
        <f>IFERROR(ROUNDUP(CB20/VLOOKUP(BZ20,bhpc_data[],9,FALSE),0),"")</f>
        <v/>
      </c>
      <c r="CH20" s="458" t="str">
        <f>IFERROR(ROUNDUP(CD20/VLOOKUP(BZ20,bhpc_data[],9,FALSE),0),"")</f>
        <v/>
      </c>
      <c r="CI20" s="458" t="str">
        <f>IFERROR(ROUNDUP(CF20/VLOOKUP(BZ20,bhpc_data[],9,FALSE),0),"")</f>
        <v/>
      </c>
      <c r="CJ20" s="458" t="str">
        <f>IFERROR(((CB20+CD20+CF20)/VLOOKUP(BZ20,bhpc_data[],9,FALSE))*VLOOKUP(BZ20,bhpc_data[],17,FALSE),"")</f>
        <v/>
      </c>
      <c r="CK20" s="458" t="str">
        <f>IFERROR(((CB20+CD20+CF20)/VLOOKUP(BZ20,bhpc_data[],9,FALSE))*VLOOKUP(BZ20,bhpc_data[],18,FALSE),"")</f>
        <v/>
      </c>
      <c r="CL20" s="459" t="str">
        <f>IFERROR(VLOOKUP(BZ20,inventory[],4,FALSE),"")</f>
        <v/>
      </c>
      <c r="CM20" s="451" t="str">
        <f>IF(BZ20="","",VLOOKUP(BZ20,inventory[],5,FALSE))</f>
        <v/>
      </c>
      <c r="CN20" s="755" t="str">
        <f>IF(BZ20="","",(CB20+CD20+CF20)*CM20)</f>
        <v/>
      </c>
      <c r="CO20" s="450" t="str">
        <f>IF(BZ20="","",CB20*CC20+CD20*CE20)</f>
        <v/>
      </c>
      <c r="CQ20" s="218"/>
      <c r="CR20" s="213"/>
      <c r="CS20" s="213"/>
      <c r="CT20" s="232"/>
      <c r="CU20" s="213"/>
      <c r="CV20" s="214"/>
      <c r="DE20" s="227"/>
      <c r="DF20" s="213"/>
      <c r="DG20" s="266"/>
      <c r="DH20" s="213"/>
      <c r="DI20" s="213"/>
      <c r="DJ20" s="213"/>
      <c r="DK20" s="213"/>
      <c r="DL20" s="213"/>
      <c r="DM20" s="213"/>
      <c r="DN20" s="213"/>
      <c r="DO20" s="213"/>
      <c r="DP20" s="213"/>
      <c r="DQ20" s="213"/>
      <c r="DR20" s="213"/>
      <c r="DS20" s="213"/>
      <c r="DT20" s="213"/>
      <c r="DU20" s="214"/>
    </row>
    <row r="21" spans="1:125" ht="15.75" thickBot="1">
      <c r="F21" s="255"/>
      <c r="G21" s="266" t="s">
        <v>13113</v>
      </c>
      <c r="H21" s="213"/>
      <c r="I21" s="213"/>
      <c r="J21" s="214"/>
      <c r="L21" s="305" t="str">
        <f t="array" ref="L21">IFERROR(IF($D$9="",IF($D$11="",INDEX(orderHistory[customer],SMALL(MATCH(ROW(orderHistory[customer]),ROW(orderHistory[customer])),ROWS($A$15:A26)+$B$3)),INDEX(orderHistory[customer],SMALL(IF(ISNUMBER(MATCH(orderHistory[status],$D$11,0)),MATCH(ROW(orderHistory[customer]),ROW(orderHistory[customer])),""),ROWS($A$15:A26)+$B$3))),IF($D$11="",INDEX(orderHistory[customer],SMALL(IF(ISNUMBER(MATCH(orderHistory[customer],$D$9,0)),MATCH(ROW(orderHistory[customer]),ROW(orderHistory[customer]))),ROWS($A$15:A26)+$B$3)),INDEX(orderHistory[customer],SMALL(IF(ISNUMBER(MATCH(orderHistory[customer],$D$9,0)*MATCH(orderHistory[status],$D$11,0)),MATCH(ROW(orderHistory[customer]),ROW(orderHistory[customer])),""),ROWS($A$15:A26)+$B$3)))),"")</f>
        <v/>
      </c>
      <c r="M21" s="302" t="str">
        <f t="array" ref="M21">IFERROR(IF($D$9="",IF($D$11="",INDEX(orderHistory[order_no],SMALL(MATCH(ROW(orderHistory[customer]),ROW(orderHistory[customer])),ROWS($A$15:A26)+$B$3)),INDEX(orderHistory[order_no],SMALL(IF(ISNUMBER(MATCH(orderHistory[status],$D$11,0)),MATCH(ROW(orderHistory[customer]),ROW(orderHistory[customer])),""),ROWS($A$15:A26)+$B$3))),IF($D$11="",INDEX(orderHistory[order_no],SMALL(IF(ISNUMBER(MATCH(orderHistory[customer],$D$9,0)),MATCH(ROW(orderHistory[customer]),ROW(orderHistory[customer]))),ROWS($A$15:A26)+$B$3)),INDEX(orderHistory[order_no],SMALL(IF(ISNUMBER(MATCH(orderHistory[customer],$D$9,0)*MATCH(orderHistory[status],$D$11,0)),MATCH(ROW(orderHistory[customer]),ROW(orderHistory[customer])),""),ROWS($A$15:A26)+$B$3)))),"")</f>
        <v/>
      </c>
      <c r="N21" s="230" t="str">
        <f t="array" ref="N21">IFERROR(IF($D$9="",IF($D$11="",INDEX(orderHistory[order_date],SMALL(MATCH(ROW(orderHistory[customer]),ROW(orderHistory[customer])),ROWS($A$15:A26)+$B$3)),INDEX(orderHistory[order_date],SMALL(IF(ISNUMBER(MATCH(orderHistory[status],$D$11,0)),MATCH(ROW(orderHistory[customer]),ROW(orderHistory[customer])),""),ROWS($A$15:A26)+$B$3))),IF($D$11="",INDEX(orderHistory[order_date],SMALL(IF(ISNUMBER(MATCH(orderHistory[customer],$D$9,0)),MATCH(ROW(orderHistory[customer]),ROW(orderHistory[customer]))),ROWS($A$15:A26)+$B$3)),INDEX(orderHistory[order_date],SMALL(IF(ISNUMBER(MATCH(orderHistory[customer],$D$9,0)*MATCH(orderHistory[status],$D$11,0)),MATCH(ROW(orderHistory[customer]),ROW(orderHistory[customer])),""),ROWS($A$15:A26)+$B$3)))),"")</f>
        <v/>
      </c>
      <c r="O21" s="231" t="str">
        <f t="array" ref="O21">IFERROR(IF($D$9="",IF($D$11="",INDEX(orderHistory[pallet_type],SMALL(MATCH(ROW(orderHistory[customer]),ROW(orderHistory[customer])),ROWS($A$15:A26)+$B$3)),INDEX(orderHistory[pallet_type],SMALL(IF(ISNUMBER(MATCH(orderHistory[status],$D$11,0)),MATCH(ROW(orderHistory[customer]),ROW(orderHistory[customer])),""),ROWS($A$15:A26)+$B$3))),IF($D$11="",INDEX(orderHistory[pallet_type],SMALL(IF(ISNUMBER(MATCH(orderHistory[customer],$D$9,0)),MATCH(ROW(orderHistory[customer]),ROW(orderHistory[customer]))),ROWS($A$15:A26)+$B$3)),INDEX(orderHistory[pallet_type],SMALL(IF(ISNUMBER(MATCH(orderHistory[customer],$D$9,0)*MATCH(orderHistory[status],$D$11,0)),MATCH(ROW(orderHistory[customer]),ROW(orderHistory[customer])),""),ROWS($A$15:A26)+$B$3)))),"")</f>
        <v/>
      </c>
      <c r="P21" s="310" t="str">
        <f t="array" ref="P21">IFERROR(IF($D$9="",IF($D$11="",INDEX(orderHistory[pallet_no],SMALL(MATCH(ROW(orderHistory[customer]),ROW(orderHistory[customer])),ROWS($A$15:A26)+$B$3)),INDEX(orderHistory[pallet_no],SMALL(IF(ISNUMBER(MATCH(orderHistory[status],$D$11,0)),MATCH(ROW(orderHistory[customer]),ROW(orderHistory[customer])),""),ROWS($A$15:A26)+$B$3))),IF($D$11="",INDEX(orderHistory[pallet_no],SMALL(IF(ISNUMBER(MATCH(orderHistory[customer],$D$9,0)),MATCH(ROW(orderHistory[customer]),ROW(orderHistory[customer]))),ROWS($A$15:A26)+$B$3)),INDEX(orderHistory[pallet_no],SMALL(IF(ISNUMBER(MATCH(orderHistory[customer],$D$9,0)*MATCH(orderHistory[status],$D$11,0)),MATCH(ROW(orderHistory[customer]),ROW(orderHistory[customer])),""),ROWS($A$15:A26)+$B$3)))),"")</f>
        <v/>
      </c>
      <c r="Q21" s="231" t="str">
        <f t="array" ref="Q21">IFERROR(IF($D$9="",IF($D$11="",INDEX(orderHistory[invoice_no],SMALL(MATCH(ROW(orderHistory[customer]),ROW(orderHistory[customer])),ROWS($A$15:A26)+$B$3)),INDEX(orderHistory[invoice_no],SMALL(IF(ISNUMBER(MATCH(orderHistory[status],$D$11,0)),MATCH(ROW(orderHistory[customer]),ROW(orderHistory[customer])),""),ROWS($A$15:A26)+$B$3))),IF($D$11="",INDEX(orderHistory[invoice_no],SMALL(IF(ISNUMBER(MATCH(orderHistory[customer],$D$9,0)),MATCH(ROW(orderHistory[customer]),ROW(orderHistory[customer]))),ROWS($A$15:A26)+$B$3)),INDEX(orderHistory[invoice_no],SMALL(IF(ISNUMBER(MATCH(orderHistory[customer],$D$9,0)*MATCH(orderHistory[status],$D$11,0)),MATCH(ROW(orderHistory[customer]),ROW(orderHistory[customer])),""),ROWS($A$15:A26)+$B$3)))),"")</f>
        <v/>
      </c>
      <c r="R21" s="312" t="str">
        <f t="array" ref="R21">IFERROR(IF($D$9="",IF($D$11="",INDEX(orderHistory[gross_weight],SMALL(MATCH(ROW(orderHistory[customer]),ROW(orderHistory[customer])),ROWS($A$15:A26)+$B$3)),INDEX(orderHistory[gross_weight],SMALL(IF(ISNUMBER(MATCH(orderHistory[status],$D$11,0)),MATCH(ROW(orderHistory[customer]),ROW(orderHistory[customer])),""),ROWS($A$15:A26)+$B$3))),IF($D$11="",INDEX(orderHistory[gross_weight],SMALL(IF(ISNUMBER(MATCH(orderHistory[customer],$D$9,0)),MATCH(ROW(orderHistory[customer]),ROW(orderHistory[customer]))),ROWS($A$15:A26)+$B$3)),INDEX(orderHistory[gross_weight],SMALL(IF(ISNUMBER(MATCH(orderHistory[customer],$D$9,0)*MATCH(orderHistory[status],$D$11,0)),MATCH(ROW(orderHistory[customer]),ROW(orderHistory[customer])),""),ROWS($A$15:A26)+$B$3)))),"")</f>
        <v/>
      </c>
      <c r="S21" s="761" t="str">
        <f t="array" ref="S21">IFERROR(IF($D$9="",IF($D$11="",INDEX(orderHistory[amount_sold],SMALL(MATCH(ROW(orderHistory[customer]),ROW(orderHistory[customer])),ROWS($A$15:A26)+$B$3)),INDEX(orderHistory[amount_sold],SMALL(IF(ISNUMBER(MATCH(orderHistory[status],$D$11,0)),MATCH(ROW(orderHistory[customer]),ROW(orderHistory[customer])),""),ROWS($A$15:A26)+$B$3))),IF($D$11="",INDEX(orderHistory[amount_sold],SMALL(IF(ISNUMBER(MATCH(orderHistory[customer],$D$9,0)),MATCH(ROW(orderHistory[customer]),ROW(orderHistory[customer]))),ROWS($A$15:A26)+$B$3)),INDEX(orderHistory[amount_sold],SMALL(IF(ISNUMBER(MATCH(orderHistory[customer],$D$9,0)*MATCH(orderHistory[status],$D$11,0)),MATCH(ROW(orderHistory[customer]),ROW(orderHistory[customer])),""),ROWS($A$15:A26)+$B$3)))),"")</f>
        <v/>
      </c>
      <c r="T21" s="761" t="str">
        <f t="array" ref="T21">IFERROR(IF($D$9="",IF($D$11="",INDEX(orderHistory[profit],SMALL(MATCH(ROW(orderHistory[customer]),ROW(orderHistory[customer])),ROWS($A$15:A26)+$B$3)),INDEX(orderHistory[profit],SMALL(IF(ISNUMBER(MATCH(orderHistory[status],$D$11,0)),MATCH(ROW(orderHistory[customer]),ROW(orderHistory[customer])),""),ROWS($A$15:A26)+$B$3))),IF($D$11="",INDEX(orderHistory[profit],SMALL(IF(ISNUMBER(MATCH(orderHistory[customer],$D$9,0)),MATCH(ROW(orderHistory[customer]),ROW(orderHistory[customer]))),ROWS($A$15:A26)+$B$3)),INDEX(orderHistory[profit],SMALL(IF(ISNUMBER(MATCH(orderHistory[customer],$D$9,0)*MATCH(orderHistory[status],$D$11,0)),MATCH(ROW(orderHistory[customer]),ROW(orderHistory[customer])),""),ROWS($A$15:A26)+$B$3)))),"")</f>
        <v/>
      </c>
      <c r="U21" s="231" t="str">
        <f t="array" ref="U21">IFERROR(IF($D$9="",IF($D$11="",INDEX(orderHistory[payed],SMALL(MATCH(ROW(orderHistory[customer]),ROW(orderHistory[customer])),ROWS($A$15:A26)+$B$3)),INDEX(orderHistory[payed],SMALL(IF(ISNUMBER(MATCH(orderHistory[status],$D$11,0)),MATCH(ROW(orderHistory[customer]),ROW(orderHistory[customer])),""),ROWS($A$15:A26)+$B$3))),IF($D$11="",INDEX(orderHistory[payed],SMALL(IF(ISNUMBER(MATCH(orderHistory[customer],$D$9,0)),MATCH(ROW(orderHistory[customer]),ROW(orderHistory[customer]))),ROWS($A$15:A26)+$B$3)),INDEX(orderHistory[payed],SMALL(IF(ISNUMBER(MATCH(orderHistory[customer],$D$9,0)*MATCH(orderHistory[status],$D$11,0)),MATCH(ROW(orderHistory[customer]),ROW(orderHistory[customer])),""),ROWS($A$15:A26)+$B$3)))),"")</f>
        <v/>
      </c>
      <c r="V21" s="267" t="str">
        <f t="array" ref="V21">IFERROR(IF($D$9="",IF($D$11="",INDEX(orderHistory[status],SMALL(MATCH(ROW(orderHistory[customer]),ROW(orderHistory[customer])),ROWS($A$15:A26)+$B$3)),INDEX(orderHistory[status],SMALL(IF(ISNUMBER(MATCH(orderHistory[status],$D$11,0)),MATCH(ROW(orderHistory[customer]),ROW(orderHistory[customer])),""),ROWS($A$15:A26)+$B$3))),IF($D$11="",INDEX(orderHistory[status],SMALL(IF(ISNUMBER(MATCH(orderHistory[customer],$D$9,0)),MATCH(ROW(orderHistory[customer]),ROW(orderHistory[customer]))),ROWS($A$15:A26)+$B$3)),INDEX(orderHistory[status],SMALL(IF(ISNUMBER(MATCH(orderHistory[customer],$D$9,0)*MATCH(orderHistory[status],$D$11,0)),MATCH(ROW(orderHistory[customer]),ROW(orderHistory[customer])),""),ROWS($A$15:A26)+$B$3)))),"")</f>
        <v/>
      </c>
      <c r="W21" s="202"/>
      <c r="AO21" s="125"/>
      <c r="AQ21" s="218" t="s">
        <v>13114</v>
      </c>
      <c r="AR21" s="441">
        <f>IF(AR18="","",AR18*7%)</f>
        <v>168.00000000000003</v>
      </c>
      <c r="AS21" s="708"/>
      <c r="AT21" s="707"/>
      <c r="AU21" s="214"/>
      <c r="AW21" s="218"/>
      <c r="AX21" s="266" t="s">
        <v>13115</v>
      </c>
      <c r="AY21" s="213"/>
      <c r="AZ21" s="290" t="s">
        <v>13105</v>
      </c>
      <c r="BA21" s="213"/>
      <c r="BB21" s="290" t="s">
        <v>13106</v>
      </c>
      <c r="BC21" s="213"/>
      <c r="BD21" s="266" t="s">
        <v>13107</v>
      </c>
      <c r="BE21" s="213"/>
      <c r="BF21" s="213"/>
      <c r="BG21" s="290"/>
      <c r="BH21" s="213"/>
      <c r="BI21" s="214"/>
      <c r="BK21" s="247"/>
      <c r="BL21" s="248"/>
      <c r="BM21" s="249"/>
      <c r="BN21" s="248"/>
      <c r="BO21" s="249"/>
      <c r="BZ21" s="337"/>
      <c r="CA21" s="282" t="str">
        <f>IF(BZ21="","",VLOOKUP(BZ21,bhpc_data[],7,FALSE))</f>
        <v/>
      </c>
      <c r="CB21" s="341"/>
      <c r="CC21" s="443"/>
      <c r="CD21" s="362"/>
      <c r="CE21" s="446"/>
      <c r="CF21" s="340"/>
      <c r="CG21" s="751" t="str">
        <f>IFERROR(ROUNDUP(CB21/VLOOKUP(BZ21,bhpc_data[],9,FALSE),0),"")</f>
        <v/>
      </c>
      <c r="CH21" s="458" t="str">
        <f>IFERROR(ROUNDUP(CD21/VLOOKUP(BZ21,bhpc_data[],9,FALSE),0),"")</f>
        <v/>
      </c>
      <c r="CI21" s="458" t="str">
        <f>IFERROR(ROUNDUP(CF21/VLOOKUP(BZ21,bhpc_data[],9,FALSE),0),"")</f>
        <v/>
      </c>
      <c r="CJ21" s="458" t="str">
        <f>IFERROR(((CB21+CD21+CF21)/VLOOKUP(BZ21,bhpc_data[],9,FALSE))*VLOOKUP(BZ21,bhpc_data[],17,FALSE),"")</f>
        <v/>
      </c>
      <c r="CK21" s="458" t="str">
        <f>IFERROR(((CB21+CD21+CF21)/VLOOKUP(BZ21,bhpc_data[],9,FALSE))*VLOOKUP(BZ21,bhpc_data[],18,FALSE),"")</f>
        <v/>
      </c>
      <c r="CL21" s="459" t="str">
        <f>IFERROR(VLOOKUP(BZ21,inventory[],4,FALSE),"")</f>
        <v/>
      </c>
      <c r="CM21" s="451" t="str">
        <f>IF(BZ21="","",VLOOKUP(BZ21,inventory[],5,FALSE))</f>
        <v/>
      </c>
      <c r="CN21" s="755" t="str">
        <f>IF(BZ21="","",(CB21+CD21+CF21)*CM21)</f>
        <v/>
      </c>
      <c r="CO21" s="450" t="str">
        <f>IF(BZ21="","",CB21*CC21+CD21*CE21)</f>
        <v/>
      </c>
      <c r="CQ21" s="218"/>
      <c r="CR21" s="232" t="s">
        <v>13116</v>
      </c>
      <c r="CS21" s="284">
        <f>SUM($CG$10:$CI$109)</f>
        <v>20</v>
      </c>
      <c r="CT21" s="232"/>
      <c r="CU21" s="213"/>
      <c r="CV21" s="214"/>
      <c r="DE21" s="275"/>
      <c r="DF21" s="215"/>
      <c r="DG21" s="276"/>
      <c r="DH21" s="215"/>
      <c r="DI21" s="215"/>
      <c r="DJ21" s="215"/>
      <c r="DK21" s="215"/>
      <c r="DL21" s="215"/>
      <c r="DM21" s="215"/>
      <c r="DN21" s="215"/>
      <c r="DO21" s="215"/>
      <c r="DP21" s="215"/>
      <c r="DQ21" s="215"/>
      <c r="DR21" s="215"/>
      <c r="DS21" s="215"/>
      <c r="DT21" s="215"/>
      <c r="DU21" s="216"/>
    </row>
    <row r="22" spans="1:125" ht="15.75" thickBot="1">
      <c r="F22" s="255"/>
      <c r="G22" s="730">
        <f>IFERROR(INDEX(clientData[hq_address1],MATCH($G$10,clientData[company_name1],0)),"")</f>
        <v>0</v>
      </c>
      <c r="H22" s="731"/>
      <c r="I22" s="732"/>
      <c r="J22" s="214"/>
      <c r="L22" s="305" t="str">
        <f t="array" ref="L22">IFERROR(IF($D$9="",IF($D$11="",INDEX(orderHistory[customer],SMALL(MATCH(ROW(orderHistory[customer]),ROW(orderHistory[customer])),ROWS($A$15:A27)+$B$3)),INDEX(orderHistory[customer],SMALL(IF(ISNUMBER(MATCH(orderHistory[status],$D$11,0)),MATCH(ROW(orderHistory[customer]),ROW(orderHistory[customer])),""),ROWS($A$15:A27)+$B$3))),IF($D$11="",INDEX(orderHistory[customer],SMALL(IF(ISNUMBER(MATCH(orderHistory[customer],$D$9,0)),MATCH(ROW(orderHistory[customer]),ROW(orderHistory[customer]))),ROWS($A$15:A27)+$B$3)),INDEX(orderHistory[customer],SMALL(IF(ISNUMBER(MATCH(orderHistory[customer],$D$9,0)*MATCH(orderHistory[status],$D$11,0)),MATCH(ROW(orderHistory[customer]),ROW(orderHistory[customer])),""),ROWS($A$15:A27)+$B$3)))),"")</f>
        <v/>
      </c>
      <c r="M22" s="302" t="str">
        <f t="array" ref="M22">IFERROR(IF($D$9="",IF($D$11="",INDEX(orderHistory[order_no],SMALL(MATCH(ROW(orderHistory[customer]),ROW(orderHistory[customer])),ROWS($A$15:A27)+$B$3)),INDEX(orderHistory[order_no],SMALL(IF(ISNUMBER(MATCH(orderHistory[status],$D$11,0)),MATCH(ROW(orderHistory[customer]),ROW(orderHistory[customer])),""),ROWS($A$15:A27)+$B$3))),IF($D$11="",INDEX(orderHistory[order_no],SMALL(IF(ISNUMBER(MATCH(orderHistory[customer],$D$9,0)),MATCH(ROW(orderHistory[customer]),ROW(orderHistory[customer]))),ROWS($A$15:A27)+$B$3)),INDEX(orderHistory[order_no],SMALL(IF(ISNUMBER(MATCH(orderHistory[customer],$D$9,0)*MATCH(orderHistory[status],$D$11,0)),MATCH(ROW(orderHistory[customer]),ROW(orderHistory[customer])),""),ROWS($A$15:A27)+$B$3)))),"")</f>
        <v/>
      </c>
      <c r="N22" s="230" t="str">
        <f t="array" ref="N22">IFERROR(IF($D$9="",IF($D$11="",INDEX(orderHistory[order_date],SMALL(MATCH(ROW(orderHistory[customer]),ROW(orderHistory[customer])),ROWS($A$15:A27)+$B$3)),INDEX(orderHistory[order_date],SMALL(IF(ISNUMBER(MATCH(orderHistory[status],$D$11,0)),MATCH(ROW(orderHistory[customer]),ROW(orderHistory[customer])),""),ROWS($A$15:A27)+$B$3))),IF($D$11="",INDEX(orderHistory[order_date],SMALL(IF(ISNUMBER(MATCH(orderHistory[customer],$D$9,0)),MATCH(ROW(orderHistory[customer]),ROW(orderHistory[customer]))),ROWS($A$15:A27)+$B$3)),INDEX(orderHistory[order_date],SMALL(IF(ISNUMBER(MATCH(orderHistory[customer],$D$9,0)*MATCH(orderHistory[status],$D$11,0)),MATCH(ROW(orderHistory[customer]),ROW(orderHistory[customer])),""),ROWS($A$15:A27)+$B$3)))),"")</f>
        <v/>
      </c>
      <c r="O22" s="231" t="str">
        <f t="array" ref="O22">IFERROR(IF($D$9="",IF($D$11="",INDEX(orderHistory[pallet_type],SMALL(MATCH(ROW(orderHistory[customer]),ROW(orderHistory[customer])),ROWS($A$15:A27)+$B$3)),INDEX(orderHistory[pallet_type],SMALL(IF(ISNUMBER(MATCH(orderHistory[status],$D$11,0)),MATCH(ROW(orderHistory[customer]),ROW(orderHistory[customer])),""),ROWS($A$15:A27)+$B$3))),IF($D$11="",INDEX(orderHistory[pallet_type],SMALL(IF(ISNUMBER(MATCH(orderHistory[customer],$D$9,0)),MATCH(ROW(orderHistory[customer]),ROW(orderHistory[customer]))),ROWS($A$15:A27)+$B$3)),INDEX(orderHistory[pallet_type],SMALL(IF(ISNUMBER(MATCH(orderHistory[customer],$D$9,0)*MATCH(orderHistory[status],$D$11,0)),MATCH(ROW(orderHistory[customer]),ROW(orderHistory[customer])),""),ROWS($A$15:A27)+$B$3)))),"")</f>
        <v/>
      </c>
      <c r="P22" s="310" t="str">
        <f t="array" ref="P22">IFERROR(IF($D$9="",IF($D$11="",INDEX(orderHistory[pallet_no],SMALL(MATCH(ROW(orderHistory[customer]),ROW(orderHistory[customer])),ROWS($A$15:A27)+$B$3)),INDEX(orderHistory[pallet_no],SMALL(IF(ISNUMBER(MATCH(orderHistory[status],$D$11,0)),MATCH(ROW(orderHistory[customer]),ROW(orderHistory[customer])),""),ROWS($A$15:A27)+$B$3))),IF($D$11="",INDEX(orderHistory[pallet_no],SMALL(IF(ISNUMBER(MATCH(orderHistory[customer],$D$9,0)),MATCH(ROW(orderHistory[customer]),ROW(orderHistory[customer]))),ROWS($A$15:A27)+$B$3)),INDEX(orderHistory[pallet_no],SMALL(IF(ISNUMBER(MATCH(orderHistory[customer],$D$9,0)*MATCH(orderHistory[status],$D$11,0)),MATCH(ROW(orderHistory[customer]),ROW(orderHistory[customer])),""),ROWS($A$15:A27)+$B$3)))),"")</f>
        <v/>
      </c>
      <c r="Q22" s="231" t="str">
        <f t="array" ref="Q22">IFERROR(IF($D$9="",IF($D$11="",INDEX(orderHistory[invoice_no],SMALL(MATCH(ROW(orderHistory[customer]),ROW(orderHistory[customer])),ROWS($A$15:A27)+$B$3)),INDEX(orderHistory[invoice_no],SMALL(IF(ISNUMBER(MATCH(orderHistory[status],$D$11,0)),MATCH(ROW(orderHistory[customer]),ROW(orderHistory[customer])),""),ROWS($A$15:A27)+$B$3))),IF($D$11="",INDEX(orderHistory[invoice_no],SMALL(IF(ISNUMBER(MATCH(orderHistory[customer],$D$9,0)),MATCH(ROW(orderHistory[customer]),ROW(orderHistory[customer]))),ROWS($A$15:A27)+$B$3)),INDEX(orderHistory[invoice_no],SMALL(IF(ISNUMBER(MATCH(orderHistory[customer],$D$9,0)*MATCH(orderHistory[status],$D$11,0)),MATCH(ROW(orderHistory[customer]),ROW(orderHistory[customer])),""),ROWS($A$15:A27)+$B$3)))),"")</f>
        <v/>
      </c>
      <c r="R22" s="312" t="str">
        <f t="array" ref="R22">IFERROR(IF($D$9="",IF($D$11="",INDEX(orderHistory[gross_weight],SMALL(MATCH(ROW(orderHistory[customer]),ROW(orderHistory[customer])),ROWS($A$15:A27)+$B$3)),INDEX(orderHistory[gross_weight],SMALL(IF(ISNUMBER(MATCH(orderHistory[status],$D$11,0)),MATCH(ROW(orderHistory[customer]),ROW(orderHistory[customer])),""),ROWS($A$15:A27)+$B$3))),IF($D$11="",INDEX(orderHistory[gross_weight],SMALL(IF(ISNUMBER(MATCH(orderHistory[customer],$D$9,0)),MATCH(ROW(orderHistory[customer]),ROW(orderHistory[customer]))),ROWS($A$15:A27)+$B$3)),INDEX(orderHistory[gross_weight],SMALL(IF(ISNUMBER(MATCH(orderHistory[customer],$D$9,0)*MATCH(orderHistory[status],$D$11,0)),MATCH(ROW(orderHistory[customer]),ROW(orderHistory[customer])),""),ROWS($A$15:A27)+$B$3)))),"")</f>
        <v/>
      </c>
      <c r="S22" s="761" t="str">
        <f t="array" ref="S22">IFERROR(IF($D$9="",IF($D$11="",INDEX(orderHistory[amount_sold],SMALL(MATCH(ROW(orderHistory[customer]),ROW(orderHistory[customer])),ROWS($A$15:A27)+$B$3)),INDEX(orderHistory[amount_sold],SMALL(IF(ISNUMBER(MATCH(orderHistory[status],$D$11,0)),MATCH(ROW(orderHistory[customer]),ROW(orderHistory[customer])),""),ROWS($A$15:A27)+$B$3))),IF($D$11="",INDEX(orderHistory[amount_sold],SMALL(IF(ISNUMBER(MATCH(orderHistory[customer],$D$9,0)),MATCH(ROW(orderHistory[customer]),ROW(orderHistory[customer]))),ROWS($A$15:A27)+$B$3)),INDEX(orderHistory[amount_sold],SMALL(IF(ISNUMBER(MATCH(orderHistory[customer],$D$9,0)*MATCH(orderHistory[status],$D$11,0)),MATCH(ROW(orderHistory[customer]),ROW(orderHistory[customer])),""),ROWS($A$15:A27)+$B$3)))),"")</f>
        <v/>
      </c>
      <c r="T22" s="761" t="str">
        <f t="array" ref="T22">IFERROR(IF($D$9="",IF($D$11="",INDEX(orderHistory[profit],SMALL(MATCH(ROW(orderHistory[customer]),ROW(orderHistory[customer])),ROWS($A$15:A27)+$B$3)),INDEX(orderHistory[profit],SMALL(IF(ISNUMBER(MATCH(orderHistory[status],$D$11,0)),MATCH(ROW(orderHistory[customer]),ROW(orderHistory[customer])),""),ROWS($A$15:A27)+$B$3))),IF($D$11="",INDEX(orderHistory[profit],SMALL(IF(ISNUMBER(MATCH(orderHistory[customer],$D$9,0)),MATCH(ROW(orderHistory[customer]),ROW(orderHistory[customer]))),ROWS($A$15:A27)+$B$3)),INDEX(orderHistory[profit],SMALL(IF(ISNUMBER(MATCH(orderHistory[customer],$D$9,0)*MATCH(orderHistory[status],$D$11,0)),MATCH(ROW(orderHistory[customer]),ROW(orderHistory[customer])),""),ROWS($A$15:A27)+$B$3)))),"")</f>
        <v/>
      </c>
      <c r="U22" s="231" t="str">
        <f t="array" ref="U22">IFERROR(IF($D$9="",IF($D$11="",INDEX(orderHistory[payed],SMALL(MATCH(ROW(orderHistory[customer]),ROW(orderHistory[customer])),ROWS($A$15:A27)+$B$3)),INDEX(orderHistory[payed],SMALL(IF(ISNUMBER(MATCH(orderHistory[status],$D$11,0)),MATCH(ROW(orderHistory[customer]),ROW(orderHistory[customer])),""),ROWS($A$15:A27)+$B$3))),IF($D$11="",INDEX(orderHistory[payed],SMALL(IF(ISNUMBER(MATCH(orderHistory[customer],$D$9,0)),MATCH(ROW(orderHistory[customer]),ROW(orderHistory[customer]))),ROWS($A$15:A27)+$B$3)),INDEX(orderHistory[payed],SMALL(IF(ISNUMBER(MATCH(orderHistory[customer],$D$9,0)*MATCH(orderHistory[status],$D$11,0)),MATCH(ROW(orderHistory[customer]),ROW(orderHistory[customer])),""),ROWS($A$15:A27)+$B$3)))),"")</f>
        <v/>
      </c>
      <c r="V22" s="267" t="str">
        <f t="array" ref="V22">IFERROR(IF($D$9="",IF($D$11="",INDEX(orderHistory[status],SMALL(MATCH(ROW(orderHistory[customer]),ROW(orderHistory[customer])),ROWS($A$15:A27)+$B$3)),INDEX(orderHistory[status],SMALL(IF(ISNUMBER(MATCH(orderHistory[status],$D$11,0)),MATCH(ROW(orderHistory[customer]),ROW(orderHistory[customer])),""),ROWS($A$15:A27)+$B$3))),IF($D$11="",INDEX(orderHistory[status],SMALL(IF(ISNUMBER(MATCH(orderHistory[customer],$D$9,0)),MATCH(ROW(orderHistory[customer]),ROW(orderHistory[customer]))),ROWS($A$15:A27)+$B$3)),INDEX(orderHistory[status],SMALL(IF(ISNUMBER(MATCH(orderHistory[customer],$D$9,0)*MATCH(orderHistory[status],$D$11,0)),MATCH(ROW(orderHistory[customer]),ROW(orderHistory[customer])),""),ROWS($A$15:A27)+$B$3)))),"")</f>
        <v/>
      </c>
      <c r="W22" s="202"/>
      <c r="AQ22" s="218"/>
      <c r="AR22" s="213"/>
      <c r="AS22" s="213"/>
      <c r="AT22" s="213"/>
      <c r="AU22" s="214"/>
      <c r="AW22" s="227"/>
      <c r="AX22" s="319">
        <f>$AZ$22*$BB$22</f>
        <v>0</v>
      </c>
      <c r="AY22" s="213"/>
      <c r="AZ22" s="323">
        <f>INDEX(orderHistory[other_hours], MATCH($AR$10, orderHistory[order_no], 0))</f>
        <v>0</v>
      </c>
      <c r="BA22" s="213"/>
      <c r="BB22" s="322">
        <f>INDEX(orderHistory[other_cost_per_hour], MATCH($AR$10, orderHistory[order_no], 0))</f>
        <v>0</v>
      </c>
      <c r="BC22" s="213"/>
      <c r="BD22" s="685">
        <f>INDEX(orderHistory[other_cost_desc], MATCH($AR$10, orderHistory[order_no], 0))</f>
        <v>0</v>
      </c>
      <c r="BE22" s="686"/>
      <c r="BF22" s="686"/>
      <c r="BG22" s="686"/>
      <c r="BH22" s="687"/>
      <c r="BI22" s="214"/>
      <c r="BK22" s="247"/>
      <c r="BL22" s="248"/>
      <c r="BM22" s="249"/>
      <c r="BN22" s="248"/>
      <c r="BO22" s="249"/>
      <c r="BZ22" s="337"/>
      <c r="CA22" s="282" t="str">
        <f>IF(BZ22="","",VLOOKUP(BZ22,bhpc_data[],7,FALSE))</f>
        <v/>
      </c>
      <c r="CB22" s="341"/>
      <c r="CC22" s="443"/>
      <c r="CD22" s="362"/>
      <c r="CE22" s="446"/>
      <c r="CF22" s="340"/>
      <c r="CG22" s="751" t="str">
        <f>IFERROR(ROUNDUP(CB22/VLOOKUP(BZ22,bhpc_data[],9,FALSE),0),"")</f>
        <v/>
      </c>
      <c r="CH22" s="458" t="str">
        <f>IFERROR(ROUNDUP(CD22/VLOOKUP(BZ22,bhpc_data[],9,FALSE),0),"")</f>
        <v/>
      </c>
      <c r="CI22" s="458" t="str">
        <f>IFERROR(ROUNDUP(CF22/VLOOKUP(BZ22,bhpc_data[],9,FALSE),0),"")</f>
        <v/>
      </c>
      <c r="CJ22" s="458" t="str">
        <f>IFERROR(((CB22+CD22+CF22)/VLOOKUP(BZ22,bhpc_data[],9,FALSE))*VLOOKUP(BZ22,bhpc_data[],17,FALSE),"")</f>
        <v/>
      </c>
      <c r="CK22" s="458" t="str">
        <f>IFERROR(((CB22+CD22+CF22)/VLOOKUP(BZ22,bhpc_data[],9,FALSE))*VLOOKUP(BZ22,bhpc_data[],18,FALSE),"")</f>
        <v/>
      </c>
      <c r="CL22" s="459" t="str">
        <f>IFERROR(VLOOKUP(BZ22,inventory[],4,FALSE),"")</f>
        <v/>
      </c>
      <c r="CM22" s="451" t="str">
        <f>IF(BZ22="","",VLOOKUP(BZ22,inventory[],5,FALSE))</f>
        <v/>
      </c>
      <c r="CN22" s="755" t="str">
        <f>IF(BZ22="","",(CB22+CD22+CF22)*CM22)</f>
        <v/>
      </c>
      <c r="CO22" s="450" t="str">
        <f>IF(BZ22="","",CB22*CC22+CD22*CE22)</f>
        <v/>
      </c>
      <c r="CQ22" s="218"/>
      <c r="CR22" s="213"/>
      <c r="CS22" s="213"/>
      <c r="CT22" s="232"/>
      <c r="CU22" s="213"/>
      <c r="CV22" s="214"/>
      <c r="DE22" s="355" t="s">
        <v>13117</v>
      </c>
    </row>
    <row r="23" spans="1:125" ht="15.75" thickBot="1">
      <c r="F23" s="255"/>
      <c r="G23" s="733">
        <f>IFERROR(INDEX(clientData[hq_address2],MATCH($G$10,clientData[company_name1],0)),"")</f>
        <v>0</v>
      </c>
      <c r="H23" s="734"/>
      <c r="I23" s="735"/>
      <c r="J23" s="214"/>
      <c r="L23" s="305" t="str">
        <f t="array" ref="L23">IFERROR(IF($D$9="",IF($D$11="",INDEX(orderHistory[customer],SMALL(MATCH(ROW(orderHistory[customer]),ROW(orderHistory[customer])),ROWS($A$15:A28)+$B$3)),INDEX(orderHistory[customer],SMALL(IF(ISNUMBER(MATCH(orderHistory[status],$D$11,0)),MATCH(ROW(orderHistory[customer]),ROW(orderHistory[customer])),""),ROWS($A$15:A28)+$B$3))),IF($D$11="",INDEX(orderHistory[customer],SMALL(IF(ISNUMBER(MATCH(orderHistory[customer],$D$9,0)),MATCH(ROW(orderHistory[customer]),ROW(orderHistory[customer]))),ROWS($A$15:A28)+$B$3)),INDEX(orderHistory[customer],SMALL(IF(ISNUMBER(MATCH(orderHistory[customer],$D$9,0)*MATCH(orderHistory[status],$D$11,0)),MATCH(ROW(orderHistory[customer]),ROW(orderHistory[customer])),""),ROWS($A$15:A28)+$B$3)))),"")</f>
        <v/>
      </c>
      <c r="M23" s="302" t="str">
        <f t="array" ref="M23">IFERROR(IF($D$9="",IF($D$11="",INDEX(orderHistory[order_no],SMALL(MATCH(ROW(orderHistory[customer]),ROW(orderHistory[customer])),ROWS($A$15:A28)+$B$3)),INDEX(orderHistory[order_no],SMALL(IF(ISNUMBER(MATCH(orderHistory[status],$D$11,0)),MATCH(ROW(orderHistory[customer]),ROW(orderHistory[customer])),""),ROWS($A$15:A28)+$B$3))),IF($D$11="",INDEX(orderHistory[order_no],SMALL(IF(ISNUMBER(MATCH(orderHistory[customer],$D$9,0)),MATCH(ROW(orderHistory[customer]),ROW(orderHistory[customer]))),ROWS($A$15:A28)+$B$3)),INDEX(orderHistory[order_no],SMALL(IF(ISNUMBER(MATCH(orderHistory[customer],$D$9,0)*MATCH(orderHistory[status],$D$11,0)),MATCH(ROW(orderHistory[customer]),ROW(orderHistory[customer])),""),ROWS($A$15:A28)+$B$3)))),"")</f>
        <v/>
      </c>
      <c r="N23" s="230" t="str">
        <f t="array" ref="N23">IFERROR(IF($D$9="",IF($D$11="",INDEX(orderHistory[order_date],SMALL(MATCH(ROW(orderHistory[customer]),ROW(orderHistory[customer])),ROWS($A$15:A28)+$B$3)),INDEX(orderHistory[order_date],SMALL(IF(ISNUMBER(MATCH(orderHistory[status],$D$11,0)),MATCH(ROW(orderHistory[customer]),ROW(orderHistory[customer])),""),ROWS($A$15:A28)+$B$3))),IF($D$11="",INDEX(orderHistory[order_date],SMALL(IF(ISNUMBER(MATCH(orderHistory[customer],$D$9,0)),MATCH(ROW(orderHistory[customer]),ROW(orderHistory[customer]))),ROWS($A$15:A28)+$B$3)),INDEX(orderHistory[order_date],SMALL(IF(ISNUMBER(MATCH(orderHistory[customer],$D$9,0)*MATCH(orderHistory[status],$D$11,0)),MATCH(ROW(orderHistory[customer]),ROW(orderHistory[customer])),""),ROWS($A$15:A28)+$B$3)))),"")</f>
        <v/>
      </c>
      <c r="O23" s="231" t="str">
        <f t="array" ref="O23">IFERROR(IF($D$9="",IF($D$11="",INDEX(orderHistory[pallet_type],SMALL(MATCH(ROW(orderHistory[customer]),ROW(orderHistory[customer])),ROWS($A$15:A28)+$B$3)),INDEX(orderHistory[pallet_type],SMALL(IF(ISNUMBER(MATCH(orderHistory[status],$D$11,0)),MATCH(ROW(orderHistory[customer]),ROW(orderHistory[customer])),""),ROWS($A$15:A28)+$B$3))),IF($D$11="",INDEX(orderHistory[pallet_type],SMALL(IF(ISNUMBER(MATCH(orderHistory[customer],$D$9,0)),MATCH(ROW(orderHistory[customer]),ROW(orderHistory[customer]))),ROWS($A$15:A28)+$B$3)),INDEX(orderHistory[pallet_type],SMALL(IF(ISNUMBER(MATCH(orderHistory[customer],$D$9,0)*MATCH(orderHistory[status],$D$11,0)),MATCH(ROW(orderHistory[customer]),ROW(orderHistory[customer])),""),ROWS($A$15:A28)+$B$3)))),"")</f>
        <v/>
      </c>
      <c r="P23" s="310" t="str">
        <f t="array" ref="P23">IFERROR(IF($D$9="",IF($D$11="",INDEX(orderHistory[pallet_no],SMALL(MATCH(ROW(orderHistory[customer]),ROW(orderHistory[customer])),ROWS($A$15:A28)+$B$3)),INDEX(orderHistory[pallet_no],SMALL(IF(ISNUMBER(MATCH(orderHistory[status],$D$11,0)),MATCH(ROW(orderHistory[customer]),ROW(orderHistory[customer])),""),ROWS($A$15:A28)+$B$3))),IF($D$11="",INDEX(orderHistory[pallet_no],SMALL(IF(ISNUMBER(MATCH(orderHistory[customer],$D$9,0)),MATCH(ROW(orderHistory[customer]),ROW(orderHistory[customer]))),ROWS($A$15:A28)+$B$3)),INDEX(orderHistory[pallet_no],SMALL(IF(ISNUMBER(MATCH(orderHistory[customer],$D$9,0)*MATCH(orderHistory[status],$D$11,0)),MATCH(ROW(orderHistory[customer]),ROW(orderHistory[customer])),""),ROWS($A$15:A28)+$B$3)))),"")</f>
        <v/>
      </c>
      <c r="Q23" s="231" t="str">
        <f t="array" ref="Q23">IFERROR(IF($D$9="",IF($D$11="",INDEX(orderHistory[invoice_no],SMALL(MATCH(ROW(orderHistory[customer]),ROW(orderHistory[customer])),ROWS($A$15:A28)+$B$3)),INDEX(orderHistory[invoice_no],SMALL(IF(ISNUMBER(MATCH(orderHistory[status],$D$11,0)),MATCH(ROW(orderHistory[customer]),ROW(orderHistory[customer])),""),ROWS($A$15:A28)+$B$3))),IF($D$11="",INDEX(orderHistory[invoice_no],SMALL(IF(ISNUMBER(MATCH(orderHistory[customer],$D$9,0)),MATCH(ROW(orderHistory[customer]),ROW(orderHistory[customer]))),ROWS($A$15:A28)+$B$3)),INDEX(orderHistory[invoice_no],SMALL(IF(ISNUMBER(MATCH(orderHistory[customer],$D$9,0)*MATCH(orderHistory[status],$D$11,0)),MATCH(ROW(orderHistory[customer]),ROW(orderHistory[customer])),""),ROWS($A$15:A28)+$B$3)))),"")</f>
        <v/>
      </c>
      <c r="R23" s="312" t="str">
        <f t="array" ref="R23">IFERROR(IF($D$9="",IF($D$11="",INDEX(orderHistory[gross_weight],SMALL(MATCH(ROW(orderHistory[customer]),ROW(orderHistory[customer])),ROWS($A$15:A28)+$B$3)),INDEX(orderHistory[gross_weight],SMALL(IF(ISNUMBER(MATCH(orderHistory[status],$D$11,0)),MATCH(ROW(orderHistory[customer]),ROW(orderHistory[customer])),""),ROWS($A$15:A28)+$B$3))),IF($D$11="",INDEX(orderHistory[gross_weight],SMALL(IF(ISNUMBER(MATCH(orderHistory[customer],$D$9,0)),MATCH(ROW(orderHistory[customer]),ROW(orderHistory[customer]))),ROWS($A$15:A28)+$B$3)),INDEX(orderHistory[gross_weight],SMALL(IF(ISNUMBER(MATCH(orderHistory[customer],$D$9,0)*MATCH(orderHistory[status],$D$11,0)),MATCH(ROW(orderHistory[customer]),ROW(orderHistory[customer])),""),ROWS($A$15:A28)+$B$3)))),"")</f>
        <v/>
      </c>
      <c r="S23" s="761" t="str">
        <f t="array" ref="S23">IFERROR(IF($D$9="",IF($D$11="",INDEX(orderHistory[amount_sold],SMALL(MATCH(ROW(orderHistory[customer]),ROW(orderHistory[customer])),ROWS($A$15:A28)+$B$3)),INDEX(orderHistory[amount_sold],SMALL(IF(ISNUMBER(MATCH(orderHistory[status],$D$11,0)),MATCH(ROW(orderHistory[customer]),ROW(orderHistory[customer])),""),ROWS($A$15:A28)+$B$3))),IF($D$11="",INDEX(orderHistory[amount_sold],SMALL(IF(ISNUMBER(MATCH(orderHistory[customer],$D$9,0)),MATCH(ROW(orderHistory[customer]),ROW(orderHistory[customer]))),ROWS($A$15:A28)+$B$3)),INDEX(orderHistory[amount_sold],SMALL(IF(ISNUMBER(MATCH(orderHistory[customer],$D$9,0)*MATCH(orderHistory[status],$D$11,0)),MATCH(ROW(orderHistory[customer]),ROW(orderHistory[customer])),""),ROWS($A$15:A28)+$B$3)))),"")</f>
        <v/>
      </c>
      <c r="T23" s="761" t="str">
        <f t="array" ref="T23">IFERROR(IF($D$9="",IF($D$11="",INDEX(orderHistory[profit],SMALL(MATCH(ROW(orderHistory[customer]),ROW(orderHistory[customer])),ROWS($A$15:A28)+$B$3)),INDEX(orderHistory[profit],SMALL(IF(ISNUMBER(MATCH(orderHistory[status],$D$11,0)),MATCH(ROW(orderHistory[customer]),ROW(orderHistory[customer])),""),ROWS($A$15:A28)+$B$3))),IF($D$11="",INDEX(orderHistory[profit],SMALL(IF(ISNUMBER(MATCH(orderHistory[customer],$D$9,0)),MATCH(ROW(orderHistory[customer]),ROW(orderHistory[customer]))),ROWS($A$15:A28)+$B$3)),INDEX(orderHistory[profit],SMALL(IF(ISNUMBER(MATCH(orderHistory[customer],$D$9,0)*MATCH(orderHistory[status],$D$11,0)),MATCH(ROW(orderHistory[customer]),ROW(orderHistory[customer])),""),ROWS($A$15:A28)+$B$3)))),"")</f>
        <v/>
      </c>
      <c r="U23" s="231" t="str">
        <f t="array" ref="U23">IFERROR(IF($D$9="",IF($D$11="",INDEX(orderHistory[payed],SMALL(MATCH(ROW(orderHistory[customer]),ROW(orderHistory[customer])),ROWS($A$15:A28)+$B$3)),INDEX(orderHistory[payed],SMALL(IF(ISNUMBER(MATCH(orderHistory[status],$D$11,0)),MATCH(ROW(orderHistory[customer]),ROW(orderHistory[customer])),""),ROWS($A$15:A28)+$B$3))),IF($D$11="",INDEX(orderHistory[payed],SMALL(IF(ISNUMBER(MATCH(orderHistory[customer],$D$9,0)),MATCH(ROW(orderHistory[customer]),ROW(orderHistory[customer]))),ROWS($A$15:A28)+$B$3)),INDEX(orderHistory[payed],SMALL(IF(ISNUMBER(MATCH(orderHistory[customer],$D$9,0)*MATCH(orderHistory[status],$D$11,0)),MATCH(ROW(orderHistory[customer]),ROW(orderHistory[customer])),""),ROWS($A$15:A28)+$B$3)))),"")</f>
        <v/>
      </c>
      <c r="V23" s="267" t="str">
        <f t="array" ref="V23">IFERROR(IF($D$9="",IF($D$11="",INDEX(orderHistory[status],SMALL(MATCH(ROW(orderHistory[customer]),ROW(orderHistory[customer])),ROWS($A$15:A28)+$B$3)),INDEX(orderHistory[status],SMALL(IF(ISNUMBER(MATCH(orderHistory[status],$D$11,0)),MATCH(ROW(orderHistory[customer]),ROW(orderHistory[customer])),""),ROWS($A$15:A28)+$B$3))),IF($D$11="",INDEX(orderHistory[status],SMALL(IF(ISNUMBER(MATCH(orderHistory[customer],$D$9,0)),MATCH(ROW(orderHistory[customer]),ROW(orderHistory[customer]))),ROWS($A$15:A28)+$B$3)),INDEX(orderHistory[status],SMALL(IF(ISNUMBER(MATCH(orderHistory[customer],$D$9,0)*MATCH(orderHistory[status],$D$11,0)),MATCH(ROW(orderHistory[customer]),ROW(orderHistory[customer])),""),ROWS($A$15:A28)+$B$3)))),"")</f>
        <v/>
      </c>
      <c r="W23" s="202"/>
      <c r="AQ23" s="233" t="s">
        <v>13118</v>
      </c>
      <c r="AR23" s="234"/>
      <c r="AS23" s="234"/>
      <c r="AT23" s="234"/>
      <c r="AU23" s="234"/>
      <c r="AW23" s="227"/>
      <c r="AX23" s="266"/>
      <c r="AY23" s="213"/>
      <c r="AZ23" s="213"/>
      <c r="BA23" s="213"/>
      <c r="BB23" s="213"/>
      <c r="BC23" s="213"/>
      <c r="BD23" s="688"/>
      <c r="BE23" s="689"/>
      <c r="BF23" s="689"/>
      <c r="BG23" s="689"/>
      <c r="BH23" s="690"/>
      <c r="BI23" s="214"/>
      <c r="BK23" s="247"/>
      <c r="BL23" s="248"/>
      <c r="BM23" s="249"/>
      <c r="BN23" s="248"/>
      <c r="BO23" s="249"/>
      <c r="BZ23" s="337"/>
      <c r="CA23" s="282" t="str">
        <f>IF(BZ23="","",VLOOKUP(BZ23,bhpc_data[],7,FALSE))</f>
        <v/>
      </c>
      <c r="CB23" s="341"/>
      <c r="CC23" s="443"/>
      <c r="CD23" s="362"/>
      <c r="CE23" s="446"/>
      <c r="CF23" s="340"/>
      <c r="CG23" s="751" t="str">
        <f>IFERROR(ROUNDUP(CB23/VLOOKUP(BZ23,bhpc_data[],9,FALSE),0),"")</f>
        <v/>
      </c>
      <c r="CH23" s="458" t="str">
        <f>IFERROR(ROUNDUP(CD23/VLOOKUP(BZ23,bhpc_data[],9,FALSE),0),"")</f>
        <v/>
      </c>
      <c r="CI23" s="458" t="str">
        <f>IFERROR(ROUNDUP(CF23/VLOOKUP(BZ23,bhpc_data[],9,FALSE),0),"")</f>
        <v/>
      </c>
      <c r="CJ23" s="458" t="str">
        <f>IFERROR(((CB23+CD23+CF23)/VLOOKUP(BZ23,bhpc_data[],9,FALSE))*VLOOKUP(BZ23,bhpc_data[],17,FALSE),"")</f>
        <v/>
      </c>
      <c r="CK23" s="458" t="str">
        <f>IFERROR(((CB23+CD23+CF23)/VLOOKUP(BZ23,bhpc_data[],9,FALSE))*VLOOKUP(BZ23,bhpc_data[],18,FALSE),"")</f>
        <v/>
      </c>
      <c r="CL23" s="459" t="str">
        <f>IFERROR(VLOOKUP(BZ23,inventory[],4,FALSE),"")</f>
        <v/>
      </c>
      <c r="CM23" s="451" t="str">
        <f>IF(BZ23="","",VLOOKUP(BZ23,inventory[],5,FALSE))</f>
        <v/>
      </c>
      <c r="CN23" s="755" t="str">
        <f>IF(BZ23="","",(CB23+CD23+CF23)*CM23)</f>
        <v/>
      </c>
      <c r="CO23" s="450" t="str">
        <f>IF(BZ23="","",CB23*CC23+CD23*CE23)</f>
        <v/>
      </c>
      <c r="CQ23" s="218"/>
      <c r="CR23" s="346" t="s">
        <v>13119</v>
      </c>
      <c r="CS23" s="347">
        <f>SUM(CJ10:CJ109)</f>
        <v>123.66</v>
      </c>
      <c r="CT23" s="232"/>
      <c r="CU23" s="213"/>
      <c r="CV23" s="214"/>
      <c r="DE23" s="277"/>
      <c r="DF23" s="211"/>
      <c r="DG23" s="265"/>
      <c r="DH23" s="211"/>
      <c r="DI23" s="211"/>
      <c r="DJ23" s="211"/>
      <c r="DK23" s="211"/>
      <c r="DL23" s="211"/>
      <c r="DM23" s="211"/>
      <c r="DN23" s="211"/>
      <c r="DO23" s="211"/>
      <c r="DP23" s="211"/>
      <c r="DQ23" s="211"/>
      <c r="DR23" s="211"/>
      <c r="DS23" s="211"/>
      <c r="DT23" s="211"/>
      <c r="DU23" s="212"/>
    </row>
    <row r="24" spans="1:125" ht="15.75" thickBot="1">
      <c r="F24" s="255"/>
      <c r="G24" s="736">
        <f>IFERROR(INDEX(clientData[hq_address3],MATCH($G$10,clientData[company_name1],0)),"")</f>
        <v>0</v>
      </c>
      <c r="H24" s="737"/>
      <c r="I24" s="738"/>
      <c r="J24" s="214"/>
      <c r="L24" s="305" t="str">
        <f t="array" ref="L24">IFERROR(IF($D$9="",IF($D$11="",INDEX(orderHistory[customer],SMALL(MATCH(ROW(orderHistory[customer]),ROW(orderHistory[customer])),ROWS($A$15:A29)+$B$3)),INDEX(orderHistory[customer],SMALL(IF(ISNUMBER(MATCH(orderHistory[status],$D$11,0)),MATCH(ROW(orderHistory[customer]),ROW(orderHistory[customer])),""),ROWS($A$15:A29)+$B$3))),IF($D$11="",INDEX(orderHistory[customer],SMALL(IF(ISNUMBER(MATCH(orderHistory[customer],$D$9,0)),MATCH(ROW(orderHistory[customer]),ROW(orderHistory[customer]))),ROWS($A$15:A29)+$B$3)),INDEX(orderHistory[customer],SMALL(IF(ISNUMBER(MATCH(orderHistory[customer],$D$9,0)*MATCH(orderHistory[status],$D$11,0)),MATCH(ROW(orderHistory[customer]),ROW(orderHistory[customer])),""),ROWS($A$15:A29)+$B$3)))),"")</f>
        <v/>
      </c>
      <c r="M24" s="302" t="str">
        <f t="array" ref="M24">IFERROR(IF($D$9="",IF($D$11="",INDEX(orderHistory[order_no],SMALL(MATCH(ROW(orderHistory[customer]),ROW(orderHistory[customer])),ROWS($A$15:A29)+$B$3)),INDEX(orderHistory[order_no],SMALL(IF(ISNUMBER(MATCH(orderHistory[status],$D$11,0)),MATCH(ROW(orderHistory[customer]),ROW(orderHistory[customer])),""),ROWS($A$15:A29)+$B$3))),IF($D$11="",INDEX(orderHistory[order_no],SMALL(IF(ISNUMBER(MATCH(orderHistory[customer],$D$9,0)),MATCH(ROW(orderHistory[customer]),ROW(orderHistory[customer]))),ROWS($A$15:A29)+$B$3)),INDEX(orderHistory[order_no],SMALL(IF(ISNUMBER(MATCH(orderHistory[customer],$D$9,0)*MATCH(orderHistory[status],$D$11,0)),MATCH(ROW(orderHistory[customer]),ROW(orderHistory[customer])),""),ROWS($A$15:A29)+$B$3)))),"")</f>
        <v/>
      </c>
      <c r="N24" s="230" t="str">
        <f t="array" ref="N24">IFERROR(IF($D$9="",IF($D$11="",INDEX(orderHistory[order_date],SMALL(MATCH(ROW(orderHistory[customer]),ROW(orderHistory[customer])),ROWS($A$15:A29)+$B$3)),INDEX(orderHistory[order_date],SMALL(IF(ISNUMBER(MATCH(orderHistory[status],$D$11,0)),MATCH(ROW(orderHistory[customer]),ROW(orderHistory[customer])),""),ROWS($A$15:A29)+$B$3))),IF($D$11="",INDEX(orderHistory[order_date],SMALL(IF(ISNUMBER(MATCH(orderHistory[customer],$D$9,0)),MATCH(ROW(orderHistory[customer]),ROW(orderHistory[customer]))),ROWS($A$15:A29)+$B$3)),INDEX(orderHistory[order_date],SMALL(IF(ISNUMBER(MATCH(orderHistory[customer],$D$9,0)*MATCH(orderHistory[status],$D$11,0)),MATCH(ROW(orderHistory[customer]),ROW(orderHistory[customer])),""),ROWS($A$15:A29)+$B$3)))),"")</f>
        <v/>
      </c>
      <c r="O24" s="231" t="str">
        <f t="array" ref="O24">IFERROR(IF($D$9="",IF($D$11="",INDEX(orderHistory[pallet_type],SMALL(MATCH(ROW(orderHistory[customer]),ROW(orderHistory[customer])),ROWS($A$15:A29)+$B$3)),INDEX(orderHistory[pallet_type],SMALL(IF(ISNUMBER(MATCH(orderHistory[status],$D$11,0)),MATCH(ROW(orderHistory[customer]),ROW(orderHistory[customer])),""),ROWS($A$15:A29)+$B$3))),IF($D$11="",INDEX(orderHistory[pallet_type],SMALL(IF(ISNUMBER(MATCH(orderHistory[customer],$D$9,0)),MATCH(ROW(orderHistory[customer]),ROW(orderHistory[customer]))),ROWS($A$15:A29)+$B$3)),INDEX(orderHistory[pallet_type],SMALL(IF(ISNUMBER(MATCH(orderHistory[customer],$D$9,0)*MATCH(orderHistory[status],$D$11,0)),MATCH(ROW(orderHistory[customer]),ROW(orderHistory[customer])),""),ROWS($A$15:A29)+$B$3)))),"")</f>
        <v/>
      </c>
      <c r="P24" s="310" t="str">
        <f t="array" ref="P24">IFERROR(IF($D$9="",IF($D$11="",INDEX(orderHistory[pallet_no],SMALL(MATCH(ROW(orderHistory[customer]),ROW(orderHistory[customer])),ROWS($A$15:A29)+$B$3)),INDEX(orderHistory[pallet_no],SMALL(IF(ISNUMBER(MATCH(orderHistory[status],$D$11,0)),MATCH(ROW(orderHistory[customer]),ROW(orderHistory[customer])),""),ROWS($A$15:A29)+$B$3))),IF($D$11="",INDEX(orderHistory[pallet_no],SMALL(IF(ISNUMBER(MATCH(orderHistory[customer],$D$9,0)),MATCH(ROW(orderHistory[customer]),ROW(orderHistory[customer]))),ROWS($A$15:A29)+$B$3)),INDEX(orderHistory[pallet_no],SMALL(IF(ISNUMBER(MATCH(orderHistory[customer],$D$9,0)*MATCH(orderHistory[status],$D$11,0)),MATCH(ROW(orderHistory[customer]),ROW(orderHistory[customer])),""),ROWS($A$15:A29)+$B$3)))),"")</f>
        <v/>
      </c>
      <c r="Q24" s="231" t="str">
        <f t="array" ref="Q24">IFERROR(IF($D$9="",IF($D$11="",INDEX(orderHistory[invoice_no],SMALL(MATCH(ROW(orderHistory[customer]),ROW(orderHistory[customer])),ROWS($A$15:A29)+$B$3)),INDEX(orderHistory[invoice_no],SMALL(IF(ISNUMBER(MATCH(orderHistory[status],$D$11,0)),MATCH(ROW(orderHistory[customer]),ROW(orderHistory[customer])),""),ROWS($A$15:A29)+$B$3))),IF($D$11="",INDEX(orderHistory[invoice_no],SMALL(IF(ISNUMBER(MATCH(orderHistory[customer],$D$9,0)),MATCH(ROW(orderHistory[customer]),ROW(orderHistory[customer]))),ROWS($A$15:A29)+$B$3)),INDEX(orderHistory[invoice_no],SMALL(IF(ISNUMBER(MATCH(orderHistory[customer],$D$9,0)*MATCH(orderHistory[status],$D$11,0)),MATCH(ROW(orderHistory[customer]),ROW(orderHistory[customer])),""),ROWS($A$15:A29)+$B$3)))),"")</f>
        <v/>
      </c>
      <c r="R24" s="312" t="str">
        <f t="array" ref="R24">IFERROR(IF($D$9="",IF($D$11="",INDEX(orderHistory[gross_weight],SMALL(MATCH(ROW(orderHistory[customer]),ROW(orderHistory[customer])),ROWS($A$15:A29)+$B$3)),INDEX(orderHistory[gross_weight],SMALL(IF(ISNUMBER(MATCH(orderHistory[status],$D$11,0)),MATCH(ROW(orderHistory[customer]),ROW(orderHistory[customer])),""),ROWS($A$15:A29)+$B$3))),IF($D$11="",INDEX(orderHistory[gross_weight],SMALL(IF(ISNUMBER(MATCH(orderHistory[customer],$D$9,0)),MATCH(ROW(orderHistory[customer]),ROW(orderHistory[customer]))),ROWS($A$15:A29)+$B$3)),INDEX(orderHistory[gross_weight],SMALL(IF(ISNUMBER(MATCH(orderHistory[customer],$D$9,0)*MATCH(orderHistory[status],$D$11,0)),MATCH(ROW(orderHistory[customer]),ROW(orderHistory[customer])),""),ROWS($A$15:A29)+$B$3)))),"")</f>
        <v/>
      </c>
      <c r="S24" s="761" t="str">
        <f t="array" ref="S24">IFERROR(IF($D$9="",IF($D$11="",INDEX(orderHistory[amount_sold],SMALL(MATCH(ROW(orderHistory[customer]),ROW(orderHistory[customer])),ROWS($A$15:A29)+$B$3)),INDEX(orderHistory[amount_sold],SMALL(IF(ISNUMBER(MATCH(orderHistory[status],$D$11,0)),MATCH(ROW(orderHistory[customer]),ROW(orderHistory[customer])),""),ROWS($A$15:A29)+$B$3))),IF($D$11="",INDEX(orderHistory[amount_sold],SMALL(IF(ISNUMBER(MATCH(orderHistory[customer],$D$9,0)),MATCH(ROW(orderHistory[customer]),ROW(orderHistory[customer]))),ROWS($A$15:A29)+$B$3)),INDEX(orderHistory[amount_sold],SMALL(IF(ISNUMBER(MATCH(orderHistory[customer],$D$9,0)*MATCH(orderHistory[status],$D$11,0)),MATCH(ROW(orderHistory[customer]),ROW(orderHistory[customer])),""),ROWS($A$15:A29)+$B$3)))),"")</f>
        <v/>
      </c>
      <c r="T24" s="761" t="str">
        <f t="array" ref="T24">IFERROR(IF($D$9="",IF($D$11="",INDEX(orderHistory[profit],SMALL(MATCH(ROW(orderHistory[customer]),ROW(orderHistory[customer])),ROWS($A$15:A29)+$B$3)),INDEX(orderHistory[profit],SMALL(IF(ISNUMBER(MATCH(orderHistory[status],$D$11,0)),MATCH(ROW(orderHistory[customer]),ROW(orderHistory[customer])),""),ROWS($A$15:A29)+$B$3))),IF($D$11="",INDEX(orderHistory[profit],SMALL(IF(ISNUMBER(MATCH(orderHistory[customer],$D$9,0)),MATCH(ROW(orderHistory[customer]),ROW(orderHistory[customer]))),ROWS($A$15:A29)+$B$3)),INDEX(orderHistory[profit],SMALL(IF(ISNUMBER(MATCH(orderHistory[customer],$D$9,0)*MATCH(orderHistory[status],$D$11,0)),MATCH(ROW(orderHistory[customer]),ROW(orderHistory[customer])),""),ROWS($A$15:A29)+$B$3)))),"")</f>
        <v/>
      </c>
      <c r="U24" s="231" t="str">
        <f t="array" ref="U24">IFERROR(IF($D$9="",IF($D$11="",INDEX(orderHistory[payed],SMALL(MATCH(ROW(orderHistory[customer]),ROW(orderHistory[customer])),ROWS($A$15:A29)+$B$3)),INDEX(orderHistory[payed],SMALL(IF(ISNUMBER(MATCH(orderHistory[status],$D$11,0)),MATCH(ROW(orderHistory[customer]),ROW(orderHistory[customer])),""),ROWS($A$15:A29)+$B$3))),IF($D$11="",INDEX(orderHistory[payed],SMALL(IF(ISNUMBER(MATCH(orderHistory[customer],$D$9,0)),MATCH(ROW(orderHistory[customer]),ROW(orderHistory[customer]))),ROWS($A$15:A29)+$B$3)),INDEX(orderHistory[payed],SMALL(IF(ISNUMBER(MATCH(orderHistory[customer],$D$9,0)*MATCH(orderHistory[status],$D$11,0)),MATCH(ROW(orderHistory[customer]),ROW(orderHistory[customer])),""),ROWS($A$15:A29)+$B$3)))),"")</f>
        <v/>
      </c>
      <c r="V24" s="267" t="str">
        <f t="array" ref="V24">IFERROR(IF($D$9="",IF($D$11="",INDEX(orderHistory[status],SMALL(MATCH(ROW(orderHistory[customer]),ROW(orderHistory[customer])),ROWS($A$15:A29)+$B$3)),INDEX(orderHistory[status],SMALL(IF(ISNUMBER(MATCH(orderHistory[status],$D$11,0)),MATCH(ROW(orderHistory[customer]),ROW(orderHistory[customer])),""),ROWS($A$15:A29)+$B$3))),IF($D$11="",INDEX(orderHistory[status],SMALL(IF(ISNUMBER(MATCH(orderHistory[customer],$D$9,0)),MATCH(ROW(orderHistory[customer]),ROW(orderHistory[customer]))),ROWS($A$15:A29)+$B$3)),INDEX(orderHistory[status],SMALL(IF(ISNUMBER(MATCH(orderHistory[customer],$D$9,0)*MATCH(orderHistory[status],$D$11,0)),MATCH(ROW(orderHistory[customer]),ROW(orderHistory[customer])),""),ROWS($A$15:A29)+$B$3)))),"")</f>
        <v/>
      </c>
      <c r="W24" s="202"/>
      <c r="AQ24" s="217"/>
      <c r="AR24" s="213"/>
      <c r="AS24" s="213"/>
      <c r="AT24" s="228"/>
      <c r="AU24" s="229"/>
      <c r="AV24" s="203"/>
      <c r="AW24" s="275"/>
      <c r="AX24" s="276"/>
      <c r="AY24" s="215"/>
      <c r="AZ24" s="215"/>
      <c r="BA24" s="215"/>
      <c r="BB24" s="215"/>
      <c r="BC24" s="215"/>
      <c r="BD24" s="215"/>
      <c r="BE24" s="215"/>
      <c r="BF24" s="215"/>
      <c r="BG24" s="291"/>
      <c r="BH24" s="215"/>
      <c r="BI24" s="216"/>
      <c r="BK24" s="247"/>
      <c r="BL24" s="248"/>
      <c r="BM24" s="249"/>
      <c r="BN24" s="248"/>
      <c r="BO24" s="249"/>
      <c r="BZ24" s="354"/>
      <c r="CA24" s="282" t="str">
        <f>IF(BZ24="","",VLOOKUP(BZ24,bhpc_data[],7,FALSE))</f>
        <v/>
      </c>
      <c r="CB24" s="341"/>
      <c r="CC24" s="443"/>
      <c r="CD24" s="362"/>
      <c r="CE24" s="446"/>
      <c r="CF24" s="340"/>
      <c r="CG24" s="751" t="str">
        <f>IFERROR(ROUNDUP(CB24/VLOOKUP(BZ24,bhpc_data[],9,FALSE),0),"")</f>
        <v/>
      </c>
      <c r="CH24" s="458" t="str">
        <f>IFERROR(ROUNDUP(CD24/VLOOKUP(BZ24,bhpc_data[],9,FALSE),0),"")</f>
        <v/>
      </c>
      <c r="CI24" s="458" t="str">
        <f>IFERROR(ROUNDUP(CF24/VLOOKUP(BZ24,bhpc_data[],9,FALSE),0),"")</f>
        <v/>
      </c>
      <c r="CJ24" s="458" t="str">
        <f>IFERROR(((CB24+CD24+CF24)/VLOOKUP(BZ24,bhpc_data[],9,FALSE))*VLOOKUP(BZ24,bhpc_data[],17,FALSE),"")</f>
        <v/>
      </c>
      <c r="CK24" s="458" t="str">
        <f>IFERROR(((CB24+CD24+CF24)/VLOOKUP(BZ24,bhpc_data[],9,FALSE))*VLOOKUP(BZ24,bhpc_data[],18,FALSE),"")</f>
        <v/>
      </c>
      <c r="CL24" s="459" t="str">
        <f>IFERROR(VLOOKUP(BZ24,inventory[],4,FALSE),"")</f>
        <v/>
      </c>
      <c r="CM24" s="451" t="str">
        <f>IF(BZ24="","",VLOOKUP(BZ24,inventory[],5,FALSE))</f>
        <v/>
      </c>
      <c r="CN24" s="755" t="str">
        <f>IF(BZ24="","",(CB24+CD24+CF24)*CM24)</f>
        <v/>
      </c>
      <c r="CO24" s="450" t="str">
        <f>IF(BZ24="","",CB24*CC24+CD24*CE24)</f>
        <v/>
      </c>
      <c r="CQ24" s="218"/>
      <c r="CR24" s="346" t="s">
        <v>13120</v>
      </c>
      <c r="CS24" s="347">
        <f>SUM(CK10:CK109)</f>
        <v>136.07999999999998</v>
      </c>
      <c r="CT24" s="232"/>
      <c r="CU24" s="213"/>
      <c r="CV24" s="214"/>
      <c r="DE24" s="227"/>
      <c r="DF24" s="213"/>
      <c r="DG24" s="266"/>
      <c r="DH24" s="213"/>
      <c r="DI24" s="213"/>
      <c r="DJ24" s="213"/>
      <c r="DK24" s="213"/>
      <c r="DL24" s="213"/>
      <c r="DM24" s="213" t="s">
        <v>13102</v>
      </c>
      <c r="DN24" s="213"/>
      <c r="DO24" s="213"/>
      <c r="DP24" s="213"/>
      <c r="DQ24" s="213"/>
      <c r="DR24" s="213"/>
      <c r="DS24" s="213"/>
      <c r="DT24" s="213"/>
      <c r="DU24" s="214"/>
    </row>
    <row r="25" spans="1:125" ht="15.75" thickBot="1">
      <c r="F25" s="255"/>
      <c r="G25" s="266" t="s">
        <v>13121</v>
      </c>
      <c r="H25" s="213"/>
      <c r="I25" s="213"/>
      <c r="J25" s="214"/>
      <c r="L25" s="305" t="str">
        <f t="array" ref="L25">IFERROR(IF($D$9="",IF($D$11="",INDEX(orderHistory[customer],SMALL(MATCH(ROW(orderHistory[customer]),ROW(orderHistory[customer])),ROWS($A$15:A30)+$B$3)),INDEX(orderHistory[customer],SMALL(IF(ISNUMBER(MATCH(orderHistory[status],$D$11,0)),MATCH(ROW(orderHistory[customer]),ROW(orderHistory[customer])),""),ROWS($A$15:A30)+$B$3))),IF($D$11="",INDEX(orderHistory[customer],SMALL(IF(ISNUMBER(MATCH(orderHistory[customer],$D$9,0)),MATCH(ROW(orderHistory[customer]),ROW(orderHistory[customer]))),ROWS($A$15:A30)+$B$3)),INDEX(orderHistory[customer],SMALL(IF(ISNUMBER(MATCH(orderHistory[customer],$D$9,0)*MATCH(orderHistory[status],$D$11,0)),MATCH(ROW(orderHistory[customer]),ROW(orderHistory[customer])),""),ROWS($A$15:A30)+$B$3)))),"")</f>
        <v/>
      </c>
      <c r="M25" s="302" t="str">
        <f t="array" ref="M25">IFERROR(IF($D$9="",IF($D$11="",INDEX(orderHistory[order_no],SMALL(MATCH(ROW(orderHistory[customer]),ROW(orderHistory[customer])),ROWS($A$15:A30)+$B$3)),INDEX(orderHistory[order_no],SMALL(IF(ISNUMBER(MATCH(orderHistory[status],$D$11,0)),MATCH(ROW(orderHistory[customer]),ROW(orderHistory[customer])),""),ROWS($A$15:A30)+$B$3))),IF($D$11="",INDEX(orderHistory[order_no],SMALL(IF(ISNUMBER(MATCH(orderHistory[customer],$D$9,0)),MATCH(ROW(orderHistory[customer]),ROW(orderHistory[customer]))),ROWS($A$15:A30)+$B$3)),INDEX(orderHistory[order_no],SMALL(IF(ISNUMBER(MATCH(orderHistory[customer],$D$9,0)*MATCH(orderHistory[status],$D$11,0)),MATCH(ROW(orderHistory[customer]),ROW(orderHistory[customer])),""),ROWS($A$15:A30)+$B$3)))),"")</f>
        <v/>
      </c>
      <c r="N25" s="230" t="str">
        <f t="array" ref="N25">IFERROR(IF($D$9="",IF($D$11="",INDEX(orderHistory[order_date],SMALL(MATCH(ROW(orderHistory[customer]),ROW(orderHistory[customer])),ROWS($A$15:A30)+$B$3)),INDEX(orderHistory[order_date],SMALL(IF(ISNUMBER(MATCH(orderHistory[status],$D$11,0)),MATCH(ROW(orderHistory[customer]),ROW(orderHistory[customer])),""),ROWS($A$15:A30)+$B$3))),IF($D$11="",INDEX(orderHistory[order_date],SMALL(IF(ISNUMBER(MATCH(orderHistory[customer],$D$9,0)),MATCH(ROW(orderHistory[customer]),ROW(orderHistory[customer]))),ROWS($A$15:A30)+$B$3)),INDEX(orderHistory[order_date],SMALL(IF(ISNUMBER(MATCH(orderHistory[customer],$D$9,0)*MATCH(orderHistory[status],$D$11,0)),MATCH(ROW(orderHistory[customer]),ROW(orderHistory[customer])),""),ROWS($A$15:A30)+$B$3)))),"")</f>
        <v/>
      </c>
      <c r="O25" s="231" t="str">
        <f t="array" ref="O25">IFERROR(IF($D$9="",IF($D$11="",INDEX(orderHistory[pallet_type],SMALL(MATCH(ROW(orderHistory[customer]),ROW(orderHistory[customer])),ROWS($A$15:A30)+$B$3)),INDEX(orderHistory[pallet_type],SMALL(IF(ISNUMBER(MATCH(orderHistory[status],$D$11,0)),MATCH(ROW(orderHistory[customer]),ROW(orderHistory[customer])),""),ROWS($A$15:A30)+$B$3))),IF($D$11="",INDEX(orderHistory[pallet_type],SMALL(IF(ISNUMBER(MATCH(orderHistory[customer],$D$9,0)),MATCH(ROW(orderHistory[customer]),ROW(orderHistory[customer]))),ROWS($A$15:A30)+$B$3)),INDEX(orderHistory[pallet_type],SMALL(IF(ISNUMBER(MATCH(orderHistory[customer],$D$9,0)*MATCH(orderHistory[status],$D$11,0)),MATCH(ROW(orderHistory[customer]),ROW(orderHistory[customer])),""),ROWS($A$15:A30)+$B$3)))),"")</f>
        <v/>
      </c>
      <c r="P25" s="310" t="str">
        <f t="array" ref="P25">IFERROR(IF($D$9="",IF($D$11="",INDEX(orderHistory[pallet_no],SMALL(MATCH(ROW(orderHistory[customer]),ROW(orderHistory[customer])),ROWS($A$15:A30)+$B$3)),INDEX(orderHistory[pallet_no],SMALL(IF(ISNUMBER(MATCH(orderHistory[status],$D$11,0)),MATCH(ROW(orderHistory[customer]),ROW(orderHistory[customer])),""),ROWS($A$15:A30)+$B$3))),IF($D$11="",INDEX(orderHistory[pallet_no],SMALL(IF(ISNUMBER(MATCH(orderHistory[customer],$D$9,0)),MATCH(ROW(orderHistory[customer]),ROW(orderHistory[customer]))),ROWS($A$15:A30)+$B$3)),INDEX(orderHistory[pallet_no],SMALL(IF(ISNUMBER(MATCH(orderHistory[customer],$D$9,0)*MATCH(orderHistory[status],$D$11,0)),MATCH(ROW(orderHistory[customer]),ROW(orderHistory[customer])),""),ROWS($A$15:A30)+$B$3)))),"")</f>
        <v/>
      </c>
      <c r="Q25" s="231" t="str">
        <f t="array" ref="Q25">IFERROR(IF($D$9="",IF($D$11="",INDEX(orderHistory[invoice_no],SMALL(MATCH(ROW(orderHistory[customer]),ROW(orderHistory[customer])),ROWS($A$15:A30)+$B$3)),INDEX(orderHistory[invoice_no],SMALL(IF(ISNUMBER(MATCH(orderHistory[status],$D$11,0)),MATCH(ROW(orderHistory[customer]),ROW(orderHistory[customer])),""),ROWS($A$15:A30)+$B$3))),IF($D$11="",INDEX(orderHistory[invoice_no],SMALL(IF(ISNUMBER(MATCH(orderHistory[customer],$D$9,0)),MATCH(ROW(orderHistory[customer]),ROW(orderHistory[customer]))),ROWS($A$15:A30)+$B$3)),INDEX(orderHistory[invoice_no],SMALL(IF(ISNUMBER(MATCH(orderHistory[customer],$D$9,0)*MATCH(orderHistory[status],$D$11,0)),MATCH(ROW(orderHistory[customer]),ROW(orderHistory[customer])),""),ROWS($A$15:A30)+$B$3)))),"")</f>
        <v/>
      </c>
      <c r="R25" s="312" t="str">
        <f t="array" ref="R25">IFERROR(IF($D$9="",IF($D$11="",INDEX(orderHistory[gross_weight],SMALL(MATCH(ROW(orderHistory[customer]),ROW(orderHistory[customer])),ROWS($A$15:A30)+$B$3)),INDEX(orderHistory[gross_weight],SMALL(IF(ISNUMBER(MATCH(orderHistory[status],$D$11,0)),MATCH(ROW(orderHistory[customer]),ROW(orderHistory[customer])),""),ROWS($A$15:A30)+$B$3))),IF($D$11="",INDEX(orderHistory[gross_weight],SMALL(IF(ISNUMBER(MATCH(orderHistory[customer],$D$9,0)),MATCH(ROW(orderHistory[customer]),ROW(orderHistory[customer]))),ROWS($A$15:A30)+$B$3)),INDEX(orderHistory[gross_weight],SMALL(IF(ISNUMBER(MATCH(orderHistory[customer],$D$9,0)*MATCH(orderHistory[status],$D$11,0)),MATCH(ROW(orderHistory[customer]),ROW(orderHistory[customer])),""),ROWS($A$15:A30)+$B$3)))),"")</f>
        <v/>
      </c>
      <c r="S25" s="761" t="str">
        <f t="array" ref="S25">IFERROR(IF($D$9="",IF($D$11="",INDEX(orderHistory[amount_sold],SMALL(MATCH(ROW(orderHistory[customer]),ROW(orderHistory[customer])),ROWS($A$15:A30)+$B$3)),INDEX(orderHistory[amount_sold],SMALL(IF(ISNUMBER(MATCH(orderHistory[status],$D$11,0)),MATCH(ROW(orderHistory[customer]),ROW(orderHistory[customer])),""),ROWS($A$15:A30)+$B$3))),IF($D$11="",INDEX(orderHistory[amount_sold],SMALL(IF(ISNUMBER(MATCH(orderHistory[customer],$D$9,0)),MATCH(ROW(orderHistory[customer]),ROW(orderHistory[customer]))),ROWS($A$15:A30)+$B$3)),INDEX(orderHistory[amount_sold],SMALL(IF(ISNUMBER(MATCH(orderHistory[customer],$D$9,0)*MATCH(orderHistory[status],$D$11,0)),MATCH(ROW(orderHistory[customer]),ROW(orderHistory[customer])),""),ROWS($A$15:A30)+$B$3)))),"")</f>
        <v/>
      </c>
      <c r="T25" s="761" t="str">
        <f t="array" ref="T25">IFERROR(IF($D$9="",IF($D$11="",INDEX(orderHistory[profit],SMALL(MATCH(ROW(orderHistory[customer]),ROW(orderHistory[customer])),ROWS($A$15:A30)+$B$3)),INDEX(orderHistory[profit],SMALL(IF(ISNUMBER(MATCH(orderHistory[status],$D$11,0)),MATCH(ROW(orderHistory[customer]),ROW(orderHistory[customer])),""),ROWS($A$15:A30)+$B$3))),IF($D$11="",INDEX(orderHistory[profit],SMALL(IF(ISNUMBER(MATCH(orderHistory[customer],$D$9,0)),MATCH(ROW(orderHistory[customer]),ROW(orderHistory[customer]))),ROWS($A$15:A30)+$B$3)),INDEX(orderHistory[profit],SMALL(IF(ISNUMBER(MATCH(orderHistory[customer],$D$9,0)*MATCH(orderHistory[status],$D$11,0)),MATCH(ROW(orderHistory[customer]),ROW(orderHistory[customer])),""),ROWS($A$15:A30)+$B$3)))),"")</f>
        <v/>
      </c>
      <c r="U25" s="231" t="str">
        <f t="array" ref="U25">IFERROR(IF($D$9="",IF($D$11="",INDEX(orderHistory[payed],SMALL(MATCH(ROW(orderHistory[customer]),ROW(orderHistory[customer])),ROWS($A$15:A30)+$B$3)),INDEX(orderHistory[payed],SMALL(IF(ISNUMBER(MATCH(orderHistory[status],$D$11,0)),MATCH(ROW(orderHistory[customer]),ROW(orderHistory[customer])),""),ROWS($A$15:A30)+$B$3))),IF($D$11="",INDEX(orderHistory[payed],SMALL(IF(ISNUMBER(MATCH(orderHistory[customer],$D$9,0)),MATCH(ROW(orderHistory[customer]),ROW(orderHistory[customer]))),ROWS($A$15:A30)+$B$3)),INDEX(orderHistory[payed],SMALL(IF(ISNUMBER(MATCH(orderHistory[customer],$D$9,0)*MATCH(orderHistory[status],$D$11,0)),MATCH(ROW(orderHistory[customer]),ROW(orderHistory[customer])),""),ROWS($A$15:A30)+$B$3)))),"")</f>
        <v/>
      </c>
      <c r="V25" s="267" t="str">
        <f t="array" ref="V25">IFERROR(IF($D$9="",IF($D$11="",INDEX(orderHistory[status],SMALL(MATCH(ROW(orderHistory[customer]),ROW(orderHistory[customer])),ROWS($A$15:A30)+$B$3)),INDEX(orderHistory[status],SMALL(IF(ISNUMBER(MATCH(orderHistory[status],$D$11,0)),MATCH(ROW(orderHistory[customer]),ROW(orderHistory[customer])),""),ROWS($A$15:A30)+$B$3))),IF($D$11="",INDEX(orderHistory[status],SMALL(IF(ISNUMBER(MATCH(orderHistory[customer],$D$9,0)),MATCH(ROW(orderHistory[customer]),ROW(orderHistory[customer]))),ROWS($A$15:A30)+$B$3)),INDEX(orderHistory[status],SMALL(IF(ISNUMBER(MATCH(orderHistory[customer],$D$9,0)*MATCH(orderHistory[status],$D$11,0)),MATCH(ROW(orderHistory[customer]),ROW(orderHistory[customer])),""),ROWS($A$15:A30)+$B$3)))),"")</f>
        <v/>
      </c>
      <c r="W25" s="202"/>
      <c r="AQ25" s="218" t="s">
        <v>13122</v>
      </c>
      <c r="AR25" s="702" t="str">
        <f>INDEX(orderHistory[incoterms], MATCH($AR$10, orderHistory[order_no], 0))</f>
        <v>EXW VENTIMIGLIA, ITALY</v>
      </c>
      <c r="AS25" s="702"/>
      <c r="AT25" s="702"/>
      <c r="AU25" s="229"/>
      <c r="AV25" s="203"/>
      <c r="AW25" s="122" t="s">
        <v>13123</v>
      </c>
      <c r="BK25" s="247"/>
      <c r="BL25" s="248"/>
      <c r="BM25" s="249"/>
      <c r="BN25" s="248"/>
      <c r="BO25" s="249"/>
      <c r="BZ25" s="337"/>
      <c r="CA25" s="282" t="str">
        <f>IF(BZ25="","",VLOOKUP(BZ25,bhpc_data[],7,FALSE))</f>
        <v/>
      </c>
      <c r="CB25" s="341"/>
      <c r="CC25" s="443"/>
      <c r="CD25" s="362"/>
      <c r="CE25" s="446"/>
      <c r="CF25" s="340"/>
      <c r="CG25" s="751" t="str">
        <f>IFERROR(ROUNDUP(CB25/VLOOKUP(BZ25,bhpc_data[],9,FALSE),0),"")</f>
        <v/>
      </c>
      <c r="CH25" s="458" t="str">
        <f>IFERROR(ROUNDUP(CD25/VLOOKUP(BZ25,bhpc_data[],9,FALSE),0),"")</f>
        <v/>
      </c>
      <c r="CI25" s="458" t="str">
        <f>IFERROR(ROUNDUP(CF25/VLOOKUP(BZ25,bhpc_data[],9,FALSE),0),"")</f>
        <v/>
      </c>
      <c r="CJ25" s="458" t="str">
        <f>IFERROR(((CB25+CD25+CF25)/VLOOKUP(BZ25,bhpc_data[],9,FALSE))*VLOOKUP(BZ25,bhpc_data[],17,FALSE),"")</f>
        <v/>
      </c>
      <c r="CK25" s="458" t="str">
        <f>IFERROR(((CB25+CD25+CF25)/VLOOKUP(BZ25,bhpc_data[],9,FALSE))*VLOOKUP(BZ25,bhpc_data[],18,FALSE),"")</f>
        <v/>
      </c>
      <c r="CL25" s="459" t="str">
        <f>IFERROR(VLOOKUP(BZ25,inventory[],4,FALSE),"")</f>
        <v/>
      </c>
      <c r="CM25" s="451" t="str">
        <f>IF(BZ25="","",VLOOKUP(BZ25,inventory[],5,FALSE))</f>
        <v/>
      </c>
      <c r="CN25" s="755" t="str">
        <f>IF(BZ25="","",(CB25+CD25+CF25)*CM25)</f>
        <v/>
      </c>
      <c r="CO25" s="450" t="str">
        <f>IF(BZ25="","",CB25*CC25+CD25*CE25)</f>
        <v/>
      </c>
      <c r="CQ25" s="275"/>
      <c r="CR25" s="215"/>
      <c r="CS25" s="215"/>
      <c r="CT25" s="215"/>
      <c r="CU25" s="215"/>
      <c r="CV25" s="216"/>
      <c r="DE25" s="227"/>
      <c r="DF25" s="213"/>
      <c r="DG25" s="266"/>
      <c r="DH25" s="213"/>
      <c r="DI25" s="213"/>
      <c r="DJ25" s="213"/>
      <c r="DK25" s="213"/>
      <c r="DL25" s="213"/>
      <c r="DM25" s="359"/>
      <c r="DN25" s="356"/>
      <c r="DO25" s="356"/>
      <c r="DP25" s="356"/>
      <c r="DQ25" s="356"/>
      <c r="DR25" s="356"/>
      <c r="DS25" s="356"/>
      <c r="DT25" s="357"/>
      <c r="DU25" s="214"/>
    </row>
    <row r="26" spans="1:125" ht="15.75" thickBot="1">
      <c r="F26" s="255"/>
      <c r="G26" s="730" t="str">
        <f>IFERROR(INDEX(clientData[logistic_address1],MATCH($G$10,clientData[company_name1],0)),"")</f>
        <v>BAYDER WADI AL SEER</v>
      </c>
      <c r="H26" s="731"/>
      <c r="I26" s="732"/>
      <c r="J26" s="214"/>
      <c r="L26" s="305" t="str">
        <f t="array" ref="L26">IFERROR(IF($D$9="",IF($D$11="",INDEX(orderHistory[customer],SMALL(MATCH(ROW(orderHistory[customer]),ROW(orderHistory[customer])),ROWS($A$15:A31)+$B$3)),INDEX(orderHistory[customer],SMALL(IF(ISNUMBER(MATCH(orderHistory[status],$D$11,0)),MATCH(ROW(orderHistory[customer]),ROW(orderHistory[customer])),""),ROWS($A$15:A31)+$B$3))),IF($D$11="",INDEX(orderHistory[customer],SMALL(IF(ISNUMBER(MATCH(orderHistory[customer],$D$9,0)),MATCH(ROW(orderHistory[customer]),ROW(orderHistory[customer]))),ROWS($A$15:A31)+$B$3)),INDEX(orderHistory[customer],SMALL(IF(ISNUMBER(MATCH(orderHistory[customer],$D$9,0)*MATCH(orderHistory[status],$D$11,0)),MATCH(ROW(orderHistory[customer]),ROW(orderHistory[customer])),""),ROWS($A$15:A31)+$B$3)))),"")</f>
        <v/>
      </c>
      <c r="M26" s="302" t="str">
        <f t="array" ref="M26">IFERROR(IF($D$9="",IF($D$11="",INDEX(orderHistory[order_no],SMALL(MATCH(ROW(orderHistory[customer]),ROW(orderHistory[customer])),ROWS($A$15:A31)+$B$3)),INDEX(orderHistory[order_no],SMALL(IF(ISNUMBER(MATCH(orderHistory[status],$D$11,0)),MATCH(ROW(orderHistory[customer]),ROW(orderHistory[customer])),""),ROWS($A$15:A31)+$B$3))),IF($D$11="",INDEX(orderHistory[order_no],SMALL(IF(ISNUMBER(MATCH(orderHistory[customer],$D$9,0)),MATCH(ROW(orderHistory[customer]),ROW(orderHistory[customer]))),ROWS($A$15:A31)+$B$3)),INDEX(orderHistory[order_no],SMALL(IF(ISNUMBER(MATCH(orderHistory[customer],$D$9,0)*MATCH(orderHistory[status],$D$11,0)),MATCH(ROW(orderHistory[customer]),ROW(orderHistory[customer])),""),ROWS($A$15:A31)+$B$3)))),"")</f>
        <v/>
      </c>
      <c r="N26" s="230" t="str">
        <f t="array" ref="N26">IFERROR(IF($D$9="",IF($D$11="",INDEX(orderHistory[order_date],SMALL(MATCH(ROW(orderHistory[customer]),ROW(orderHistory[customer])),ROWS($A$15:A31)+$B$3)),INDEX(orderHistory[order_date],SMALL(IF(ISNUMBER(MATCH(orderHistory[status],$D$11,0)),MATCH(ROW(orderHistory[customer]),ROW(orderHistory[customer])),""),ROWS($A$15:A31)+$B$3))),IF($D$11="",INDEX(orderHistory[order_date],SMALL(IF(ISNUMBER(MATCH(orderHistory[customer],$D$9,0)),MATCH(ROW(orderHistory[customer]),ROW(orderHistory[customer]))),ROWS($A$15:A31)+$B$3)),INDEX(orderHistory[order_date],SMALL(IF(ISNUMBER(MATCH(orderHistory[customer],$D$9,0)*MATCH(orderHistory[status],$D$11,0)),MATCH(ROW(orderHistory[customer]),ROW(orderHistory[customer])),""),ROWS($A$15:A31)+$B$3)))),"")</f>
        <v/>
      </c>
      <c r="O26" s="231" t="str">
        <f t="array" ref="O26">IFERROR(IF($D$9="",IF($D$11="",INDEX(orderHistory[pallet_type],SMALL(MATCH(ROW(orderHistory[customer]),ROW(orderHistory[customer])),ROWS($A$15:A31)+$B$3)),INDEX(orderHistory[pallet_type],SMALL(IF(ISNUMBER(MATCH(orderHistory[status],$D$11,0)),MATCH(ROW(orderHistory[customer]),ROW(orderHistory[customer])),""),ROWS($A$15:A31)+$B$3))),IF($D$11="",INDEX(orderHistory[pallet_type],SMALL(IF(ISNUMBER(MATCH(orderHistory[customer],$D$9,0)),MATCH(ROW(orderHistory[customer]),ROW(orderHistory[customer]))),ROWS($A$15:A31)+$B$3)),INDEX(orderHistory[pallet_type],SMALL(IF(ISNUMBER(MATCH(orderHistory[customer],$D$9,0)*MATCH(orderHistory[status],$D$11,0)),MATCH(ROW(orderHistory[customer]),ROW(orderHistory[customer])),""),ROWS($A$15:A31)+$B$3)))),"")</f>
        <v/>
      </c>
      <c r="P26" s="310" t="str">
        <f t="array" ref="P26">IFERROR(IF($D$9="",IF($D$11="",INDEX(orderHistory[pallet_no],SMALL(MATCH(ROW(orderHistory[customer]),ROW(orderHistory[customer])),ROWS($A$15:A31)+$B$3)),INDEX(orderHistory[pallet_no],SMALL(IF(ISNUMBER(MATCH(orderHistory[status],$D$11,0)),MATCH(ROW(orderHistory[customer]),ROW(orderHistory[customer])),""),ROWS($A$15:A31)+$B$3))),IF($D$11="",INDEX(orderHistory[pallet_no],SMALL(IF(ISNUMBER(MATCH(orderHistory[customer],$D$9,0)),MATCH(ROW(orderHistory[customer]),ROW(orderHistory[customer]))),ROWS($A$15:A31)+$B$3)),INDEX(orderHistory[pallet_no],SMALL(IF(ISNUMBER(MATCH(orderHistory[customer],$D$9,0)*MATCH(orderHistory[status],$D$11,0)),MATCH(ROW(orderHistory[customer]),ROW(orderHistory[customer])),""),ROWS($A$15:A31)+$B$3)))),"")</f>
        <v/>
      </c>
      <c r="Q26" s="231" t="str">
        <f t="array" ref="Q26">IFERROR(IF($D$9="",IF($D$11="",INDEX(orderHistory[invoice_no],SMALL(MATCH(ROW(orderHistory[customer]),ROW(orderHistory[customer])),ROWS($A$15:A31)+$B$3)),INDEX(orderHistory[invoice_no],SMALL(IF(ISNUMBER(MATCH(orderHistory[status],$D$11,0)),MATCH(ROW(orderHistory[customer]),ROW(orderHistory[customer])),""),ROWS($A$15:A31)+$B$3))),IF($D$11="",INDEX(orderHistory[invoice_no],SMALL(IF(ISNUMBER(MATCH(orderHistory[customer],$D$9,0)),MATCH(ROW(orderHistory[customer]),ROW(orderHistory[customer]))),ROWS($A$15:A31)+$B$3)),INDEX(orderHistory[invoice_no],SMALL(IF(ISNUMBER(MATCH(orderHistory[customer],$D$9,0)*MATCH(orderHistory[status],$D$11,0)),MATCH(ROW(orderHistory[customer]),ROW(orderHistory[customer])),""),ROWS($A$15:A31)+$B$3)))),"")</f>
        <v/>
      </c>
      <c r="R26" s="312" t="str">
        <f t="array" ref="R26">IFERROR(IF($D$9="",IF($D$11="",INDEX(orderHistory[gross_weight],SMALL(MATCH(ROW(orderHistory[customer]),ROW(orderHistory[customer])),ROWS($A$15:A31)+$B$3)),INDEX(orderHistory[gross_weight],SMALL(IF(ISNUMBER(MATCH(orderHistory[status],$D$11,0)),MATCH(ROW(orderHistory[customer]),ROW(orderHistory[customer])),""),ROWS($A$15:A31)+$B$3))),IF($D$11="",INDEX(orderHistory[gross_weight],SMALL(IF(ISNUMBER(MATCH(orderHistory[customer],$D$9,0)),MATCH(ROW(orderHistory[customer]),ROW(orderHistory[customer]))),ROWS($A$15:A31)+$B$3)),INDEX(orderHistory[gross_weight],SMALL(IF(ISNUMBER(MATCH(orderHistory[customer],$D$9,0)*MATCH(orderHistory[status],$D$11,0)),MATCH(ROW(orderHistory[customer]),ROW(orderHistory[customer])),""),ROWS($A$15:A31)+$B$3)))),"")</f>
        <v/>
      </c>
      <c r="S26" s="761" t="str">
        <f t="array" ref="S26">IFERROR(IF($D$9="",IF($D$11="",INDEX(orderHistory[amount_sold],SMALL(MATCH(ROW(orderHistory[customer]),ROW(orderHistory[customer])),ROWS($A$15:A31)+$B$3)),INDEX(orderHistory[amount_sold],SMALL(IF(ISNUMBER(MATCH(orderHistory[status],$D$11,0)),MATCH(ROW(orderHistory[customer]),ROW(orderHistory[customer])),""),ROWS($A$15:A31)+$B$3))),IF($D$11="",INDEX(orderHistory[amount_sold],SMALL(IF(ISNUMBER(MATCH(orderHistory[customer],$D$9,0)),MATCH(ROW(orderHistory[customer]),ROW(orderHistory[customer]))),ROWS($A$15:A31)+$B$3)),INDEX(orderHistory[amount_sold],SMALL(IF(ISNUMBER(MATCH(orderHistory[customer],$D$9,0)*MATCH(orderHistory[status],$D$11,0)),MATCH(ROW(orderHistory[customer]),ROW(orderHistory[customer])),""),ROWS($A$15:A31)+$B$3)))),"")</f>
        <v/>
      </c>
      <c r="T26" s="761" t="str">
        <f t="array" ref="T26">IFERROR(IF($D$9="",IF($D$11="",INDEX(orderHistory[profit],SMALL(MATCH(ROW(orderHistory[customer]),ROW(orderHistory[customer])),ROWS($A$15:A31)+$B$3)),INDEX(orderHistory[profit],SMALL(IF(ISNUMBER(MATCH(orderHistory[status],$D$11,0)),MATCH(ROW(orderHistory[customer]),ROW(orderHistory[customer])),""),ROWS($A$15:A31)+$B$3))),IF($D$11="",INDEX(orderHistory[profit],SMALL(IF(ISNUMBER(MATCH(orderHistory[customer],$D$9,0)),MATCH(ROW(orderHistory[customer]),ROW(orderHistory[customer]))),ROWS($A$15:A31)+$B$3)),INDEX(orderHistory[profit],SMALL(IF(ISNUMBER(MATCH(orderHistory[customer],$D$9,0)*MATCH(orderHistory[status],$D$11,0)),MATCH(ROW(orderHistory[customer]),ROW(orderHistory[customer])),""),ROWS($A$15:A31)+$B$3)))),"")</f>
        <v/>
      </c>
      <c r="U26" s="231" t="str">
        <f t="array" ref="U26">IFERROR(IF($D$9="",IF($D$11="",INDEX(orderHistory[payed],SMALL(MATCH(ROW(orderHistory[customer]),ROW(orderHistory[customer])),ROWS($A$15:A31)+$B$3)),INDEX(orderHistory[payed],SMALL(IF(ISNUMBER(MATCH(orderHistory[status],$D$11,0)),MATCH(ROW(orderHistory[customer]),ROW(orderHistory[customer])),""),ROWS($A$15:A31)+$B$3))),IF($D$11="",INDEX(orderHistory[payed],SMALL(IF(ISNUMBER(MATCH(orderHistory[customer],$D$9,0)),MATCH(ROW(orderHistory[customer]),ROW(orderHistory[customer]))),ROWS($A$15:A31)+$B$3)),INDEX(orderHistory[payed],SMALL(IF(ISNUMBER(MATCH(orderHistory[customer],$D$9,0)*MATCH(orderHistory[status],$D$11,0)),MATCH(ROW(orderHistory[customer]),ROW(orderHistory[customer])),""),ROWS($A$15:A31)+$B$3)))),"")</f>
        <v/>
      </c>
      <c r="V26" s="267" t="str">
        <f t="array" ref="V26">IFERROR(IF($D$9="",IF($D$11="",INDEX(orderHistory[status],SMALL(MATCH(ROW(orderHistory[customer]),ROW(orderHistory[customer])),ROWS($A$15:A31)+$B$3)),INDEX(orderHistory[status],SMALL(IF(ISNUMBER(MATCH(orderHistory[status],$D$11,0)),MATCH(ROW(orderHistory[customer]),ROW(orderHistory[customer])),""),ROWS($A$15:A31)+$B$3))),IF($D$11="",INDEX(orderHistory[status],SMALL(IF(ISNUMBER(MATCH(orderHistory[customer],$D$9,0)),MATCH(ROW(orderHistory[customer]),ROW(orderHistory[customer]))),ROWS($A$15:A31)+$B$3)),INDEX(orderHistory[status],SMALL(IF(ISNUMBER(MATCH(orderHistory[customer],$D$9,0)*MATCH(orderHistory[status],$D$11,0)),MATCH(ROW(orderHistory[customer]),ROW(orderHistory[customer])),""),ROWS($A$15:A31)+$B$3)))),"")</f>
        <v/>
      </c>
      <c r="W26" s="202"/>
      <c r="AQ26" s="260"/>
      <c r="AR26" s="702"/>
      <c r="AS26" s="702"/>
      <c r="AT26" s="702"/>
      <c r="AU26" s="229"/>
      <c r="AV26" s="203"/>
      <c r="AW26" s="277"/>
      <c r="AX26" s="211" t="s">
        <v>13123</v>
      </c>
      <c r="AY26" s="211"/>
      <c r="AZ26" s="211"/>
      <c r="BA26" s="211"/>
      <c r="BB26" s="211" t="s">
        <v>13124</v>
      </c>
      <c r="BC26" s="211"/>
      <c r="BD26" s="211"/>
      <c r="BE26" s="211"/>
      <c r="BF26" s="211"/>
      <c r="BG26" s="289"/>
      <c r="BH26" s="211"/>
      <c r="BI26" s="212"/>
      <c r="BK26" s="247"/>
      <c r="BL26" s="248"/>
      <c r="BM26" s="249"/>
      <c r="BN26" s="248"/>
      <c r="BO26" s="249"/>
      <c r="BZ26" s="337"/>
      <c r="CA26" s="282" t="str">
        <f>IF(BZ26="","",VLOOKUP(BZ26,bhpc_data[],7,FALSE))</f>
        <v/>
      </c>
      <c r="CB26" s="341"/>
      <c r="CC26" s="443"/>
      <c r="CD26" s="362"/>
      <c r="CE26" s="446"/>
      <c r="CF26" s="340"/>
      <c r="CG26" s="751" t="str">
        <f>IFERROR(ROUNDUP(CB26/VLOOKUP(BZ26,bhpc_data[],9,FALSE),0),"")</f>
        <v/>
      </c>
      <c r="CH26" s="458" t="str">
        <f>IFERROR(ROUNDUP(CD26/VLOOKUP(BZ26,bhpc_data[],9,FALSE),0),"")</f>
        <v/>
      </c>
      <c r="CI26" s="458" t="str">
        <f>IFERROR(ROUNDUP(CF26/VLOOKUP(BZ26,bhpc_data[],9,FALSE),0),"")</f>
        <v/>
      </c>
      <c r="CJ26" s="458" t="str">
        <f>IFERROR(((CB26+CD26+CF26)/VLOOKUP(BZ26,bhpc_data[],9,FALSE))*VLOOKUP(BZ26,bhpc_data[],17,FALSE),"")</f>
        <v/>
      </c>
      <c r="CK26" s="458" t="str">
        <f>IFERROR(((CB26+CD26+CF26)/VLOOKUP(BZ26,bhpc_data[],9,FALSE))*VLOOKUP(BZ26,bhpc_data[],18,FALSE),"")</f>
        <v/>
      </c>
      <c r="CL26" s="459" t="str">
        <f>IFERROR(VLOOKUP(BZ26,inventory[],4,FALSE),"")</f>
        <v/>
      </c>
      <c r="CM26" s="451" t="str">
        <f>IF(BZ26="","",VLOOKUP(BZ26,inventory[],5,FALSE))</f>
        <v/>
      </c>
      <c r="CN26" s="755" t="str">
        <f>IF(BZ26="","",(CB26+CD26+CF26)*CM26)</f>
        <v/>
      </c>
      <c r="CO26" s="450" t="str">
        <f>IF(BZ26="","",CB26*CC26+CD26*CE26)</f>
        <v/>
      </c>
      <c r="CQ26" s="122" t="s">
        <v>13059</v>
      </c>
      <c r="DE26" s="227"/>
      <c r="DF26" s="213"/>
      <c r="DG26" s="266"/>
      <c r="DH26" s="213"/>
      <c r="DI26" s="213"/>
      <c r="DJ26" s="213"/>
      <c r="DK26" s="213"/>
      <c r="DL26" s="213"/>
      <c r="DM26" s="213"/>
      <c r="DN26" s="213"/>
      <c r="DO26" s="213"/>
      <c r="DP26" s="213"/>
      <c r="DQ26" s="213"/>
      <c r="DR26" s="213"/>
      <c r="DS26" s="213"/>
      <c r="DT26" s="213"/>
      <c r="DU26" s="214"/>
    </row>
    <row r="27" spans="1:125">
      <c r="F27" s="260"/>
      <c r="G27" s="724" t="str">
        <f>IFERROR(INDEX(clientData[logistic_address2],MATCH($G$10,clientData[company_name1],0)),"")</f>
        <v>AL UTHAMAA STREET BLDG NO 40</v>
      </c>
      <c r="H27" s="725"/>
      <c r="I27" s="726"/>
      <c r="J27" s="214"/>
      <c r="L27" s="305" t="str">
        <f t="array" ref="L27">IFERROR(IF($D$9="",IF($D$11="",INDEX(orderHistory[customer],SMALL(MATCH(ROW(orderHistory[customer]),ROW(orderHistory[customer])),ROWS($A$15:A32)+$B$3)),INDEX(orderHistory[customer],SMALL(IF(ISNUMBER(MATCH(orderHistory[status],$D$11,0)),MATCH(ROW(orderHistory[customer]),ROW(orderHistory[customer])),""),ROWS($A$15:A32)+$B$3))),IF($D$11="",INDEX(orderHistory[customer],SMALL(IF(ISNUMBER(MATCH(orderHistory[customer],$D$9,0)),MATCH(ROW(orderHistory[customer]),ROW(orderHistory[customer]))),ROWS($A$15:A32)+$B$3)),INDEX(orderHistory[customer],SMALL(IF(ISNUMBER(MATCH(orderHistory[customer],$D$9,0)*MATCH(orderHistory[status],$D$11,0)),MATCH(ROW(orderHistory[customer]),ROW(orderHistory[customer])),""),ROWS($A$15:A32)+$B$3)))),"")</f>
        <v/>
      </c>
      <c r="M27" s="302" t="str">
        <f t="array" ref="M27">IFERROR(IF($D$9="",IF($D$11="",INDEX(orderHistory[order_no],SMALL(MATCH(ROW(orderHistory[customer]),ROW(orderHistory[customer])),ROWS($A$15:A32)+$B$3)),INDEX(orderHistory[order_no],SMALL(IF(ISNUMBER(MATCH(orderHistory[status],$D$11,0)),MATCH(ROW(orderHistory[customer]),ROW(orderHistory[customer])),""),ROWS($A$15:A32)+$B$3))),IF($D$11="",INDEX(orderHistory[order_no],SMALL(IF(ISNUMBER(MATCH(orderHistory[customer],$D$9,0)),MATCH(ROW(orderHistory[customer]),ROW(orderHistory[customer]))),ROWS($A$15:A32)+$B$3)),INDEX(orderHistory[order_no],SMALL(IF(ISNUMBER(MATCH(orderHistory[customer],$D$9,0)*MATCH(orderHistory[status],$D$11,0)),MATCH(ROW(orderHistory[customer]),ROW(orderHistory[customer])),""),ROWS($A$15:A32)+$B$3)))),"")</f>
        <v/>
      </c>
      <c r="N27" s="230" t="str">
        <f t="array" ref="N27">IFERROR(IF($D$9="",IF($D$11="",INDEX(orderHistory[order_date],SMALL(MATCH(ROW(orderHistory[customer]),ROW(orderHistory[customer])),ROWS($A$15:A32)+$B$3)),INDEX(orderHistory[order_date],SMALL(IF(ISNUMBER(MATCH(orderHistory[status],$D$11,0)),MATCH(ROW(orderHistory[customer]),ROW(orderHistory[customer])),""),ROWS($A$15:A32)+$B$3))),IF($D$11="",INDEX(orderHistory[order_date],SMALL(IF(ISNUMBER(MATCH(orderHistory[customer],$D$9,0)),MATCH(ROW(orderHistory[customer]),ROW(orderHistory[customer]))),ROWS($A$15:A32)+$B$3)),INDEX(orderHistory[order_date],SMALL(IF(ISNUMBER(MATCH(orderHistory[customer],$D$9,0)*MATCH(orderHistory[status],$D$11,0)),MATCH(ROW(orderHistory[customer]),ROW(orderHistory[customer])),""),ROWS($A$15:A32)+$B$3)))),"")</f>
        <v/>
      </c>
      <c r="O27" s="231" t="str">
        <f t="array" ref="O27">IFERROR(IF($D$9="",IF($D$11="",INDEX(orderHistory[pallet_type],SMALL(MATCH(ROW(orderHistory[customer]),ROW(orderHistory[customer])),ROWS($A$15:A32)+$B$3)),INDEX(orderHistory[pallet_type],SMALL(IF(ISNUMBER(MATCH(orderHistory[status],$D$11,0)),MATCH(ROW(orderHistory[customer]),ROW(orderHistory[customer])),""),ROWS($A$15:A32)+$B$3))),IF($D$11="",INDEX(orderHistory[pallet_type],SMALL(IF(ISNUMBER(MATCH(orderHistory[customer],$D$9,0)),MATCH(ROW(orderHistory[customer]),ROW(orderHistory[customer]))),ROWS($A$15:A32)+$B$3)),INDEX(orderHistory[pallet_type],SMALL(IF(ISNUMBER(MATCH(orderHistory[customer],$D$9,0)*MATCH(orderHistory[status],$D$11,0)),MATCH(ROW(orderHistory[customer]),ROW(orderHistory[customer])),""),ROWS($A$15:A32)+$B$3)))),"")</f>
        <v/>
      </c>
      <c r="P27" s="310" t="str">
        <f t="array" ref="P27">IFERROR(IF($D$9="",IF($D$11="",INDEX(orderHistory[pallet_no],SMALL(MATCH(ROW(orderHistory[customer]),ROW(orderHistory[customer])),ROWS($A$15:A32)+$B$3)),INDEX(orderHistory[pallet_no],SMALL(IF(ISNUMBER(MATCH(orderHistory[status],$D$11,0)),MATCH(ROW(orderHistory[customer]),ROW(orderHistory[customer])),""),ROWS($A$15:A32)+$B$3))),IF($D$11="",INDEX(orderHistory[pallet_no],SMALL(IF(ISNUMBER(MATCH(orderHistory[customer],$D$9,0)),MATCH(ROW(orderHistory[customer]),ROW(orderHistory[customer]))),ROWS($A$15:A32)+$B$3)),INDEX(orderHistory[pallet_no],SMALL(IF(ISNUMBER(MATCH(orderHistory[customer],$D$9,0)*MATCH(orderHistory[status],$D$11,0)),MATCH(ROW(orderHistory[customer]),ROW(orderHistory[customer])),""),ROWS($A$15:A32)+$B$3)))),"")</f>
        <v/>
      </c>
      <c r="Q27" s="231" t="str">
        <f t="array" ref="Q27">IFERROR(IF($D$9="",IF($D$11="",INDEX(orderHistory[invoice_no],SMALL(MATCH(ROW(orderHistory[customer]),ROW(orderHistory[customer])),ROWS($A$15:A32)+$B$3)),INDEX(orderHistory[invoice_no],SMALL(IF(ISNUMBER(MATCH(orderHistory[status],$D$11,0)),MATCH(ROW(orderHistory[customer]),ROW(orderHistory[customer])),""),ROWS($A$15:A32)+$B$3))),IF($D$11="",INDEX(orderHistory[invoice_no],SMALL(IF(ISNUMBER(MATCH(orderHistory[customer],$D$9,0)),MATCH(ROW(orderHistory[customer]),ROW(orderHistory[customer]))),ROWS($A$15:A32)+$B$3)),INDEX(orderHistory[invoice_no],SMALL(IF(ISNUMBER(MATCH(orderHistory[customer],$D$9,0)*MATCH(orderHistory[status],$D$11,0)),MATCH(ROW(orderHistory[customer]),ROW(orderHistory[customer])),""),ROWS($A$15:A32)+$B$3)))),"")</f>
        <v/>
      </c>
      <c r="R27" s="312" t="str">
        <f t="array" ref="R27">IFERROR(IF($D$9="",IF($D$11="",INDEX(orderHistory[gross_weight],SMALL(MATCH(ROW(orderHistory[customer]),ROW(orderHistory[customer])),ROWS($A$15:A32)+$B$3)),INDEX(orderHistory[gross_weight],SMALL(IF(ISNUMBER(MATCH(orderHistory[status],$D$11,0)),MATCH(ROW(orderHistory[customer]),ROW(orderHistory[customer])),""),ROWS($A$15:A32)+$B$3))),IF($D$11="",INDEX(orderHistory[gross_weight],SMALL(IF(ISNUMBER(MATCH(orderHistory[customer],$D$9,0)),MATCH(ROW(orderHistory[customer]),ROW(orderHistory[customer]))),ROWS($A$15:A32)+$B$3)),INDEX(orderHistory[gross_weight],SMALL(IF(ISNUMBER(MATCH(orderHistory[customer],$D$9,0)*MATCH(orderHistory[status],$D$11,0)),MATCH(ROW(orderHistory[customer]),ROW(orderHistory[customer])),""),ROWS($A$15:A32)+$B$3)))),"")</f>
        <v/>
      </c>
      <c r="S27" s="761" t="str">
        <f t="array" ref="S27">IFERROR(IF($D$9="",IF($D$11="",INDEX(orderHistory[amount_sold],SMALL(MATCH(ROW(orderHistory[customer]),ROW(orderHistory[customer])),ROWS($A$15:A32)+$B$3)),INDEX(orderHistory[amount_sold],SMALL(IF(ISNUMBER(MATCH(orderHistory[status],$D$11,0)),MATCH(ROW(orderHistory[customer]),ROW(orderHistory[customer])),""),ROWS($A$15:A32)+$B$3))),IF($D$11="",INDEX(orderHistory[amount_sold],SMALL(IF(ISNUMBER(MATCH(orderHistory[customer],$D$9,0)),MATCH(ROW(orderHistory[customer]),ROW(orderHistory[customer]))),ROWS($A$15:A32)+$B$3)),INDEX(orderHistory[amount_sold],SMALL(IF(ISNUMBER(MATCH(orderHistory[customer],$D$9,0)*MATCH(orderHistory[status],$D$11,0)),MATCH(ROW(orderHistory[customer]),ROW(orderHistory[customer])),""),ROWS($A$15:A32)+$B$3)))),"")</f>
        <v/>
      </c>
      <c r="T27" s="761" t="str">
        <f t="array" ref="T27">IFERROR(IF($D$9="",IF($D$11="",INDEX(orderHistory[profit],SMALL(MATCH(ROW(orderHistory[customer]),ROW(orderHistory[customer])),ROWS($A$15:A32)+$B$3)),INDEX(orderHistory[profit],SMALL(IF(ISNUMBER(MATCH(orderHistory[status],$D$11,0)),MATCH(ROW(orderHistory[customer]),ROW(orderHistory[customer])),""),ROWS($A$15:A32)+$B$3))),IF($D$11="",INDEX(orderHistory[profit],SMALL(IF(ISNUMBER(MATCH(orderHistory[customer],$D$9,0)),MATCH(ROW(orderHistory[customer]),ROW(orderHistory[customer]))),ROWS($A$15:A32)+$B$3)),INDEX(orderHistory[profit],SMALL(IF(ISNUMBER(MATCH(orderHistory[customer],$D$9,0)*MATCH(orderHistory[status],$D$11,0)),MATCH(ROW(orderHistory[customer]),ROW(orderHistory[customer])),""),ROWS($A$15:A32)+$B$3)))),"")</f>
        <v/>
      </c>
      <c r="U27" s="231" t="str">
        <f t="array" ref="U27">IFERROR(IF($D$9="",IF($D$11="",INDEX(orderHistory[payed],SMALL(MATCH(ROW(orderHistory[customer]),ROW(orderHistory[customer])),ROWS($A$15:A32)+$B$3)),INDEX(orderHistory[payed],SMALL(IF(ISNUMBER(MATCH(orderHistory[status],$D$11,0)),MATCH(ROW(orderHistory[customer]),ROW(orderHistory[customer])),""),ROWS($A$15:A32)+$B$3))),IF($D$11="",INDEX(orderHistory[payed],SMALL(IF(ISNUMBER(MATCH(orderHistory[customer],$D$9,0)),MATCH(ROW(orderHistory[customer]),ROW(orderHistory[customer]))),ROWS($A$15:A32)+$B$3)),INDEX(orderHistory[payed],SMALL(IF(ISNUMBER(MATCH(orderHistory[customer],$D$9,0)*MATCH(orderHistory[status],$D$11,0)),MATCH(ROW(orderHistory[customer]),ROW(orderHistory[customer])),""),ROWS($A$15:A32)+$B$3)))),"")</f>
        <v/>
      </c>
      <c r="V27" s="267" t="str">
        <f t="array" ref="V27">IFERROR(IF($D$9="",IF($D$11="",INDEX(orderHistory[status],SMALL(MATCH(ROW(orderHistory[customer]),ROW(orderHistory[customer])),ROWS($A$15:A32)+$B$3)),INDEX(orderHistory[status],SMALL(IF(ISNUMBER(MATCH(orderHistory[status],$D$11,0)),MATCH(ROW(orderHistory[customer]),ROW(orderHistory[customer])),""),ROWS($A$15:A32)+$B$3))),IF($D$11="",INDEX(orderHistory[status],SMALL(IF(ISNUMBER(MATCH(orderHistory[customer],$D$9,0)),MATCH(ROW(orderHistory[customer]),ROW(orderHistory[customer]))),ROWS($A$15:A32)+$B$3)),INDEX(orderHistory[status],SMALL(IF(ISNUMBER(MATCH(orderHistory[customer],$D$9,0)*MATCH(orderHistory[status],$D$11,0)),MATCH(ROW(orderHistory[customer]),ROW(orderHistory[customer])),""),ROWS($A$15:A32)+$B$3)))),"")</f>
        <v/>
      </c>
      <c r="W27" s="202"/>
      <c r="AQ27" s="218" t="s">
        <v>13125</v>
      </c>
      <c r="AR27" s="325">
        <f>INDEX(orderHistory[carton_no], MATCH($AR$10, orderHistory[order_no], 0))</f>
        <v>0</v>
      </c>
      <c r="AS27" s="236"/>
      <c r="AT27" s="213"/>
      <c r="AU27" s="229"/>
      <c r="AV27" s="203"/>
      <c r="AW27" s="227"/>
      <c r="AX27" s="694" t="str">
        <f>INDEX(orderHistory[status], MATCH($AR$10, orderHistory[order_no], 0))</f>
        <v>ON GOING</v>
      </c>
      <c r="AY27" s="695"/>
      <c r="AZ27" s="213"/>
      <c r="BA27" s="213"/>
      <c r="BB27" s="685">
        <f>INDEX(clientData[notes], MATCH($AR$10, orderHistory[order_no], 0))</f>
        <v>0</v>
      </c>
      <c r="BC27" s="686"/>
      <c r="BD27" s="686"/>
      <c r="BE27" s="686"/>
      <c r="BF27" s="686"/>
      <c r="BG27" s="686"/>
      <c r="BH27" s="687"/>
      <c r="BI27" s="214"/>
      <c r="BK27" s="247"/>
      <c r="BL27" s="248"/>
      <c r="BM27" s="249"/>
      <c r="BN27" s="248"/>
      <c r="BO27" s="249"/>
      <c r="BZ27" s="337"/>
      <c r="CA27" s="282" t="str">
        <f>IF(BZ27="","",VLOOKUP(BZ27,bhpc_data[],7,FALSE))</f>
        <v/>
      </c>
      <c r="CB27" s="341"/>
      <c r="CC27" s="443"/>
      <c r="CD27" s="362"/>
      <c r="CE27" s="446"/>
      <c r="CF27" s="340"/>
      <c r="CG27" s="751" t="str">
        <f>IFERROR(ROUNDUP(CB27/VLOOKUP(BZ27,bhpc_data[],9,FALSE),0),"")</f>
        <v/>
      </c>
      <c r="CH27" s="458" t="str">
        <f>IFERROR(ROUNDUP(CD27/VLOOKUP(BZ27,bhpc_data[],9,FALSE),0),"")</f>
        <v/>
      </c>
      <c r="CI27" s="458" t="str">
        <f>IFERROR(ROUNDUP(CF27/VLOOKUP(BZ27,bhpc_data[],9,FALSE),0),"")</f>
        <v/>
      </c>
      <c r="CJ27" s="458" t="str">
        <f>IFERROR(((CB27+CD27+CF27)/VLOOKUP(BZ27,bhpc_data[],9,FALSE))*VLOOKUP(BZ27,bhpc_data[],17,FALSE),"")</f>
        <v/>
      </c>
      <c r="CK27" s="458" t="str">
        <f>IFERROR(((CB27+CD27+CF27)/VLOOKUP(BZ27,bhpc_data[],9,FALSE))*VLOOKUP(BZ27,bhpc_data[],18,FALSE),"")</f>
        <v/>
      </c>
      <c r="CL27" s="459" t="str">
        <f>IFERROR(VLOOKUP(BZ27,inventory[],4,FALSE),"")</f>
        <v/>
      </c>
      <c r="CM27" s="451" t="str">
        <f>IF(BZ27="","",VLOOKUP(BZ27,inventory[],5,FALSE))</f>
        <v/>
      </c>
      <c r="CN27" s="755" t="str">
        <f>IF(BZ27="","",(CB27+CD27+CF27)*CM27)</f>
        <v/>
      </c>
      <c r="CO27" s="450" t="str">
        <f>IF(BZ27="","",CB27*CC27+CD27*CE27)</f>
        <v/>
      </c>
      <c r="CQ27" s="277"/>
      <c r="CR27" s="211"/>
      <c r="CS27" s="211"/>
      <c r="CT27" s="211"/>
      <c r="CU27" s="211"/>
      <c r="CV27" s="212"/>
      <c r="DE27" s="227"/>
      <c r="DF27" s="213"/>
      <c r="DG27" s="266"/>
      <c r="DH27" s="213"/>
      <c r="DI27" s="213"/>
      <c r="DJ27" s="213"/>
      <c r="DK27" s="213"/>
      <c r="DL27" s="213"/>
      <c r="DM27" s="213"/>
      <c r="DN27" s="213"/>
      <c r="DO27" s="213"/>
      <c r="DP27" s="213"/>
      <c r="DQ27" s="213"/>
      <c r="DR27" s="213"/>
      <c r="DS27" s="213"/>
      <c r="DT27" s="213"/>
      <c r="DU27" s="214"/>
    </row>
    <row r="28" spans="1:125" ht="15.75" thickBot="1">
      <c r="F28" s="260"/>
      <c r="G28" s="727" t="str">
        <f>IFERROR(INDEX(clientData[logistic_address3],MATCH($G$10,clientData[company_name1],0)),"")</f>
        <v>P.O.BOX 6971</v>
      </c>
      <c r="H28" s="728"/>
      <c r="I28" s="729"/>
      <c r="J28" s="214"/>
      <c r="L28" s="305" t="str">
        <f t="array" ref="L28">IFERROR(IF($D$9="",IF($D$11="",INDEX(orderHistory[customer],SMALL(MATCH(ROW(orderHistory[customer]),ROW(orderHistory[customer])),ROWS($A$15:A33)+$B$3)),INDEX(orderHistory[customer],SMALL(IF(ISNUMBER(MATCH(orderHistory[status],$D$11,0)),MATCH(ROW(orderHistory[customer]),ROW(orderHistory[customer])),""),ROWS($A$15:A33)+$B$3))),IF($D$11="",INDEX(orderHistory[customer],SMALL(IF(ISNUMBER(MATCH(orderHistory[customer],$D$9,0)),MATCH(ROW(orderHistory[customer]),ROW(orderHistory[customer]))),ROWS($A$15:A33)+$B$3)),INDEX(orderHistory[customer],SMALL(IF(ISNUMBER(MATCH(orderHistory[customer],$D$9,0)*MATCH(orderHistory[status],$D$11,0)),MATCH(ROW(orderHistory[customer]),ROW(orderHistory[customer])),""),ROWS($A$15:A33)+$B$3)))),"")</f>
        <v/>
      </c>
      <c r="M28" s="302" t="str">
        <f t="array" ref="M28">IFERROR(IF($D$9="",IF($D$11="",INDEX(orderHistory[order_no],SMALL(MATCH(ROW(orderHistory[customer]),ROW(orderHistory[customer])),ROWS($A$15:A33)+$B$3)),INDEX(orderHistory[order_no],SMALL(IF(ISNUMBER(MATCH(orderHistory[status],$D$11,0)),MATCH(ROW(orderHistory[customer]),ROW(orderHistory[customer])),""),ROWS($A$15:A33)+$B$3))),IF($D$11="",INDEX(orderHistory[order_no],SMALL(IF(ISNUMBER(MATCH(orderHistory[customer],$D$9,0)),MATCH(ROW(orderHistory[customer]),ROW(orderHistory[customer]))),ROWS($A$15:A33)+$B$3)),INDEX(orderHistory[order_no],SMALL(IF(ISNUMBER(MATCH(orderHistory[customer],$D$9,0)*MATCH(orderHistory[status],$D$11,0)),MATCH(ROW(orderHistory[customer]),ROW(orderHistory[customer])),""),ROWS($A$15:A33)+$B$3)))),"")</f>
        <v/>
      </c>
      <c r="N28" s="230" t="str">
        <f t="array" ref="N28">IFERROR(IF($D$9="",IF($D$11="",INDEX(orderHistory[order_date],SMALL(MATCH(ROW(orderHistory[customer]),ROW(orderHistory[customer])),ROWS($A$15:A33)+$B$3)),INDEX(orderHistory[order_date],SMALL(IF(ISNUMBER(MATCH(orderHistory[status],$D$11,0)),MATCH(ROW(orderHistory[customer]),ROW(orderHistory[customer])),""),ROWS($A$15:A33)+$B$3))),IF($D$11="",INDEX(orderHistory[order_date],SMALL(IF(ISNUMBER(MATCH(orderHistory[customer],$D$9,0)),MATCH(ROW(orderHistory[customer]),ROW(orderHistory[customer]))),ROWS($A$15:A33)+$B$3)),INDEX(orderHistory[order_date],SMALL(IF(ISNUMBER(MATCH(orderHistory[customer],$D$9,0)*MATCH(orderHistory[status],$D$11,0)),MATCH(ROW(orderHistory[customer]),ROW(orderHistory[customer])),""),ROWS($A$15:A33)+$B$3)))),"")</f>
        <v/>
      </c>
      <c r="O28" s="231" t="str">
        <f t="array" ref="O28">IFERROR(IF($D$9="",IF($D$11="",INDEX(orderHistory[pallet_type],SMALL(MATCH(ROW(orderHistory[customer]),ROW(orderHistory[customer])),ROWS($A$15:A33)+$B$3)),INDEX(orderHistory[pallet_type],SMALL(IF(ISNUMBER(MATCH(orderHistory[status],$D$11,0)),MATCH(ROW(orderHistory[customer]),ROW(orderHistory[customer])),""),ROWS($A$15:A33)+$B$3))),IF($D$11="",INDEX(orderHistory[pallet_type],SMALL(IF(ISNUMBER(MATCH(orderHistory[customer],$D$9,0)),MATCH(ROW(orderHistory[customer]),ROW(orderHistory[customer]))),ROWS($A$15:A33)+$B$3)),INDEX(orderHistory[pallet_type],SMALL(IF(ISNUMBER(MATCH(orderHistory[customer],$D$9,0)*MATCH(orderHistory[status],$D$11,0)),MATCH(ROW(orderHistory[customer]),ROW(orderHistory[customer])),""),ROWS($A$15:A33)+$B$3)))),"")</f>
        <v/>
      </c>
      <c r="P28" s="310" t="str">
        <f t="array" ref="P28">IFERROR(IF($D$9="",IF($D$11="",INDEX(orderHistory[pallet_no],SMALL(MATCH(ROW(orderHistory[customer]),ROW(orderHistory[customer])),ROWS($A$15:A33)+$B$3)),INDEX(orderHistory[pallet_no],SMALL(IF(ISNUMBER(MATCH(orderHistory[status],$D$11,0)),MATCH(ROW(orderHistory[customer]),ROW(orderHistory[customer])),""),ROWS($A$15:A33)+$B$3))),IF($D$11="",INDEX(orderHistory[pallet_no],SMALL(IF(ISNUMBER(MATCH(orderHistory[customer],$D$9,0)),MATCH(ROW(orderHistory[customer]),ROW(orderHistory[customer]))),ROWS($A$15:A33)+$B$3)),INDEX(orderHistory[pallet_no],SMALL(IF(ISNUMBER(MATCH(orderHistory[customer],$D$9,0)*MATCH(orderHistory[status],$D$11,0)),MATCH(ROW(orderHistory[customer]),ROW(orderHistory[customer])),""),ROWS($A$15:A33)+$B$3)))),"")</f>
        <v/>
      </c>
      <c r="Q28" s="231" t="str">
        <f t="array" ref="Q28">IFERROR(IF($D$9="",IF($D$11="",INDEX(orderHistory[invoice_no],SMALL(MATCH(ROW(orderHistory[customer]),ROW(orderHistory[customer])),ROWS($A$15:A33)+$B$3)),INDEX(orderHistory[invoice_no],SMALL(IF(ISNUMBER(MATCH(orderHistory[status],$D$11,0)),MATCH(ROW(orderHistory[customer]),ROW(orderHistory[customer])),""),ROWS($A$15:A33)+$B$3))),IF($D$11="",INDEX(orderHistory[invoice_no],SMALL(IF(ISNUMBER(MATCH(orderHistory[customer],$D$9,0)),MATCH(ROW(orderHistory[customer]),ROW(orderHistory[customer]))),ROWS($A$15:A33)+$B$3)),INDEX(orderHistory[invoice_no],SMALL(IF(ISNUMBER(MATCH(orderHistory[customer],$D$9,0)*MATCH(orderHistory[status],$D$11,0)),MATCH(ROW(orderHistory[customer]),ROW(orderHistory[customer])),""),ROWS($A$15:A33)+$B$3)))),"")</f>
        <v/>
      </c>
      <c r="R28" s="312" t="str">
        <f t="array" ref="R28">IFERROR(IF($D$9="",IF($D$11="",INDEX(orderHistory[gross_weight],SMALL(MATCH(ROW(orderHistory[customer]),ROW(orderHistory[customer])),ROWS($A$15:A33)+$B$3)),INDEX(orderHistory[gross_weight],SMALL(IF(ISNUMBER(MATCH(orderHistory[status],$D$11,0)),MATCH(ROW(orderHistory[customer]),ROW(orderHistory[customer])),""),ROWS($A$15:A33)+$B$3))),IF($D$11="",INDEX(orderHistory[gross_weight],SMALL(IF(ISNUMBER(MATCH(orderHistory[customer],$D$9,0)),MATCH(ROW(orderHistory[customer]),ROW(orderHistory[customer]))),ROWS($A$15:A33)+$B$3)),INDEX(orderHistory[gross_weight],SMALL(IF(ISNUMBER(MATCH(orderHistory[customer],$D$9,0)*MATCH(orderHistory[status],$D$11,0)),MATCH(ROW(orderHistory[customer]),ROW(orderHistory[customer])),""),ROWS($A$15:A33)+$B$3)))),"")</f>
        <v/>
      </c>
      <c r="S28" s="761" t="str">
        <f t="array" ref="S28">IFERROR(IF($D$9="",IF($D$11="",INDEX(orderHistory[amount_sold],SMALL(MATCH(ROW(orderHistory[customer]),ROW(orderHistory[customer])),ROWS($A$15:A33)+$B$3)),INDEX(orderHistory[amount_sold],SMALL(IF(ISNUMBER(MATCH(orderHistory[status],$D$11,0)),MATCH(ROW(orderHistory[customer]),ROW(orderHistory[customer])),""),ROWS($A$15:A33)+$B$3))),IF($D$11="",INDEX(orderHistory[amount_sold],SMALL(IF(ISNUMBER(MATCH(orderHistory[customer],$D$9,0)),MATCH(ROW(orderHistory[customer]),ROW(orderHistory[customer]))),ROWS($A$15:A33)+$B$3)),INDEX(orderHistory[amount_sold],SMALL(IF(ISNUMBER(MATCH(orderHistory[customer],$D$9,0)*MATCH(orderHistory[status],$D$11,0)),MATCH(ROW(orderHistory[customer]),ROW(orderHistory[customer])),""),ROWS($A$15:A33)+$B$3)))),"")</f>
        <v/>
      </c>
      <c r="T28" s="761" t="str">
        <f t="array" ref="T28">IFERROR(IF($D$9="",IF($D$11="",INDEX(orderHistory[profit],SMALL(MATCH(ROW(orderHistory[customer]),ROW(orderHistory[customer])),ROWS($A$15:A33)+$B$3)),INDEX(orderHistory[profit],SMALL(IF(ISNUMBER(MATCH(orderHistory[status],$D$11,0)),MATCH(ROW(orderHistory[customer]),ROW(orderHistory[customer])),""),ROWS($A$15:A33)+$B$3))),IF($D$11="",INDEX(orderHistory[profit],SMALL(IF(ISNUMBER(MATCH(orderHistory[customer],$D$9,0)),MATCH(ROW(orderHistory[customer]),ROW(orderHistory[customer]))),ROWS($A$15:A33)+$B$3)),INDEX(orderHistory[profit],SMALL(IF(ISNUMBER(MATCH(orderHistory[customer],$D$9,0)*MATCH(orderHistory[status],$D$11,0)),MATCH(ROW(orderHistory[customer]),ROW(orderHistory[customer])),""),ROWS($A$15:A33)+$B$3)))),"")</f>
        <v/>
      </c>
      <c r="U28" s="231" t="str">
        <f t="array" ref="U28">IFERROR(IF($D$9="",IF($D$11="",INDEX(orderHistory[payed],SMALL(MATCH(ROW(orderHistory[customer]),ROW(orderHistory[customer])),ROWS($A$15:A33)+$B$3)),INDEX(orderHistory[payed],SMALL(IF(ISNUMBER(MATCH(orderHistory[status],$D$11,0)),MATCH(ROW(orderHistory[customer]),ROW(orderHistory[customer])),""),ROWS($A$15:A33)+$B$3))),IF($D$11="",INDEX(orderHistory[payed],SMALL(IF(ISNUMBER(MATCH(orderHistory[customer],$D$9,0)),MATCH(ROW(orderHistory[customer]),ROW(orderHistory[customer]))),ROWS($A$15:A33)+$B$3)),INDEX(orderHistory[payed],SMALL(IF(ISNUMBER(MATCH(orderHistory[customer],$D$9,0)*MATCH(orderHistory[status],$D$11,0)),MATCH(ROW(orderHistory[customer]),ROW(orderHistory[customer])),""),ROWS($A$15:A33)+$B$3)))),"")</f>
        <v/>
      </c>
      <c r="V28" s="267" t="str">
        <f t="array" ref="V28">IFERROR(IF($D$9="",IF($D$11="",INDEX(orderHistory[status],SMALL(MATCH(ROW(orderHistory[customer]),ROW(orderHistory[customer])),ROWS($A$15:A33)+$B$3)),INDEX(orderHistory[status],SMALL(IF(ISNUMBER(MATCH(orderHistory[status],$D$11,0)),MATCH(ROW(orderHistory[customer]),ROW(orderHistory[customer])),""),ROWS($A$15:A33)+$B$3))),IF($D$11="",INDEX(orderHistory[status],SMALL(IF(ISNUMBER(MATCH(orderHistory[customer],$D$9,0)),MATCH(ROW(orderHistory[customer]),ROW(orderHistory[customer]))),ROWS($A$15:A33)+$B$3)),INDEX(orderHistory[status],SMALL(IF(ISNUMBER(MATCH(orderHistory[customer],$D$9,0)*MATCH(orderHistory[status],$D$11,0)),MATCH(ROW(orderHistory[customer]),ROW(orderHistory[customer])),""),ROWS($A$15:A33)+$B$3)))),"")</f>
        <v/>
      </c>
      <c r="W28" s="202"/>
      <c r="AQ28" s="218" t="s">
        <v>13126</v>
      </c>
      <c r="AR28" s="326" t="str">
        <f>INDEX(orderHistory[pallet_type], MATCH($AR$10, orderHistory[order_no], 0))</f>
        <v>80x120</v>
      </c>
      <c r="AS28" s="236"/>
      <c r="AT28" s="236" t="s">
        <v>13127</v>
      </c>
      <c r="AU28" s="214"/>
      <c r="AW28" s="227"/>
      <c r="AX28" s="213" t="s">
        <v>13128</v>
      </c>
      <c r="AY28" s="213"/>
      <c r="AZ28" s="213"/>
      <c r="BA28" s="213"/>
      <c r="BB28" s="691"/>
      <c r="BC28" s="692"/>
      <c r="BD28" s="692"/>
      <c r="BE28" s="692"/>
      <c r="BF28" s="692"/>
      <c r="BG28" s="692"/>
      <c r="BH28" s="693"/>
      <c r="BI28" s="214"/>
      <c r="BK28" s="247"/>
      <c r="BL28" s="248"/>
      <c r="BM28" s="249"/>
      <c r="BN28" s="248"/>
      <c r="BO28" s="249"/>
      <c r="BZ28" s="337"/>
      <c r="CA28" s="282" t="str">
        <f>IF(BZ28="","",VLOOKUP(BZ28,bhpc_data[],7,FALSE))</f>
        <v/>
      </c>
      <c r="CB28" s="341"/>
      <c r="CC28" s="443"/>
      <c r="CD28" s="362"/>
      <c r="CE28" s="446"/>
      <c r="CF28" s="340"/>
      <c r="CG28" s="751" t="str">
        <f>IFERROR(ROUNDUP(CB28/VLOOKUP(BZ28,bhpc_data[],9,FALSE),0),"")</f>
        <v/>
      </c>
      <c r="CH28" s="458" t="str">
        <f>IFERROR(ROUNDUP(CD28/VLOOKUP(BZ28,bhpc_data[],9,FALSE),0),"")</f>
        <v/>
      </c>
      <c r="CI28" s="458" t="str">
        <f>IFERROR(ROUNDUP(CF28/VLOOKUP(BZ28,bhpc_data[],9,FALSE),0),"")</f>
        <v/>
      </c>
      <c r="CJ28" s="458" t="str">
        <f>IFERROR(((CB28+CD28+CF28)/VLOOKUP(BZ28,bhpc_data[],9,FALSE))*VLOOKUP(BZ28,bhpc_data[],17,FALSE),"")</f>
        <v/>
      </c>
      <c r="CK28" s="458" t="str">
        <f>IFERROR(((CB28+CD28+CF28)/VLOOKUP(BZ28,bhpc_data[],9,FALSE))*VLOOKUP(BZ28,bhpc_data[],18,FALSE),"")</f>
        <v/>
      </c>
      <c r="CL28" s="459" t="str">
        <f>IFERROR(VLOOKUP(BZ28,inventory[],4,FALSE),"")</f>
        <v/>
      </c>
      <c r="CM28" s="451" t="str">
        <f>IF(BZ28="","",VLOOKUP(BZ28,inventory[],5,FALSE))</f>
        <v/>
      </c>
      <c r="CN28" s="755" t="str">
        <f>IF(BZ28="","",(CB28+CD28+CF28)*CM28)</f>
        <v/>
      </c>
      <c r="CO28" s="450" t="str">
        <f>IF(BZ28="","",CB28*CC28+CD28*CE28)</f>
        <v/>
      </c>
      <c r="CQ28" s="218"/>
      <c r="CR28" s="213"/>
      <c r="CS28" s="213"/>
      <c r="CT28" s="232"/>
      <c r="CU28" s="295"/>
      <c r="CV28" s="214"/>
      <c r="DE28" s="275"/>
      <c r="DF28" s="215"/>
      <c r="DG28" s="276"/>
      <c r="DH28" s="215"/>
      <c r="DI28" s="215"/>
      <c r="DJ28" s="215"/>
      <c r="DK28" s="215"/>
      <c r="DL28" s="215"/>
      <c r="DM28" s="215"/>
      <c r="DN28" s="215"/>
      <c r="DO28" s="215"/>
      <c r="DP28" s="215"/>
      <c r="DQ28" s="215"/>
      <c r="DR28" s="215"/>
      <c r="DS28" s="215"/>
      <c r="DT28" s="215"/>
      <c r="DU28" s="216"/>
    </row>
    <row r="29" spans="1:125" ht="15.75" thickBot="1">
      <c r="F29" s="260"/>
      <c r="G29" s="213" t="s">
        <v>13129</v>
      </c>
      <c r="H29" s="213"/>
      <c r="I29" s="213"/>
      <c r="J29" s="214"/>
      <c r="L29" s="305" t="str">
        <f t="array" ref="L29">IFERROR(IF($D$9="",IF($D$11="",INDEX(orderHistory[customer],SMALL(MATCH(ROW(orderHistory[customer]),ROW(orderHistory[customer])),ROWS($A$15:A34)+$B$3)),INDEX(orderHistory[customer],SMALL(IF(ISNUMBER(MATCH(orderHistory[status],$D$11,0)),MATCH(ROW(orderHistory[customer]),ROW(orderHistory[customer])),""),ROWS($A$15:A34)+$B$3))),IF($D$11="",INDEX(orderHistory[customer],SMALL(IF(ISNUMBER(MATCH(orderHistory[customer],$D$9,0)),MATCH(ROW(orderHistory[customer]),ROW(orderHistory[customer]))),ROWS($A$15:A34)+$B$3)),INDEX(orderHistory[customer],SMALL(IF(ISNUMBER(MATCH(orderHistory[customer],$D$9,0)*MATCH(orderHistory[status],$D$11,0)),MATCH(ROW(orderHistory[customer]),ROW(orderHistory[customer])),""),ROWS($A$15:A34)+$B$3)))),"")</f>
        <v/>
      </c>
      <c r="M29" s="302" t="str">
        <f t="array" ref="M29">IFERROR(IF($D$9="",IF($D$11="",INDEX(orderHistory[order_no],SMALL(MATCH(ROW(orderHistory[customer]),ROW(orderHistory[customer])),ROWS($A$15:A34)+$B$3)),INDEX(orderHistory[order_no],SMALL(IF(ISNUMBER(MATCH(orderHistory[status],$D$11,0)),MATCH(ROW(orderHistory[customer]),ROW(orderHistory[customer])),""),ROWS($A$15:A34)+$B$3))),IF($D$11="",INDEX(orderHistory[order_no],SMALL(IF(ISNUMBER(MATCH(orderHistory[customer],$D$9,0)),MATCH(ROW(orderHistory[customer]),ROW(orderHistory[customer]))),ROWS($A$15:A34)+$B$3)),INDEX(orderHistory[order_no],SMALL(IF(ISNUMBER(MATCH(orderHistory[customer],$D$9,0)*MATCH(orderHistory[status],$D$11,0)),MATCH(ROW(orderHistory[customer]),ROW(orderHistory[customer])),""),ROWS($A$15:A34)+$B$3)))),"")</f>
        <v/>
      </c>
      <c r="N29" s="230" t="str">
        <f t="array" ref="N29">IFERROR(IF($D$9="",IF($D$11="",INDEX(orderHistory[order_date],SMALL(MATCH(ROW(orderHistory[customer]),ROW(orderHistory[customer])),ROWS($A$15:A34)+$B$3)),INDEX(orderHistory[order_date],SMALL(IF(ISNUMBER(MATCH(orderHistory[status],$D$11,0)),MATCH(ROW(orderHistory[customer]),ROW(orderHistory[customer])),""),ROWS($A$15:A34)+$B$3))),IF($D$11="",INDEX(orderHistory[order_date],SMALL(IF(ISNUMBER(MATCH(orderHistory[customer],$D$9,0)),MATCH(ROW(orderHistory[customer]),ROW(orderHistory[customer]))),ROWS($A$15:A34)+$B$3)),INDEX(orderHistory[order_date],SMALL(IF(ISNUMBER(MATCH(orderHistory[customer],$D$9,0)*MATCH(orderHistory[status],$D$11,0)),MATCH(ROW(orderHistory[customer]),ROW(orderHistory[customer])),""),ROWS($A$15:A34)+$B$3)))),"")</f>
        <v/>
      </c>
      <c r="O29" s="231" t="str">
        <f t="array" ref="O29">IFERROR(IF($D$9="",IF($D$11="",INDEX(orderHistory[pallet_type],SMALL(MATCH(ROW(orderHistory[customer]),ROW(orderHistory[customer])),ROWS($A$15:A34)+$B$3)),INDEX(orderHistory[pallet_type],SMALL(IF(ISNUMBER(MATCH(orderHistory[status],$D$11,0)),MATCH(ROW(orderHistory[customer]),ROW(orderHistory[customer])),""),ROWS($A$15:A34)+$B$3))),IF($D$11="",INDEX(orderHistory[pallet_type],SMALL(IF(ISNUMBER(MATCH(orderHistory[customer],$D$9,0)),MATCH(ROW(orderHistory[customer]),ROW(orderHistory[customer]))),ROWS($A$15:A34)+$B$3)),INDEX(orderHistory[pallet_type],SMALL(IF(ISNUMBER(MATCH(orderHistory[customer],$D$9,0)*MATCH(orderHistory[status],$D$11,0)),MATCH(ROW(orderHistory[customer]),ROW(orderHistory[customer])),""),ROWS($A$15:A34)+$B$3)))),"")</f>
        <v/>
      </c>
      <c r="P29" s="310" t="str">
        <f t="array" ref="P29">IFERROR(IF($D$9="",IF($D$11="",INDEX(orderHistory[pallet_no],SMALL(MATCH(ROW(orderHistory[customer]),ROW(orderHistory[customer])),ROWS($A$15:A34)+$B$3)),INDEX(orderHistory[pallet_no],SMALL(IF(ISNUMBER(MATCH(orderHistory[status],$D$11,0)),MATCH(ROW(orderHistory[customer]),ROW(orderHistory[customer])),""),ROWS($A$15:A34)+$B$3))),IF($D$11="",INDEX(orderHistory[pallet_no],SMALL(IF(ISNUMBER(MATCH(orderHistory[customer],$D$9,0)),MATCH(ROW(orderHistory[customer]),ROW(orderHistory[customer]))),ROWS($A$15:A34)+$B$3)),INDEX(orderHistory[pallet_no],SMALL(IF(ISNUMBER(MATCH(orderHistory[customer],$D$9,0)*MATCH(orderHistory[status],$D$11,0)),MATCH(ROW(orderHistory[customer]),ROW(orderHistory[customer])),""),ROWS($A$15:A34)+$B$3)))),"")</f>
        <v/>
      </c>
      <c r="Q29" s="231" t="str">
        <f t="array" ref="Q29">IFERROR(IF($D$9="",IF($D$11="",INDEX(orderHistory[invoice_no],SMALL(MATCH(ROW(orderHistory[customer]),ROW(orderHistory[customer])),ROWS($A$15:A34)+$B$3)),INDEX(orderHistory[invoice_no],SMALL(IF(ISNUMBER(MATCH(orderHistory[status],$D$11,0)),MATCH(ROW(orderHistory[customer]),ROW(orderHistory[customer])),""),ROWS($A$15:A34)+$B$3))),IF($D$11="",INDEX(orderHistory[invoice_no],SMALL(IF(ISNUMBER(MATCH(orderHistory[customer],$D$9,0)),MATCH(ROW(orderHistory[customer]),ROW(orderHistory[customer]))),ROWS($A$15:A34)+$B$3)),INDEX(orderHistory[invoice_no],SMALL(IF(ISNUMBER(MATCH(orderHistory[customer],$D$9,0)*MATCH(orderHistory[status],$D$11,0)),MATCH(ROW(orderHistory[customer]),ROW(orderHistory[customer])),""),ROWS($A$15:A34)+$B$3)))),"")</f>
        <v/>
      </c>
      <c r="R29" s="312" t="str">
        <f t="array" ref="R29">IFERROR(IF($D$9="",IF($D$11="",INDEX(orderHistory[gross_weight],SMALL(MATCH(ROW(orderHistory[customer]),ROW(orderHistory[customer])),ROWS($A$15:A34)+$B$3)),INDEX(orderHistory[gross_weight],SMALL(IF(ISNUMBER(MATCH(orderHistory[status],$D$11,0)),MATCH(ROW(orderHistory[customer]),ROW(orderHistory[customer])),""),ROWS($A$15:A34)+$B$3))),IF($D$11="",INDEX(orderHistory[gross_weight],SMALL(IF(ISNUMBER(MATCH(orderHistory[customer],$D$9,0)),MATCH(ROW(orderHistory[customer]),ROW(orderHistory[customer]))),ROWS($A$15:A34)+$B$3)),INDEX(orderHistory[gross_weight],SMALL(IF(ISNUMBER(MATCH(orderHistory[customer],$D$9,0)*MATCH(orderHistory[status],$D$11,0)),MATCH(ROW(orderHistory[customer]),ROW(orderHistory[customer])),""),ROWS($A$15:A34)+$B$3)))),"")</f>
        <v/>
      </c>
      <c r="S29" s="761" t="str">
        <f t="array" ref="S29">IFERROR(IF($D$9="",IF($D$11="",INDEX(orderHistory[amount_sold],SMALL(MATCH(ROW(orderHistory[customer]),ROW(orderHistory[customer])),ROWS($A$15:A34)+$B$3)),INDEX(orderHistory[amount_sold],SMALL(IF(ISNUMBER(MATCH(orderHistory[status],$D$11,0)),MATCH(ROW(orderHistory[customer]),ROW(orderHistory[customer])),""),ROWS($A$15:A34)+$B$3))),IF($D$11="",INDEX(orderHistory[amount_sold],SMALL(IF(ISNUMBER(MATCH(orderHistory[customer],$D$9,0)),MATCH(ROW(orderHistory[customer]),ROW(orderHistory[customer]))),ROWS($A$15:A34)+$B$3)),INDEX(orderHistory[amount_sold],SMALL(IF(ISNUMBER(MATCH(orderHistory[customer],$D$9,0)*MATCH(orderHistory[status],$D$11,0)),MATCH(ROW(orderHistory[customer]),ROW(orderHistory[customer])),""),ROWS($A$15:A34)+$B$3)))),"")</f>
        <v/>
      </c>
      <c r="T29" s="761" t="str">
        <f t="array" ref="T29">IFERROR(IF($D$9="",IF($D$11="",INDEX(orderHistory[profit],SMALL(MATCH(ROW(orderHistory[customer]),ROW(orderHistory[customer])),ROWS($A$15:A34)+$B$3)),INDEX(orderHistory[profit],SMALL(IF(ISNUMBER(MATCH(orderHistory[status],$D$11,0)),MATCH(ROW(orderHistory[customer]),ROW(orderHistory[customer])),""),ROWS($A$15:A34)+$B$3))),IF($D$11="",INDEX(orderHistory[profit],SMALL(IF(ISNUMBER(MATCH(orderHistory[customer],$D$9,0)),MATCH(ROW(orderHistory[customer]),ROW(orderHistory[customer]))),ROWS($A$15:A34)+$B$3)),INDEX(orderHistory[profit],SMALL(IF(ISNUMBER(MATCH(orderHistory[customer],$D$9,0)*MATCH(orderHistory[status],$D$11,0)),MATCH(ROW(orderHistory[customer]),ROW(orderHistory[customer])),""),ROWS($A$15:A34)+$B$3)))),"")</f>
        <v/>
      </c>
      <c r="U29" s="231" t="str">
        <f t="array" ref="U29">IFERROR(IF($D$9="",IF($D$11="",INDEX(orderHistory[payed],SMALL(MATCH(ROW(orderHistory[customer]),ROW(orderHistory[customer])),ROWS($A$15:A34)+$B$3)),INDEX(orderHistory[payed],SMALL(IF(ISNUMBER(MATCH(orderHistory[status],$D$11,0)),MATCH(ROW(orderHistory[customer]),ROW(orderHistory[customer])),""),ROWS($A$15:A34)+$B$3))),IF($D$11="",INDEX(orderHistory[payed],SMALL(IF(ISNUMBER(MATCH(orderHistory[customer],$D$9,0)),MATCH(ROW(orderHistory[customer]),ROW(orderHistory[customer]))),ROWS($A$15:A34)+$B$3)),INDEX(orderHistory[payed],SMALL(IF(ISNUMBER(MATCH(orderHistory[customer],$D$9,0)*MATCH(orderHistory[status],$D$11,0)),MATCH(ROW(orderHistory[customer]),ROW(orderHistory[customer])),""),ROWS($A$15:A34)+$B$3)))),"")</f>
        <v/>
      </c>
      <c r="V29" s="267" t="str">
        <f t="array" ref="V29">IFERROR(IF($D$9="",IF($D$11="",INDEX(orderHistory[status],SMALL(MATCH(ROW(orderHistory[customer]),ROW(orderHistory[customer])),ROWS($A$15:A34)+$B$3)),INDEX(orderHistory[status],SMALL(IF(ISNUMBER(MATCH(orderHistory[status],$D$11,0)),MATCH(ROW(orderHistory[customer]),ROW(orderHistory[customer])),""),ROWS($A$15:A34)+$B$3))),IF($D$11="",INDEX(orderHistory[status],SMALL(IF(ISNUMBER(MATCH(orderHistory[customer],$D$9,0)),MATCH(ROW(orderHistory[customer]),ROW(orderHistory[customer]))),ROWS($A$15:A34)+$B$3)),INDEX(orderHistory[status],SMALL(IF(ISNUMBER(MATCH(orderHistory[customer],$D$9,0)*MATCH(orderHistory[status],$D$11,0)),MATCH(ROW(orderHistory[customer]),ROW(orderHistory[customer])),""),ROWS($A$15:A34)+$B$3)))),"")</f>
        <v/>
      </c>
      <c r="W29" s="202"/>
      <c r="AQ29" s="218" t="s">
        <v>13130</v>
      </c>
      <c r="AR29" s="326">
        <f>INDEX(orderHistory[pallet_no], MATCH($AR$10, orderHistory[order_no], 0))</f>
        <v>0</v>
      </c>
      <c r="AS29" s="236"/>
      <c r="AT29" s="358" t="s">
        <v>548</v>
      </c>
      <c r="AU29" s="214"/>
      <c r="AW29" s="227"/>
      <c r="AX29" s="694" t="str">
        <f>INDEX(orderHistory[sub_status], MATCH($AR$10, orderHistory[order_no], 0))</f>
        <v>Pallets Ready</v>
      </c>
      <c r="AY29" s="695"/>
      <c r="AZ29" s="213"/>
      <c r="BA29" s="213"/>
      <c r="BB29" s="691"/>
      <c r="BC29" s="692"/>
      <c r="BD29" s="692"/>
      <c r="BE29" s="692"/>
      <c r="BF29" s="692"/>
      <c r="BG29" s="692"/>
      <c r="BH29" s="693"/>
      <c r="BI29" s="214"/>
      <c r="BK29" s="247"/>
      <c r="BL29" s="248"/>
      <c r="BM29" s="249"/>
      <c r="BN29" s="248"/>
      <c r="BO29" s="249"/>
      <c r="BZ29" s="337"/>
      <c r="CA29" s="282" t="str">
        <f>IF(BZ29="","",VLOOKUP(BZ29,bhpc_data[],7,FALSE))</f>
        <v/>
      </c>
      <c r="CB29" s="341"/>
      <c r="CC29" s="443"/>
      <c r="CD29" s="362"/>
      <c r="CE29" s="446"/>
      <c r="CF29" s="340"/>
      <c r="CG29" s="751" t="str">
        <f>IFERROR(ROUNDUP(CB29/VLOOKUP(BZ29,bhpc_data[],9,FALSE),0),"")</f>
        <v/>
      </c>
      <c r="CH29" s="458" t="str">
        <f>IFERROR(ROUNDUP(CD29/VLOOKUP(BZ29,bhpc_data[],9,FALSE),0),"")</f>
        <v/>
      </c>
      <c r="CI29" s="458" t="str">
        <f>IFERROR(ROUNDUP(CF29/VLOOKUP(BZ29,bhpc_data[],9,FALSE),0),"")</f>
        <v/>
      </c>
      <c r="CJ29" s="458" t="str">
        <f>IFERROR(((CB29+CD29+CF29)/VLOOKUP(BZ29,bhpc_data[],9,FALSE))*VLOOKUP(BZ29,bhpc_data[],17,FALSE),"")</f>
        <v/>
      </c>
      <c r="CK29" s="458" t="str">
        <f>IFERROR(((CB29+CD29+CF29)/VLOOKUP(BZ29,bhpc_data[],9,FALSE))*VLOOKUP(BZ29,bhpc_data[],18,FALSE),"")</f>
        <v/>
      </c>
      <c r="CL29" s="459" t="str">
        <f>IFERROR(VLOOKUP(BZ29,inventory[],4,FALSE),"")</f>
        <v/>
      </c>
      <c r="CM29" s="451" t="str">
        <f>IF(BZ29="","",VLOOKUP(BZ29,inventory[],5,FALSE))</f>
        <v/>
      </c>
      <c r="CN29" s="755" t="str">
        <f>IF(BZ29="","",(CB29+CD29+CF29)*CM29)</f>
        <v/>
      </c>
      <c r="CO29" s="450" t="str">
        <f>IF(BZ29="","",CB29*CC29+CD29*CE29)</f>
        <v/>
      </c>
      <c r="CQ29" s="218"/>
      <c r="CR29" s="213" t="s">
        <v>13131</v>
      </c>
      <c r="CS29" s="213"/>
      <c r="CT29" s="232"/>
      <c r="CU29" s="295"/>
      <c r="CV29" s="214"/>
      <c r="DE29" s="355" t="s">
        <v>13132</v>
      </c>
    </row>
    <row r="30" spans="1:125">
      <c r="F30" s="260"/>
      <c r="G30" s="715">
        <f>IFERROR(INDEX(clientData[notes],MATCH($G$10,clientData[company_name1],0)),"")</f>
        <v>0</v>
      </c>
      <c r="H30" s="716"/>
      <c r="I30" s="717"/>
      <c r="J30" s="214"/>
      <c r="L30" s="305" t="str">
        <f t="array" ref="L30">IFERROR(IF($D$9="",IF($D$11="",INDEX(orderHistory[customer],SMALL(MATCH(ROW(orderHistory[customer]),ROW(orderHistory[customer])),ROWS($A$15:A35)+$B$3)),INDEX(orderHistory[customer],SMALL(IF(ISNUMBER(MATCH(orderHistory[status],$D$11,0)),MATCH(ROW(orderHistory[customer]),ROW(orderHistory[customer])),""),ROWS($A$15:A35)+$B$3))),IF($D$11="",INDEX(orderHistory[customer],SMALL(IF(ISNUMBER(MATCH(orderHistory[customer],$D$9,0)),MATCH(ROW(orderHistory[customer]),ROW(orderHistory[customer]))),ROWS($A$15:A35)+$B$3)),INDEX(orderHistory[customer],SMALL(IF(ISNUMBER(MATCH(orderHistory[customer],$D$9,0)*MATCH(orderHistory[status],$D$11,0)),MATCH(ROW(orderHistory[customer]),ROW(orderHistory[customer])),""),ROWS($A$15:A35)+$B$3)))),"")</f>
        <v/>
      </c>
      <c r="M30" s="302" t="str">
        <f t="array" ref="M30">IFERROR(IF($D$9="",IF($D$11="",INDEX(orderHistory[order_no],SMALL(MATCH(ROW(orderHistory[customer]),ROW(orderHistory[customer])),ROWS($A$15:A35)+$B$3)),INDEX(orderHistory[order_no],SMALL(IF(ISNUMBER(MATCH(orderHistory[status],$D$11,0)),MATCH(ROW(orderHistory[customer]),ROW(orderHistory[customer])),""),ROWS($A$15:A35)+$B$3))),IF($D$11="",INDEX(orderHistory[order_no],SMALL(IF(ISNUMBER(MATCH(orderHistory[customer],$D$9,0)),MATCH(ROW(orderHistory[customer]),ROW(orderHistory[customer]))),ROWS($A$15:A35)+$B$3)),INDEX(orderHistory[order_no],SMALL(IF(ISNUMBER(MATCH(orderHistory[customer],$D$9,0)*MATCH(orderHistory[status],$D$11,0)),MATCH(ROW(orderHistory[customer]),ROW(orderHistory[customer])),""),ROWS($A$15:A35)+$B$3)))),"")</f>
        <v/>
      </c>
      <c r="N30" s="230" t="str">
        <f t="array" ref="N30">IFERROR(IF($D$9="",IF($D$11="",INDEX(orderHistory[order_date],SMALL(MATCH(ROW(orderHistory[customer]),ROW(orderHistory[customer])),ROWS($A$15:A35)+$B$3)),INDEX(orderHistory[order_date],SMALL(IF(ISNUMBER(MATCH(orderHistory[status],$D$11,0)),MATCH(ROW(orderHistory[customer]),ROW(orderHistory[customer])),""),ROWS($A$15:A35)+$B$3))),IF($D$11="",INDEX(orderHistory[order_date],SMALL(IF(ISNUMBER(MATCH(orderHistory[customer],$D$9,0)),MATCH(ROW(orderHistory[customer]),ROW(orderHistory[customer]))),ROWS($A$15:A35)+$B$3)),INDEX(orderHistory[order_date],SMALL(IF(ISNUMBER(MATCH(orderHistory[customer],$D$9,0)*MATCH(orderHistory[status],$D$11,0)),MATCH(ROW(orderHistory[customer]),ROW(orderHistory[customer])),""),ROWS($A$15:A35)+$B$3)))),"")</f>
        <v/>
      </c>
      <c r="O30" s="231" t="str">
        <f t="array" ref="O30">IFERROR(IF($D$9="",IF($D$11="",INDEX(orderHistory[pallet_type],SMALL(MATCH(ROW(orderHistory[customer]),ROW(orderHistory[customer])),ROWS($A$15:A35)+$B$3)),INDEX(orderHistory[pallet_type],SMALL(IF(ISNUMBER(MATCH(orderHistory[status],$D$11,0)),MATCH(ROW(orderHistory[customer]),ROW(orderHistory[customer])),""),ROWS($A$15:A35)+$B$3))),IF($D$11="",INDEX(orderHistory[pallet_type],SMALL(IF(ISNUMBER(MATCH(orderHistory[customer],$D$9,0)),MATCH(ROW(orderHistory[customer]),ROW(orderHistory[customer]))),ROWS($A$15:A35)+$B$3)),INDEX(orderHistory[pallet_type],SMALL(IF(ISNUMBER(MATCH(orderHistory[customer],$D$9,0)*MATCH(orderHistory[status],$D$11,0)),MATCH(ROW(orderHistory[customer]),ROW(orderHistory[customer])),""),ROWS($A$15:A35)+$B$3)))),"")</f>
        <v/>
      </c>
      <c r="P30" s="310" t="str">
        <f t="array" ref="P30">IFERROR(IF($D$9="",IF($D$11="",INDEX(orderHistory[pallet_no],SMALL(MATCH(ROW(orderHistory[customer]),ROW(orderHistory[customer])),ROWS($A$15:A35)+$B$3)),INDEX(orderHistory[pallet_no],SMALL(IF(ISNUMBER(MATCH(orderHistory[status],$D$11,0)),MATCH(ROW(orderHistory[customer]),ROW(orderHistory[customer])),""),ROWS($A$15:A35)+$B$3))),IF($D$11="",INDEX(orderHistory[pallet_no],SMALL(IF(ISNUMBER(MATCH(orderHistory[customer],$D$9,0)),MATCH(ROW(orderHistory[customer]),ROW(orderHistory[customer]))),ROWS($A$15:A35)+$B$3)),INDEX(orderHistory[pallet_no],SMALL(IF(ISNUMBER(MATCH(orderHistory[customer],$D$9,0)*MATCH(orderHistory[status],$D$11,0)),MATCH(ROW(orderHistory[customer]),ROW(orderHistory[customer])),""),ROWS($A$15:A35)+$B$3)))),"")</f>
        <v/>
      </c>
      <c r="Q30" s="231" t="str">
        <f t="array" ref="Q30">IFERROR(IF($D$9="",IF($D$11="",INDEX(orderHistory[invoice_no],SMALL(MATCH(ROW(orderHistory[customer]),ROW(orderHistory[customer])),ROWS($A$15:A35)+$B$3)),INDEX(orderHistory[invoice_no],SMALL(IF(ISNUMBER(MATCH(orderHistory[status],$D$11,0)),MATCH(ROW(orderHistory[customer]),ROW(orderHistory[customer])),""),ROWS($A$15:A35)+$B$3))),IF($D$11="",INDEX(orderHistory[invoice_no],SMALL(IF(ISNUMBER(MATCH(orderHistory[customer],$D$9,0)),MATCH(ROW(orderHistory[customer]),ROW(orderHistory[customer]))),ROWS($A$15:A35)+$B$3)),INDEX(orderHistory[invoice_no],SMALL(IF(ISNUMBER(MATCH(orderHistory[customer],$D$9,0)*MATCH(orderHistory[status],$D$11,0)),MATCH(ROW(orderHistory[customer]),ROW(orderHistory[customer])),""),ROWS($A$15:A35)+$B$3)))),"")</f>
        <v/>
      </c>
      <c r="R30" s="312" t="str">
        <f t="array" ref="R30">IFERROR(IF($D$9="",IF($D$11="",INDEX(orderHistory[gross_weight],SMALL(MATCH(ROW(orderHistory[customer]),ROW(orderHistory[customer])),ROWS($A$15:A35)+$B$3)),INDEX(orderHistory[gross_weight],SMALL(IF(ISNUMBER(MATCH(orderHistory[status],$D$11,0)),MATCH(ROW(orderHistory[customer]),ROW(orderHistory[customer])),""),ROWS($A$15:A35)+$B$3))),IF($D$11="",INDEX(orderHistory[gross_weight],SMALL(IF(ISNUMBER(MATCH(orderHistory[customer],$D$9,0)),MATCH(ROW(orderHistory[customer]),ROW(orderHistory[customer]))),ROWS($A$15:A35)+$B$3)),INDEX(orderHistory[gross_weight],SMALL(IF(ISNUMBER(MATCH(orderHistory[customer],$D$9,0)*MATCH(orderHistory[status],$D$11,0)),MATCH(ROW(orderHistory[customer]),ROW(orderHistory[customer])),""),ROWS($A$15:A35)+$B$3)))),"")</f>
        <v/>
      </c>
      <c r="S30" s="761" t="str">
        <f t="array" ref="S30">IFERROR(IF($D$9="",IF($D$11="",INDEX(orderHistory[amount_sold],SMALL(MATCH(ROW(orderHistory[customer]),ROW(orderHistory[customer])),ROWS($A$15:A35)+$B$3)),INDEX(orderHistory[amount_sold],SMALL(IF(ISNUMBER(MATCH(orderHistory[status],$D$11,0)),MATCH(ROW(orderHistory[customer]),ROW(orderHistory[customer])),""),ROWS($A$15:A35)+$B$3))),IF($D$11="",INDEX(orderHistory[amount_sold],SMALL(IF(ISNUMBER(MATCH(orderHistory[customer],$D$9,0)),MATCH(ROW(orderHistory[customer]),ROW(orderHistory[customer]))),ROWS($A$15:A35)+$B$3)),INDEX(orderHistory[amount_sold],SMALL(IF(ISNUMBER(MATCH(orderHistory[customer],$D$9,0)*MATCH(orderHistory[status],$D$11,0)),MATCH(ROW(orderHistory[customer]),ROW(orderHistory[customer])),""),ROWS($A$15:A35)+$B$3)))),"")</f>
        <v/>
      </c>
      <c r="T30" s="761" t="str">
        <f t="array" ref="T30">IFERROR(IF($D$9="",IF($D$11="",INDEX(orderHistory[profit],SMALL(MATCH(ROW(orderHistory[customer]),ROW(orderHistory[customer])),ROWS($A$15:A35)+$B$3)),INDEX(orderHistory[profit],SMALL(IF(ISNUMBER(MATCH(orderHistory[status],$D$11,0)),MATCH(ROW(orderHistory[customer]),ROW(orderHistory[customer])),""),ROWS($A$15:A35)+$B$3))),IF($D$11="",INDEX(orderHistory[profit],SMALL(IF(ISNUMBER(MATCH(orderHistory[customer],$D$9,0)),MATCH(ROW(orderHistory[customer]),ROW(orderHistory[customer]))),ROWS($A$15:A35)+$B$3)),INDEX(orderHistory[profit],SMALL(IF(ISNUMBER(MATCH(orderHistory[customer],$D$9,0)*MATCH(orderHistory[status],$D$11,0)),MATCH(ROW(orderHistory[customer]),ROW(orderHistory[customer])),""),ROWS($A$15:A35)+$B$3)))),"")</f>
        <v/>
      </c>
      <c r="U30" s="231" t="str">
        <f t="array" ref="U30">IFERROR(IF($D$9="",IF($D$11="",INDEX(orderHistory[payed],SMALL(MATCH(ROW(orderHistory[customer]),ROW(orderHistory[customer])),ROWS($A$15:A35)+$B$3)),INDEX(orderHistory[payed],SMALL(IF(ISNUMBER(MATCH(orderHistory[status],$D$11,0)),MATCH(ROW(orderHistory[customer]),ROW(orderHistory[customer])),""),ROWS($A$15:A35)+$B$3))),IF($D$11="",INDEX(orderHistory[payed],SMALL(IF(ISNUMBER(MATCH(orderHistory[customer],$D$9,0)),MATCH(ROW(orderHistory[customer]),ROW(orderHistory[customer]))),ROWS($A$15:A35)+$B$3)),INDEX(orderHistory[payed],SMALL(IF(ISNUMBER(MATCH(orderHistory[customer],$D$9,0)*MATCH(orderHistory[status],$D$11,0)),MATCH(ROW(orderHistory[customer]),ROW(orderHistory[customer])),""),ROWS($A$15:A35)+$B$3)))),"")</f>
        <v/>
      </c>
      <c r="V30" s="267" t="str">
        <f t="array" ref="V30">IFERROR(IF($D$9="",IF($D$11="",INDEX(orderHistory[status],SMALL(MATCH(ROW(orderHistory[customer]),ROW(orderHistory[customer])),ROWS($A$15:A35)+$B$3)),INDEX(orderHistory[status],SMALL(IF(ISNUMBER(MATCH(orderHistory[status],$D$11,0)),MATCH(ROW(orderHistory[customer]),ROW(orderHistory[customer])),""),ROWS($A$15:A35)+$B$3))),IF($D$11="",INDEX(orderHistory[status],SMALL(IF(ISNUMBER(MATCH(orderHistory[customer],$D$9,0)),MATCH(ROW(orderHistory[customer]),ROW(orderHistory[customer]))),ROWS($A$15:A35)+$B$3)),INDEX(orderHistory[status],SMALL(IF(ISNUMBER(MATCH(orderHistory[customer],$D$9,0)*MATCH(orderHistory[status],$D$11,0)),MATCH(ROW(orderHistory[customer]),ROW(orderHistory[customer])),""),ROWS($A$15:A35)+$B$3)))),"")</f>
        <v/>
      </c>
      <c r="W30" s="202"/>
      <c r="AQ30" s="218" t="s">
        <v>13133</v>
      </c>
      <c r="AR30" s="238">
        <f>SUMIF(salesHistory[order_no],$AR$10,salesHistory[net_weight])</f>
        <v>123.66</v>
      </c>
      <c r="AS30" s="763"/>
      <c r="AT30" s="316"/>
      <c r="AU30" s="214"/>
      <c r="AW30" s="227"/>
      <c r="AX30" s="213"/>
      <c r="AY30" s="213"/>
      <c r="AZ30" s="213"/>
      <c r="BA30" s="213"/>
      <c r="BB30" s="688"/>
      <c r="BC30" s="689"/>
      <c r="BD30" s="689"/>
      <c r="BE30" s="689"/>
      <c r="BF30" s="689"/>
      <c r="BG30" s="689"/>
      <c r="BH30" s="690"/>
      <c r="BI30" s="214"/>
      <c r="BK30" s="247"/>
      <c r="BL30" s="248"/>
      <c r="BM30" s="249"/>
      <c r="BN30" s="248"/>
      <c r="BO30" s="249"/>
      <c r="BZ30" s="337"/>
      <c r="CA30" s="282" t="str">
        <f>IF(BZ30="","",VLOOKUP(BZ30,bhpc_data[],7,FALSE))</f>
        <v/>
      </c>
      <c r="CB30" s="341"/>
      <c r="CC30" s="443"/>
      <c r="CD30" s="362"/>
      <c r="CE30" s="446"/>
      <c r="CF30" s="340"/>
      <c r="CG30" s="751" t="str">
        <f>IFERROR(ROUNDUP(CB30/VLOOKUP(BZ30,bhpc_data[],9,FALSE),0),"")</f>
        <v/>
      </c>
      <c r="CH30" s="458" t="str">
        <f>IFERROR(ROUNDUP(CD30/VLOOKUP(BZ30,bhpc_data[],9,FALSE),0),"")</f>
        <v/>
      </c>
      <c r="CI30" s="458" t="str">
        <f>IFERROR(ROUNDUP(CF30/VLOOKUP(BZ30,bhpc_data[],9,FALSE),0),"")</f>
        <v/>
      </c>
      <c r="CJ30" s="458" t="str">
        <f>IFERROR(((CB30+CD30+CF30)/VLOOKUP(BZ30,bhpc_data[],9,FALSE))*VLOOKUP(BZ30,bhpc_data[],17,FALSE),"")</f>
        <v/>
      </c>
      <c r="CK30" s="458" t="str">
        <f>IFERROR(((CB30+CD30+CF30)/VLOOKUP(BZ30,bhpc_data[],9,FALSE))*VLOOKUP(BZ30,bhpc_data[],18,FALSE),"")</f>
        <v/>
      </c>
      <c r="CL30" s="459" t="str">
        <f>IFERROR(VLOOKUP(BZ30,inventory[],4,FALSE),"")</f>
        <v/>
      </c>
      <c r="CM30" s="451" t="str">
        <f>IF(BZ30="","",VLOOKUP(BZ30,inventory[],5,FALSE))</f>
        <v/>
      </c>
      <c r="CN30" s="755" t="str">
        <f>IF(BZ30="","",(CB30+CD30+CF30)*CM30)</f>
        <v/>
      </c>
      <c r="CO30" s="450" t="str">
        <f>IF(BZ30="","",CB30*CC30+CD30*CE30)</f>
        <v/>
      </c>
      <c r="CQ30" s="218"/>
      <c r="CR30" s="296" t="s">
        <v>13134</v>
      </c>
      <c r="CS30" s="296"/>
      <c r="CT30" s="232"/>
      <c r="CU30" s="213"/>
      <c r="CV30" s="214"/>
      <c r="DE30" s="277"/>
      <c r="DF30" s="211"/>
      <c r="DG30" s="265"/>
      <c r="DH30" s="211"/>
      <c r="DI30" s="211"/>
      <c r="DJ30" s="211"/>
      <c r="DK30" s="211"/>
      <c r="DL30" s="211"/>
      <c r="DM30" s="211"/>
      <c r="DN30" s="211"/>
      <c r="DO30" s="211"/>
      <c r="DP30" s="211"/>
      <c r="DQ30" s="211"/>
      <c r="DR30" s="211"/>
      <c r="DS30" s="211"/>
      <c r="DT30" s="211"/>
      <c r="DU30" s="212"/>
    </row>
    <row r="31" spans="1:125">
      <c r="F31" s="260"/>
      <c r="G31" s="718"/>
      <c r="H31" s="719"/>
      <c r="I31" s="720"/>
      <c r="J31" s="214"/>
      <c r="L31" s="305" t="str">
        <f t="array" ref="L31">IFERROR(IF($D$9="",IF($D$11="",INDEX(orderHistory[customer],SMALL(MATCH(ROW(orderHistory[customer]),ROW(orderHistory[customer])),ROWS($A$15:A36)+$B$3)),INDEX(orderHistory[customer],SMALL(IF(ISNUMBER(MATCH(orderHistory[status],$D$11,0)),MATCH(ROW(orderHistory[customer]),ROW(orderHistory[customer])),""),ROWS($A$15:A36)+$B$3))),IF($D$11="",INDEX(orderHistory[customer],SMALL(IF(ISNUMBER(MATCH(orderHistory[customer],$D$9,0)),MATCH(ROW(orderHistory[customer]),ROW(orderHistory[customer]))),ROWS($A$15:A36)+$B$3)),INDEX(orderHistory[customer],SMALL(IF(ISNUMBER(MATCH(orderHistory[customer],$D$9,0)*MATCH(orderHistory[status],$D$11,0)),MATCH(ROW(orderHistory[customer]),ROW(orderHistory[customer])),""),ROWS($A$15:A36)+$B$3)))),"")</f>
        <v/>
      </c>
      <c r="M31" s="302" t="str">
        <f t="array" ref="M31">IFERROR(IF($D$9="",IF($D$11="",INDEX(orderHistory[order_no],SMALL(MATCH(ROW(orderHistory[customer]),ROW(orderHistory[customer])),ROWS($A$15:A36)+$B$3)),INDEX(orderHistory[order_no],SMALL(IF(ISNUMBER(MATCH(orderHistory[status],$D$11,0)),MATCH(ROW(orderHistory[customer]),ROW(orderHistory[customer])),""),ROWS($A$15:A36)+$B$3))),IF($D$11="",INDEX(orderHistory[order_no],SMALL(IF(ISNUMBER(MATCH(orderHistory[customer],$D$9,0)),MATCH(ROW(orderHistory[customer]),ROW(orderHistory[customer]))),ROWS($A$15:A36)+$B$3)),INDEX(orderHistory[order_no],SMALL(IF(ISNUMBER(MATCH(orderHistory[customer],$D$9,0)*MATCH(orderHistory[status],$D$11,0)),MATCH(ROW(orderHistory[customer]),ROW(orderHistory[customer])),""),ROWS($A$15:A36)+$B$3)))),"")</f>
        <v/>
      </c>
      <c r="N31" s="230" t="str">
        <f t="array" ref="N31">IFERROR(IF($D$9="",IF($D$11="",INDEX(orderHistory[order_date],SMALL(MATCH(ROW(orderHistory[customer]),ROW(orderHistory[customer])),ROWS($A$15:A36)+$B$3)),INDEX(orderHistory[order_date],SMALL(IF(ISNUMBER(MATCH(orderHistory[status],$D$11,0)),MATCH(ROW(orderHistory[customer]),ROW(orderHistory[customer])),""),ROWS($A$15:A36)+$B$3))),IF($D$11="",INDEX(orderHistory[order_date],SMALL(IF(ISNUMBER(MATCH(orderHistory[customer],$D$9,0)),MATCH(ROW(orderHistory[customer]),ROW(orderHistory[customer]))),ROWS($A$15:A36)+$B$3)),INDEX(orderHistory[order_date],SMALL(IF(ISNUMBER(MATCH(orderHistory[customer],$D$9,0)*MATCH(orderHistory[status],$D$11,0)),MATCH(ROW(orderHistory[customer]),ROW(orderHistory[customer])),""),ROWS($A$15:A36)+$B$3)))),"")</f>
        <v/>
      </c>
      <c r="O31" s="231" t="str">
        <f t="array" ref="O31">IFERROR(IF($D$9="",IF($D$11="",INDEX(orderHistory[pallet_type],SMALL(MATCH(ROW(orderHistory[customer]),ROW(orderHistory[customer])),ROWS($A$15:A36)+$B$3)),INDEX(orderHistory[pallet_type],SMALL(IF(ISNUMBER(MATCH(orderHistory[status],$D$11,0)),MATCH(ROW(orderHistory[customer]),ROW(orderHistory[customer])),""),ROWS($A$15:A36)+$B$3))),IF($D$11="",INDEX(orderHistory[pallet_type],SMALL(IF(ISNUMBER(MATCH(orderHistory[customer],$D$9,0)),MATCH(ROW(orderHistory[customer]),ROW(orderHistory[customer]))),ROWS($A$15:A36)+$B$3)),INDEX(orderHistory[pallet_type],SMALL(IF(ISNUMBER(MATCH(orderHistory[customer],$D$9,0)*MATCH(orderHistory[status],$D$11,0)),MATCH(ROW(orderHistory[customer]),ROW(orderHistory[customer])),""),ROWS($A$15:A36)+$B$3)))),"")</f>
        <v/>
      </c>
      <c r="P31" s="310" t="str">
        <f t="array" ref="P31">IFERROR(IF($D$9="",IF($D$11="",INDEX(orderHistory[pallet_no],SMALL(MATCH(ROW(orderHistory[customer]),ROW(orderHistory[customer])),ROWS($A$15:A36)+$B$3)),INDEX(orderHistory[pallet_no],SMALL(IF(ISNUMBER(MATCH(orderHistory[status],$D$11,0)),MATCH(ROW(orderHistory[customer]),ROW(orderHistory[customer])),""),ROWS($A$15:A36)+$B$3))),IF($D$11="",INDEX(orderHistory[pallet_no],SMALL(IF(ISNUMBER(MATCH(orderHistory[customer],$D$9,0)),MATCH(ROW(orderHistory[customer]),ROW(orderHistory[customer]))),ROWS($A$15:A36)+$B$3)),INDEX(orderHistory[pallet_no],SMALL(IF(ISNUMBER(MATCH(orderHistory[customer],$D$9,0)*MATCH(orderHistory[status],$D$11,0)),MATCH(ROW(orderHistory[customer]),ROW(orderHistory[customer])),""),ROWS($A$15:A36)+$B$3)))),"")</f>
        <v/>
      </c>
      <c r="Q31" s="231" t="str">
        <f t="array" ref="Q31">IFERROR(IF($D$9="",IF($D$11="",INDEX(orderHistory[invoice_no],SMALL(MATCH(ROW(orderHistory[customer]),ROW(orderHistory[customer])),ROWS($A$15:A36)+$B$3)),INDEX(orderHistory[invoice_no],SMALL(IF(ISNUMBER(MATCH(orderHistory[status],$D$11,0)),MATCH(ROW(orderHistory[customer]),ROW(orderHistory[customer])),""),ROWS($A$15:A36)+$B$3))),IF($D$11="",INDEX(orderHistory[invoice_no],SMALL(IF(ISNUMBER(MATCH(orderHistory[customer],$D$9,0)),MATCH(ROW(orderHistory[customer]),ROW(orderHistory[customer]))),ROWS($A$15:A36)+$B$3)),INDEX(orderHistory[invoice_no],SMALL(IF(ISNUMBER(MATCH(orderHistory[customer],$D$9,0)*MATCH(orderHistory[status],$D$11,0)),MATCH(ROW(orderHistory[customer]),ROW(orderHistory[customer])),""),ROWS($A$15:A36)+$B$3)))),"")</f>
        <v/>
      </c>
      <c r="R31" s="312" t="str">
        <f t="array" ref="R31">IFERROR(IF($D$9="",IF($D$11="",INDEX(orderHistory[gross_weight],SMALL(MATCH(ROW(orderHistory[customer]),ROW(orderHistory[customer])),ROWS($A$15:A36)+$B$3)),INDEX(orderHistory[gross_weight],SMALL(IF(ISNUMBER(MATCH(orderHistory[status],$D$11,0)),MATCH(ROW(orderHistory[customer]),ROW(orderHistory[customer])),""),ROWS($A$15:A36)+$B$3))),IF($D$11="",INDEX(orderHistory[gross_weight],SMALL(IF(ISNUMBER(MATCH(orderHistory[customer],$D$9,0)),MATCH(ROW(orderHistory[customer]),ROW(orderHistory[customer]))),ROWS($A$15:A36)+$B$3)),INDEX(orderHistory[gross_weight],SMALL(IF(ISNUMBER(MATCH(orderHistory[customer],$D$9,0)*MATCH(orderHistory[status],$D$11,0)),MATCH(ROW(orderHistory[customer]),ROW(orderHistory[customer])),""),ROWS($A$15:A36)+$B$3)))),"")</f>
        <v/>
      </c>
      <c r="S31" s="761" t="str">
        <f t="array" ref="S31">IFERROR(IF($D$9="",IF($D$11="",INDEX(orderHistory[amount_sold],SMALL(MATCH(ROW(orderHistory[customer]),ROW(orderHistory[customer])),ROWS($A$15:A36)+$B$3)),INDEX(orderHistory[amount_sold],SMALL(IF(ISNUMBER(MATCH(orderHistory[status],$D$11,0)),MATCH(ROW(orderHistory[customer]),ROW(orderHistory[customer])),""),ROWS($A$15:A36)+$B$3))),IF($D$11="",INDEX(orderHistory[amount_sold],SMALL(IF(ISNUMBER(MATCH(orderHistory[customer],$D$9,0)),MATCH(ROW(orderHistory[customer]),ROW(orderHistory[customer]))),ROWS($A$15:A36)+$B$3)),INDEX(orderHistory[amount_sold],SMALL(IF(ISNUMBER(MATCH(orderHistory[customer],$D$9,0)*MATCH(orderHistory[status],$D$11,0)),MATCH(ROW(orderHistory[customer]),ROW(orderHistory[customer])),""),ROWS($A$15:A36)+$B$3)))),"")</f>
        <v/>
      </c>
      <c r="T31" s="761" t="str">
        <f t="array" ref="T31">IFERROR(IF($D$9="",IF($D$11="",INDEX(orderHistory[profit],SMALL(MATCH(ROW(orderHistory[customer]),ROW(orderHistory[customer])),ROWS($A$15:A36)+$B$3)),INDEX(orderHistory[profit],SMALL(IF(ISNUMBER(MATCH(orderHistory[status],$D$11,0)),MATCH(ROW(orderHistory[customer]),ROW(orderHistory[customer])),""),ROWS($A$15:A36)+$B$3))),IF($D$11="",INDEX(orderHistory[profit],SMALL(IF(ISNUMBER(MATCH(orderHistory[customer],$D$9,0)),MATCH(ROW(orderHistory[customer]),ROW(orderHistory[customer]))),ROWS($A$15:A36)+$B$3)),INDEX(orderHistory[profit],SMALL(IF(ISNUMBER(MATCH(orderHistory[customer],$D$9,0)*MATCH(orderHistory[status],$D$11,0)),MATCH(ROW(orderHistory[customer]),ROW(orderHistory[customer])),""),ROWS($A$15:A36)+$B$3)))),"")</f>
        <v/>
      </c>
      <c r="U31" s="231" t="str">
        <f t="array" ref="U31">IFERROR(IF($D$9="",IF($D$11="",INDEX(orderHistory[payed],SMALL(MATCH(ROW(orderHistory[customer]),ROW(orderHistory[customer])),ROWS($A$15:A36)+$B$3)),INDEX(orderHistory[payed],SMALL(IF(ISNUMBER(MATCH(orderHistory[status],$D$11,0)),MATCH(ROW(orderHistory[customer]),ROW(orderHistory[customer])),""),ROWS($A$15:A36)+$B$3))),IF($D$11="",INDEX(orderHistory[payed],SMALL(IF(ISNUMBER(MATCH(orderHistory[customer],$D$9,0)),MATCH(ROW(orderHistory[customer]),ROW(orderHistory[customer]))),ROWS($A$15:A36)+$B$3)),INDEX(orderHistory[payed],SMALL(IF(ISNUMBER(MATCH(orderHistory[customer],$D$9,0)*MATCH(orderHistory[status],$D$11,0)),MATCH(ROW(orderHistory[customer]),ROW(orderHistory[customer])),""),ROWS($A$15:A36)+$B$3)))),"")</f>
        <v/>
      </c>
      <c r="V31" s="267" t="str">
        <f t="array" ref="V31">IFERROR(IF($D$9="",IF($D$11="",INDEX(orderHistory[status],SMALL(MATCH(ROW(orderHistory[customer]),ROW(orderHistory[customer])),ROWS($A$15:A36)+$B$3)),INDEX(orderHistory[status],SMALL(IF(ISNUMBER(MATCH(orderHistory[status],$D$11,0)),MATCH(ROW(orderHistory[customer]),ROW(orderHistory[customer])),""),ROWS($A$15:A36)+$B$3))),IF($D$11="",INDEX(orderHistory[status],SMALL(IF(ISNUMBER(MATCH(orderHistory[customer],$D$9,0)),MATCH(ROW(orderHistory[customer]),ROW(orderHistory[customer]))),ROWS($A$15:A36)+$B$3)),INDEX(orderHistory[status],SMALL(IF(ISNUMBER(MATCH(orderHistory[customer],$D$9,0)*MATCH(orderHistory[status],$D$11,0)),MATCH(ROW(orderHistory[customer]),ROW(orderHistory[customer])),""),ROWS($A$15:A36)+$B$3)))),"")</f>
        <v/>
      </c>
      <c r="W31" s="202"/>
      <c r="AQ31" s="218" t="s">
        <v>13135</v>
      </c>
      <c r="AR31" s="238">
        <f>INDEX(orderHistory[gross_weight],MATCH($AR$10,orderHistory[order_no],0))</f>
        <v>136</v>
      </c>
      <c r="AS31" s="763"/>
      <c r="AT31" s="316"/>
      <c r="AU31" s="214"/>
      <c r="AW31" s="227"/>
      <c r="AX31" s="213" t="s">
        <v>13136</v>
      </c>
      <c r="AY31" s="213"/>
      <c r="AZ31" s="213"/>
      <c r="BA31" s="213"/>
      <c r="BB31" s="213"/>
      <c r="BC31" s="213"/>
      <c r="BD31" s="213"/>
      <c r="BE31" s="213"/>
      <c r="BF31" s="213"/>
      <c r="BG31" s="290"/>
      <c r="BH31" s="213"/>
      <c r="BI31" s="214"/>
      <c r="BK31" s="247"/>
      <c r="BL31" s="248"/>
      <c r="BM31" s="249"/>
      <c r="BN31" s="248"/>
      <c r="BO31" s="249"/>
      <c r="BZ31" s="337"/>
      <c r="CA31" s="282" t="str">
        <f>IF(BZ31="","",VLOOKUP(BZ31,bhpc_data[],7,FALSE))</f>
        <v/>
      </c>
      <c r="CB31" s="341"/>
      <c r="CC31" s="443"/>
      <c r="CD31" s="362"/>
      <c r="CE31" s="446"/>
      <c r="CF31" s="340"/>
      <c r="CG31" s="751" t="str">
        <f>IFERROR(ROUNDUP(CB31/VLOOKUP(BZ31,bhpc_data[],9,FALSE),0),"")</f>
        <v/>
      </c>
      <c r="CH31" s="458" t="str">
        <f>IFERROR(ROUNDUP(CD31/VLOOKUP(BZ31,bhpc_data[],9,FALSE),0),"")</f>
        <v/>
      </c>
      <c r="CI31" s="458" t="str">
        <f>IFERROR(ROUNDUP(CF31/VLOOKUP(BZ31,bhpc_data[],9,FALSE),0),"")</f>
        <v/>
      </c>
      <c r="CJ31" s="458" t="str">
        <f>IFERROR(((CB31+CD31+CF31)/VLOOKUP(BZ31,bhpc_data[],9,FALSE))*VLOOKUP(BZ31,bhpc_data[],17,FALSE),"")</f>
        <v/>
      </c>
      <c r="CK31" s="458" t="str">
        <f>IFERROR(((CB31+CD31+CF31)/VLOOKUP(BZ31,bhpc_data[],9,FALSE))*VLOOKUP(BZ31,bhpc_data[],18,FALSE),"")</f>
        <v/>
      </c>
      <c r="CL31" s="459" t="str">
        <f>IFERROR(VLOOKUP(BZ31,inventory[],4,FALSE),"")</f>
        <v/>
      </c>
      <c r="CM31" s="451" t="str">
        <f>IF(BZ31="","",VLOOKUP(BZ31,inventory[],5,FALSE))</f>
        <v/>
      </c>
      <c r="CN31" s="755" t="str">
        <f>IF(BZ31="","",(CB31+CD31+CF31)*CM31)</f>
        <v/>
      </c>
      <c r="CO31" s="450" t="str">
        <f>IF(BZ31="","",CB31*CC31+CD31*CE31)</f>
        <v/>
      </c>
      <c r="CQ31" s="218"/>
      <c r="CR31" s="296"/>
      <c r="CS31" s="296"/>
      <c r="CT31" s="232"/>
      <c r="CU31" s="295"/>
      <c r="CV31" s="214"/>
      <c r="DE31" s="227"/>
      <c r="DF31" s="213"/>
      <c r="DG31" s="266"/>
      <c r="DH31" s="213"/>
      <c r="DI31" s="213"/>
      <c r="DJ31" s="213"/>
      <c r="DK31" s="213"/>
      <c r="DL31" s="213"/>
      <c r="DM31" s="213" t="s">
        <v>13102</v>
      </c>
      <c r="DN31" s="213"/>
      <c r="DO31" s="213"/>
      <c r="DP31" s="213"/>
      <c r="DQ31" s="213"/>
      <c r="DR31" s="213"/>
      <c r="DS31" s="213"/>
      <c r="DT31" s="213"/>
      <c r="DU31" s="214"/>
    </row>
    <row r="32" spans="1:125" ht="15.75" thickBot="1">
      <c r="F32" s="261"/>
      <c r="G32" s="215"/>
      <c r="H32" s="215"/>
      <c r="I32" s="215"/>
      <c r="J32" s="216"/>
      <c r="L32" s="305" t="str">
        <f t="array" ref="L32">IFERROR(IF($D$9="",IF($D$11="",INDEX(orderHistory[customer],SMALL(MATCH(ROW(orderHistory[customer]),ROW(orderHistory[customer])),ROWS($A$15:A37)+$B$3)),INDEX(orderHistory[customer],SMALL(IF(ISNUMBER(MATCH(orderHistory[status],$D$11,0)),MATCH(ROW(orderHistory[customer]),ROW(orderHistory[customer])),""),ROWS($A$15:A37)+$B$3))),IF($D$11="",INDEX(orderHistory[customer],SMALL(IF(ISNUMBER(MATCH(orderHistory[customer],$D$9,0)),MATCH(ROW(orderHistory[customer]),ROW(orderHistory[customer]))),ROWS($A$15:A37)+$B$3)),INDEX(orderHistory[customer],SMALL(IF(ISNUMBER(MATCH(orderHistory[customer],$D$9,0)*MATCH(orderHistory[status],$D$11,0)),MATCH(ROW(orderHistory[customer]),ROW(orderHistory[customer])),""),ROWS($A$15:A37)+$B$3)))),"")</f>
        <v/>
      </c>
      <c r="M32" s="302" t="str">
        <f t="array" ref="M32">IFERROR(IF($D$9="",IF($D$11="",INDEX(orderHistory[order_no],SMALL(MATCH(ROW(orderHistory[customer]),ROW(orderHistory[customer])),ROWS($A$15:A37)+$B$3)),INDEX(orderHistory[order_no],SMALL(IF(ISNUMBER(MATCH(orderHistory[status],$D$11,0)),MATCH(ROW(orderHistory[customer]),ROW(orderHistory[customer])),""),ROWS($A$15:A37)+$B$3))),IF($D$11="",INDEX(orderHistory[order_no],SMALL(IF(ISNUMBER(MATCH(orderHistory[customer],$D$9,0)),MATCH(ROW(orderHistory[customer]),ROW(orderHistory[customer]))),ROWS($A$15:A37)+$B$3)),INDEX(orderHistory[order_no],SMALL(IF(ISNUMBER(MATCH(orderHistory[customer],$D$9,0)*MATCH(orderHistory[status],$D$11,0)),MATCH(ROW(orderHistory[customer]),ROW(orderHistory[customer])),""),ROWS($A$15:A37)+$B$3)))),"")</f>
        <v/>
      </c>
      <c r="N32" s="230" t="str">
        <f t="array" ref="N32">IFERROR(IF($D$9="",IF($D$11="",INDEX(orderHistory[order_date],SMALL(MATCH(ROW(orderHistory[customer]),ROW(orderHistory[customer])),ROWS($A$15:A37)+$B$3)),INDEX(orderHistory[order_date],SMALL(IF(ISNUMBER(MATCH(orderHistory[status],$D$11,0)),MATCH(ROW(orderHistory[customer]),ROW(orderHistory[customer])),""),ROWS($A$15:A37)+$B$3))),IF($D$11="",INDEX(orderHistory[order_date],SMALL(IF(ISNUMBER(MATCH(orderHistory[customer],$D$9,0)),MATCH(ROW(orderHistory[customer]),ROW(orderHistory[customer]))),ROWS($A$15:A37)+$B$3)),INDEX(orderHistory[order_date],SMALL(IF(ISNUMBER(MATCH(orderHistory[customer],$D$9,0)*MATCH(orderHistory[status],$D$11,0)),MATCH(ROW(orderHistory[customer]),ROW(orderHistory[customer])),""),ROWS($A$15:A37)+$B$3)))),"")</f>
        <v/>
      </c>
      <c r="O32" s="231" t="str">
        <f t="array" ref="O32">IFERROR(IF($D$9="",IF($D$11="",INDEX(orderHistory[pallet_type],SMALL(MATCH(ROW(orderHistory[customer]),ROW(orderHistory[customer])),ROWS($A$15:A37)+$B$3)),INDEX(orderHistory[pallet_type],SMALL(IF(ISNUMBER(MATCH(orderHistory[status],$D$11,0)),MATCH(ROW(orderHistory[customer]),ROW(orderHistory[customer])),""),ROWS($A$15:A37)+$B$3))),IF($D$11="",INDEX(orderHistory[pallet_type],SMALL(IF(ISNUMBER(MATCH(orderHistory[customer],$D$9,0)),MATCH(ROW(orderHistory[customer]),ROW(orderHistory[customer]))),ROWS($A$15:A37)+$B$3)),INDEX(orderHistory[pallet_type],SMALL(IF(ISNUMBER(MATCH(orderHistory[customer],$D$9,0)*MATCH(orderHistory[status],$D$11,0)),MATCH(ROW(orderHistory[customer]),ROW(orderHistory[customer])),""),ROWS($A$15:A37)+$B$3)))),"")</f>
        <v/>
      </c>
      <c r="P32" s="310" t="str">
        <f t="array" ref="P32">IFERROR(IF($D$9="",IF($D$11="",INDEX(orderHistory[pallet_no],SMALL(MATCH(ROW(orderHistory[customer]),ROW(orderHistory[customer])),ROWS($A$15:A37)+$B$3)),INDEX(orderHistory[pallet_no],SMALL(IF(ISNUMBER(MATCH(orderHistory[status],$D$11,0)),MATCH(ROW(orderHistory[customer]),ROW(orderHistory[customer])),""),ROWS($A$15:A37)+$B$3))),IF($D$11="",INDEX(orderHistory[pallet_no],SMALL(IF(ISNUMBER(MATCH(orderHistory[customer],$D$9,0)),MATCH(ROW(orderHistory[customer]),ROW(orderHistory[customer]))),ROWS($A$15:A37)+$B$3)),INDEX(orderHistory[pallet_no],SMALL(IF(ISNUMBER(MATCH(orderHistory[customer],$D$9,0)*MATCH(orderHistory[status],$D$11,0)),MATCH(ROW(orderHistory[customer]),ROW(orderHistory[customer])),""),ROWS($A$15:A37)+$B$3)))),"")</f>
        <v/>
      </c>
      <c r="Q32" s="231" t="str">
        <f t="array" ref="Q32">IFERROR(IF($D$9="",IF($D$11="",INDEX(orderHistory[invoice_no],SMALL(MATCH(ROW(orderHistory[customer]),ROW(orderHistory[customer])),ROWS($A$15:A37)+$B$3)),INDEX(orderHistory[invoice_no],SMALL(IF(ISNUMBER(MATCH(orderHistory[status],$D$11,0)),MATCH(ROW(orderHistory[customer]),ROW(orderHistory[customer])),""),ROWS($A$15:A37)+$B$3))),IF($D$11="",INDEX(orderHistory[invoice_no],SMALL(IF(ISNUMBER(MATCH(orderHistory[customer],$D$9,0)),MATCH(ROW(orderHistory[customer]),ROW(orderHistory[customer]))),ROWS($A$15:A37)+$B$3)),INDEX(orderHistory[invoice_no],SMALL(IF(ISNUMBER(MATCH(orderHistory[customer],$D$9,0)*MATCH(orderHistory[status],$D$11,0)),MATCH(ROW(orderHistory[customer]),ROW(orderHistory[customer])),""),ROWS($A$15:A37)+$B$3)))),"")</f>
        <v/>
      </c>
      <c r="R32" s="312" t="str">
        <f t="array" ref="R32">IFERROR(IF($D$9="",IF($D$11="",INDEX(orderHistory[gross_weight],SMALL(MATCH(ROW(orderHistory[customer]),ROW(orderHistory[customer])),ROWS($A$15:A37)+$B$3)),INDEX(orderHistory[gross_weight],SMALL(IF(ISNUMBER(MATCH(orderHistory[status],$D$11,0)),MATCH(ROW(orderHistory[customer]),ROW(orderHistory[customer])),""),ROWS($A$15:A37)+$B$3))),IF($D$11="",INDEX(orderHistory[gross_weight],SMALL(IF(ISNUMBER(MATCH(orderHistory[customer],$D$9,0)),MATCH(ROW(orderHistory[customer]),ROW(orderHistory[customer]))),ROWS($A$15:A37)+$B$3)),INDEX(orderHistory[gross_weight],SMALL(IF(ISNUMBER(MATCH(orderHistory[customer],$D$9,0)*MATCH(orderHistory[status],$D$11,0)),MATCH(ROW(orderHistory[customer]),ROW(orderHistory[customer])),""),ROWS($A$15:A37)+$B$3)))),"")</f>
        <v/>
      </c>
      <c r="S32" s="761" t="str">
        <f t="array" ref="S32">IFERROR(IF($D$9="",IF($D$11="",INDEX(orderHistory[amount_sold],SMALL(MATCH(ROW(orderHistory[customer]),ROW(orderHistory[customer])),ROWS($A$15:A37)+$B$3)),INDEX(orderHistory[amount_sold],SMALL(IF(ISNUMBER(MATCH(orderHistory[status],$D$11,0)),MATCH(ROW(orderHistory[customer]),ROW(orderHistory[customer])),""),ROWS($A$15:A37)+$B$3))),IF($D$11="",INDEX(orderHistory[amount_sold],SMALL(IF(ISNUMBER(MATCH(orderHistory[customer],$D$9,0)),MATCH(ROW(orderHistory[customer]),ROW(orderHistory[customer]))),ROWS($A$15:A37)+$B$3)),INDEX(orderHistory[amount_sold],SMALL(IF(ISNUMBER(MATCH(orderHistory[customer],$D$9,0)*MATCH(orderHistory[status],$D$11,0)),MATCH(ROW(orderHistory[customer]),ROW(orderHistory[customer])),""),ROWS($A$15:A37)+$B$3)))),"")</f>
        <v/>
      </c>
      <c r="T32" s="761" t="str">
        <f t="array" ref="T32">IFERROR(IF($D$9="",IF($D$11="",INDEX(orderHistory[profit],SMALL(MATCH(ROW(orderHistory[customer]),ROW(orderHistory[customer])),ROWS($A$15:A37)+$B$3)),INDEX(orderHistory[profit],SMALL(IF(ISNUMBER(MATCH(orderHistory[status],$D$11,0)),MATCH(ROW(orderHistory[customer]),ROW(orderHistory[customer])),""),ROWS($A$15:A37)+$B$3))),IF($D$11="",INDEX(orderHistory[profit],SMALL(IF(ISNUMBER(MATCH(orderHistory[customer],$D$9,0)),MATCH(ROW(orderHistory[customer]),ROW(orderHistory[customer]))),ROWS($A$15:A37)+$B$3)),INDEX(orderHistory[profit],SMALL(IF(ISNUMBER(MATCH(orderHistory[customer],$D$9,0)*MATCH(orderHistory[status],$D$11,0)),MATCH(ROW(orderHistory[customer]),ROW(orderHistory[customer])),""),ROWS($A$15:A37)+$B$3)))),"")</f>
        <v/>
      </c>
      <c r="U32" s="231" t="str">
        <f t="array" ref="U32">IFERROR(IF($D$9="",IF($D$11="",INDEX(orderHistory[payed],SMALL(MATCH(ROW(orderHistory[customer]),ROW(orderHistory[customer])),ROWS($A$15:A37)+$B$3)),INDEX(orderHistory[payed],SMALL(IF(ISNUMBER(MATCH(orderHistory[status],$D$11,0)),MATCH(ROW(orderHistory[customer]),ROW(orderHistory[customer])),""),ROWS($A$15:A37)+$B$3))),IF($D$11="",INDEX(orderHistory[payed],SMALL(IF(ISNUMBER(MATCH(orderHistory[customer],$D$9,0)),MATCH(ROW(orderHistory[customer]),ROW(orderHistory[customer]))),ROWS($A$15:A37)+$B$3)),INDEX(orderHistory[payed],SMALL(IF(ISNUMBER(MATCH(orderHistory[customer],$D$9,0)*MATCH(orderHistory[status],$D$11,0)),MATCH(ROW(orderHistory[customer]),ROW(orderHistory[customer])),""),ROWS($A$15:A37)+$B$3)))),"")</f>
        <v/>
      </c>
      <c r="V32" s="267" t="str">
        <f t="array" ref="V32">IFERROR(IF($D$9="",IF($D$11="",INDEX(orderHistory[status],SMALL(MATCH(ROW(orderHistory[customer]),ROW(orderHistory[customer])),ROWS($A$15:A37)+$B$3)),INDEX(orderHistory[status],SMALL(IF(ISNUMBER(MATCH(orderHistory[status],$D$11,0)),MATCH(ROW(orderHistory[customer]),ROW(orderHistory[customer])),""),ROWS($A$15:A37)+$B$3))),IF($D$11="",INDEX(orderHistory[status],SMALL(IF(ISNUMBER(MATCH(orderHistory[customer],$D$9,0)),MATCH(ROW(orderHistory[customer]),ROW(orderHistory[customer]))),ROWS($A$15:A37)+$B$3)),INDEX(orderHistory[status],SMALL(IF(ISNUMBER(MATCH(orderHistory[customer],$D$9,0)*MATCH(orderHistory[status],$D$11,0)),MATCH(ROW(orderHistory[customer]),ROW(orderHistory[customer])),""),ROWS($A$15:A37)+$B$3)))),"")</f>
        <v/>
      </c>
      <c r="W32" s="202" t="str">
        <f t="array" ref="W32">IFERROR(IF($J$5="",INDEX(orderHistory[invoice_date], SMALL(IF(ISNUMBER(MATCH(YEAR(orderHistory[order_date]), $P$5, 0)*MATCH(orderHistory[payed],$R$5,0)*MATCH(orderHistory[status],$D$11,0)), MATCH(ROW(orderHistory[customer]),ROW(orderHistory[customer])), ""), ROWS($A$1:E23)+$B$3)),INDEX(orderHistory[invoice_date], SMALL(IF(ISNUMBER(MATCH(orderHistory[customer], $J$5, 0)*MATCH(YEAR(orderHistory[order_date]),$P$5,0)*MATCH(orderHistory[payed],$R$5,0)*MATCH(orderHistory[status],$D$11,0)), MATCH(ROW(orderHistory[customer]),ROW(orderHistory[customer])), ""), ROWS($A$1:E23)+$B$3))),"")</f>
        <v/>
      </c>
      <c r="Z32" t="str">
        <f t="array" ref="Z32">IFERROR(IF($J$5="",INDEX(orderHistory[amount_sold], SMALL(IF(ISNUMBER(MATCH(YEAR(orderHistory[order_date]), $P$5, 0)*MATCH(orderHistory[payed],$R$5,0)*MATCH(orderHistory[status],$D$11,0)), MATCH(ROW(orderHistory[customer]),ROW(orderHistory[customer])), ""), ROWS($A$1:E23)+$B$3)),INDEX(orderHistory[amount_sold], SMALL(IF(ISNUMBER(MATCH(orderHistory[customer], $J$5, 0)*MATCH(YEAR(orderHistory[order_date]),$P$5,0)*MATCH(orderHistory[payed],$R$5,0)*MATCH(orderHistory[status],$D$11,0)), MATCH(ROW(orderHistory[customer]),ROW(orderHistory[customer])), ""), ROWS($A$1:E23)+$B$3))),"")</f>
        <v/>
      </c>
      <c r="AA32" t="str">
        <f t="array" ref="AA32">IFERROR(IF($J$5="",INDEX(orderHistory[status], SMALL(IF(ISNUMBER(MATCH(YEAR(orderHistory[order_date]), $P$5, 0)*MATCH(orderHistory[payed],$R$5,0)*MATCH(orderHistory[status],$D$11,0)), MATCH(ROW(orderHistory[customer]),ROW(orderHistory[customer])), ""), ROWS($A$1:E23)+$B$3)),INDEX(orderHistory[status], SMALL(IF(ISNUMBER(MATCH(orderHistory[customer], $J$5, 0)*MATCH(YEAR(orderHistory[order_date]),$P$5,0)*MATCH(orderHistory[payed],$R$5,0)*MATCH(orderHistory[status],$D$11,0)), MATCH(ROW(orderHistory[customer]),ROW(orderHistory[customer])), ""), ROWS($A$1:E23)+$B$3))),"")</f>
        <v/>
      </c>
      <c r="AQ32" s="218" t="s">
        <v>13137</v>
      </c>
      <c r="AR32" s="279">
        <f>IF(AR30="","",AR31+(AR29*IF(AR28="80x120",20,25)))</f>
        <v>136</v>
      </c>
      <c r="AS32" s="764"/>
      <c r="AT32" s="237"/>
      <c r="AU32" s="214"/>
      <c r="AW32" s="227"/>
      <c r="AX32" s="353" t="b">
        <f>INDEX(orderHistory[payed], MATCH($AR$10, orderHistory[order_no], 0))</f>
        <v>0</v>
      </c>
      <c r="AY32" s="213"/>
      <c r="AZ32" s="213"/>
      <c r="BA32" s="213"/>
      <c r="BB32" s="213"/>
      <c r="BC32" s="213"/>
      <c r="BD32" s="213"/>
      <c r="BE32" s="213"/>
      <c r="BF32" s="213"/>
      <c r="BG32" s="290"/>
      <c r="BH32" s="213"/>
      <c r="BI32" s="214"/>
      <c r="BK32" s="247"/>
      <c r="BL32" s="248"/>
      <c r="BM32" s="249"/>
      <c r="BN32" s="248"/>
      <c r="BO32" s="249"/>
      <c r="BZ32" s="337"/>
      <c r="CA32" s="282" t="str">
        <f>IF(BZ32="","",VLOOKUP(BZ32,bhpc_data[],7,FALSE))</f>
        <v/>
      </c>
      <c r="CB32" s="341"/>
      <c r="CC32" s="443"/>
      <c r="CD32" s="362"/>
      <c r="CE32" s="446"/>
      <c r="CF32" s="340"/>
      <c r="CG32" s="751" t="str">
        <f>IFERROR(ROUNDUP(CB32/VLOOKUP(BZ32,bhpc_data[],9,FALSE),0),"")</f>
        <v/>
      </c>
      <c r="CH32" s="458" t="str">
        <f>IFERROR(ROUNDUP(CD32/VLOOKUP(BZ32,bhpc_data[],9,FALSE),0),"")</f>
        <v/>
      </c>
      <c r="CI32" s="458" t="str">
        <f>IFERROR(ROUNDUP(CF32/VLOOKUP(BZ32,bhpc_data[],9,FALSE),0),"")</f>
        <v/>
      </c>
      <c r="CJ32" s="458" t="str">
        <f>IFERROR(((CB32+CD32+CF32)/VLOOKUP(BZ32,bhpc_data[],9,FALSE))*VLOOKUP(BZ32,bhpc_data[],17,FALSE),"")</f>
        <v/>
      </c>
      <c r="CK32" s="458" t="str">
        <f>IFERROR(((CB32+CD32+CF32)/VLOOKUP(BZ32,bhpc_data[],9,FALSE))*VLOOKUP(BZ32,bhpc_data[],18,FALSE),"")</f>
        <v/>
      </c>
      <c r="CL32" s="459" t="str">
        <f>IFERROR(VLOOKUP(BZ32,inventory[],4,FALSE),"")</f>
        <v/>
      </c>
      <c r="CM32" s="451" t="str">
        <f>IF(BZ32="","",VLOOKUP(BZ32,inventory[],5,FALSE))</f>
        <v/>
      </c>
      <c r="CN32" s="755" t="str">
        <f>IF(BZ32="","",(CB32+CD32+CF32)*CM32)</f>
        <v/>
      </c>
      <c r="CO32" s="450" t="str">
        <f>IF(BZ32="","",CB32*CC32+CD32*CE32)</f>
        <v/>
      </c>
      <c r="CQ32" s="218"/>
      <c r="CR32" s="296"/>
      <c r="CS32" s="296"/>
      <c r="CT32" s="232"/>
      <c r="CU32" s="295"/>
      <c r="CV32" s="214"/>
      <c r="DE32" s="227"/>
      <c r="DF32" s="213"/>
      <c r="DG32" s="266"/>
      <c r="DH32" s="213"/>
      <c r="DI32" s="213"/>
      <c r="DJ32" s="213"/>
      <c r="DK32" s="213"/>
      <c r="DL32" s="213"/>
      <c r="DM32" s="359"/>
      <c r="DN32" s="356"/>
      <c r="DO32" s="356"/>
      <c r="DP32" s="356"/>
      <c r="DQ32" s="356"/>
      <c r="DR32" s="356"/>
      <c r="DS32" s="356"/>
      <c r="DT32" s="357"/>
      <c r="DU32" s="214"/>
    </row>
    <row r="33" spans="6:125" ht="15.75" thickBot="1">
      <c r="F33" s="122" t="str">
        <f>IF($B$6="",IF($D$9="","Select a client to visualize its global data",CONCATENATE("Global Data for """,$D$9,"""")),CONCATENATE("Global Data for """,$B$6,""""))</f>
        <v>Global Data for "ABU SHAKRA"</v>
      </c>
      <c r="L33" s="305" t="str">
        <f t="array" ref="L33">IFERROR(IF($D$9="",IF($D$11="",INDEX(orderHistory[customer],SMALL(MATCH(ROW(orderHistory[customer]),ROW(orderHistory[customer])),ROWS($A$15:A38)+$B$3)),INDEX(orderHistory[customer],SMALL(IF(ISNUMBER(MATCH(orderHistory[status],$D$11,0)),MATCH(ROW(orderHistory[customer]),ROW(orderHistory[customer])),""),ROWS($A$15:A38)+$B$3))),IF($D$11="",INDEX(orderHistory[customer],SMALL(IF(ISNUMBER(MATCH(orderHistory[customer],$D$9,0)),MATCH(ROW(orderHistory[customer]),ROW(orderHistory[customer]))),ROWS($A$15:A38)+$B$3)),INDEX(orderHistory[customer],SMALL(IF(ISNUMBER(MATCH(orderHistory[customer],$D$9,0)*MATCH(orderHistory[status],$D$11,0)),MATCH(ROW(orderHistory[customer]),ROW(orderHistory[customer])),""),ROWS($A$15:A38)+$B$3)))),"")</f>
        <v/>
      </c>
      <c r="M33" s="302" t="str">
        <f t="array" ref="M33">IFERROR(IF($D$9="",IF($D$11="",INDEX(orderHistory[order_no],SMALL(MATCH(ROW(orderHistory[customer]),ROW(orderHistory[customer])),ROWS($A$15:A38)+$B$3)),INDEX(orderHistory[order_no],SMALL(IF(ISNUMBER(MATCH(orderHistory[status],$D$11,0)),MATCH(ROW(orderHistory[customer]),ROW(orderHistory[customer])),""),ROWS($A$15:A38)+$B$3))),IF($D$11="",INDEX(orderHistory[order_no],SMALL(IF(ISNUMBER(MATCH(orderHistory[customer],$D$9,0)),MATCH(ROW(orderHistory[customer]),ROW(orderHistory[customer]))),ROWS($A$15:A38)+$B$3)),INDEX(orderHistory[order_no],SMALL(IF(ISNUMBER(MATCH(orderHistory[customer],$D$9,0)*MATCH(orderHistory[status],$D$11,0)),MATCH(ROW(orderHistory[customer]),ROW(orderHistory[customer])),""),ROWS($A$15:A38)+$B$3)))),"")</f>
        <v/>
      </c>
      <c r="N33" s="230" t="str">
        <f t="array" ref="N33">IFERROR(IF($D$9="",IF($D$11="",INDEX(orderHistory[order_date],SMALL(MATCH(ROW(orderHistory[customer]),ROW(orderHistory[customer])),ROWS($A$15:A38)+$B$3)),INDEX(orderHistory[order_date],SMALL(IF(ISNUMBER(MATCH(orderHistory[status],$D$11,0)),MATCH(ROW(orderHistory[customer]),ROW(orderHistory[customer])),""),ROWS($A$15:A38)+$B$3))),IF($D$11="",INDEX(orderHistory[order_date],SMALL(IF(ISNUMBER(MATCH(orderHistory[customer],$D$9,0)),MATCH(ROW(orderHistory[customer]),ROW(orderHistory[customer]))),ROWS($A$15:A38)+$B$3)),INDEX(orderHistory[order_date],SMALL(IF(ISNUMBER(MATCH(orderHistory[customer],$D$9,0)*MATCH(orderHistory[status],$D$11,0)),MATCH(ROW(orderHistory[customer]),ROW(orderHistory[customer])),""),ROWS($A$15:A38)+$B$3)))),"")</f>
        <v/>
      </c>
      <c r="O33" s="231" t="str">
        <f t="array" ref="O33">IFERROR(IF($D$9="",IF($D$11="",INDEX(orderHistory[pallet_type],SMALL(MATCH(ROW(orderHistory[customer]),ROW(orderHistory[customer])),ROWS($A$15:A38)+$B$3)),INDEX(orderHistory[pallet_type],SMALL(IF(ISNUMBER(MATCH(orderHistory[status],$D$11,0)),MATCH(ROW(orderHistory[customer]),ROW(orderHistory[customer])),""),ROWS($A$15:A38)+$B$3))),IF($D$11="",INDEX(orderHistory[pallet_type],SMALL(IF(ISNUMBER(MATCH(orderHistory[customer],$D$9,0)),MATCH(ROW(orderHistory[customer]),ROW(orderHistory[customer]))),ROWS($A$15:A38)+$B$3)),INDEX(orderHistory[pallet_type],SMALL(IF(ISNUMBER(MATCH(orderHistory[customer],$D$9,0)*MATCH(orderHistory[status],$D$11,0)),MATCH(ROW(orderHistory[customer]),ROW(orderHistory[customer])),""),ROWS($A$15:A38)+$B$3)))),"")</f>
        <v/>
      </c>
      <c r="P33" s="310" t="str">
        <f t="array" ref="P33">IFERROR(IF($D$9="",IF($D$11="",INDEX(orderHistory[pallet_no],SMALL(MATCH(ROW(orderHistory[customer]),ROW(orderHistory[customer])),ROWS($A$15:A38)+$B$3)),INDEX(orderHistory[pallet_no],SMALL(IF(ISNUMBER(MATCH(orderHistory[status],$D$11,0)),MATCH(ROW(orderHistory[customer]),ROW(orderHistory[customer])),""),ROWS($A$15:A38)+$B$3))),IF($D$11="",INDEX(orderHistory[pallet_no],SMALL(IF(ISNUMBER(MATCH(orderHistory[customer],$D$9,0)),MATCH(ROW(orderHistory[customer]),ROW(orderHistory[customer]))),ROWS($A$15:A38)+$B$3)),INDEX(orderHistory[pallet_no],SMALL(IF(ISNUMBER(MATCH(orderHistory[customer],$D$9,0)*MATCH(orderHistory[status],$D$11,0)),MATCH(ROW(orderHistory[customer]),ROW(orderHistory[customer])),""),ROWS($A$15:A38)+$B$3)))),"")</f>
        <v/>
      </c>
      <c r="Q33" s="231" t="str">
        <f t="array" ref="Q33">IFERROR(IF($D$9="",IF($D$11="",INDEX(orderHistory[invoice_no],SMALL(MATCH(ROW(orderHistory[customer]),ROW(orderHistory[customer])),ROWS($A$15:A38)+$B$3)),INDEX(orderHistory[invoice_no],SMALL(IF(ISNUMBER(MATCH(orderHistory[status],$D$11,0)),MATCH(ROW(orderHistory[customer]),ROW(orderHistory[customer])),""),ROWS($A$15:A38)+$B$3))),IF($D$11="",INDEX(orderHistory[invoice_no],SMALL(IF(ISNUMBER(MATCH(orderHistory[customer],$D$9,0)),MATCH(ROW(orderHistory[customer]),ROW(orderHistory[customer]))),ROWS($A$15:A38)+$B$3)),INDEX(orderHistory[invoice_no],SMALL(IF(ISNUMBER(MATCH(orderHistory[customer],$D$9,0)*MATCH(orderHistory[status],$D$11,0)),MATCH(ROW(orderHistory[customer]),ROW(orderHistory[customer])),""),ROWS($A$15:A38)+$B$3)))),"")</f>
        <v/>
      </c>
      <c r="R33" s="312" t="str">
        <f t="array" ref="R33">IFERROR(IF($D$9="",IF($D$11="",INDEX(orderHistory[gross_weight],SMALL(MATCH(ROW(orderHistory[customer]),ROW(orderHistory[customer])),ROWS($A$15:A38)+$B$3)),INDEX(orderHistory[gross_weight],SMALL(IF(ISNUMBER(MATCH(orderHistory[status],$D$11,0)),MATCH(ROW(orderHistory[customer]),ROW(orderHistory[customer])),""),ROWS($A$15:A38)+$B$3))),IF($D$11="",INDEX(orderHistory[gross_weight],SMALL(IF(ISNUMBER(MATCH(orderHistory[customer],$D$9,0)),MATCH(ROW(orderHistory[customer]),ROW(orderHistory[customer]))),ROWS($A$15:A38)+$B$3)),INDEX(orderHistory[gross_weight],SMALL(IF(ISNUMBER(MATCH(orderHistory[customer],$D$9,0)*MATCH(orderHistory[status],$D$11,0)),MATCH(ROW(orderHistory[customer]),ROW(orderHistory[customer])),""),ROWS($A$15:A38)+$B$3)))),"")</f>
        <v/>
      </c>
      <c r="S33" s="761" t="str">
        <f t="array" ref="S33">IFERROR(IF($D$9="",IF($D$11="",INDEX(orderHistory[amount_sold],SMALL(MATCH(ROW(orderHistory[customer]),ROW(orderHistory[customer])),ROWS($A$15:A38)+$B$3)),INDEX(orderHistory[amount_sold],SMALL(IF(ISNUMBER(MATCH(orderHistory[status],$D$11,0)),MATCH(ROW(orderHistory[customer]),ROW(orderHistory[customer])),""),ROWS($A$15:A38)+$B$3))),IF($D$11="",INDEX(orderHistory[amount_sold],SMALL(IF(ISNUMBER(MATCH(orderHistory[customer],$D$9,0)),MATCH(ROW(orderHistory[customer]),ROW(orderHistory[customer]))),ROWS($A$15:A38)+$B$3)),INDEX(orderHistory[amount_sold],SMALL(IF(ISNUMBER(MATCH(orderHistory[customer],$D$9,0)*MATCH(orderHistory[status],$D$11,0)),MATCH(ROW(orderHistory[customer]),ROW(orderHistory[customer])),""),ROWS($A$15:A38)+$B$3)))),"")</f>
        <v/>
      </c>
      <c r="T33" s="761" t="str">
        <f t="array" ref="T33">IFERROR(IF($D$9="",IF($D$11="",INDEX(orderHistory[profit],SMALL(MATCH(ROW(orderHistory[customer]),ROW(orderHistory[customer])),ROWS($A$15:A38)+$B$3)),INDEX(orderHistory[profit],SMALL(IF(ISNUMBER(MATCH(orderHistory[status],$D$11,0)),MATCH(ROW(orderHistory[customer]),ROW(orderHistory[customer])),""),ROWS($A$15:A38)+$B$3))),IF($D$11="",INDEX(orderHistory[profit],SMALL(IF(ISNUMBER(MATCH(orderHistory[customer],$D$9,0)),MATCH(ROW(orderHistory[customer]),ROW(orderHistory[customer]))),ROWS($A$15:A38)+$B$3)),INDEX(orderHistory[profit],SMALL(IF(ISNUMBER(MATCH(orderHistory[customer],$D$9,0)*MATCH(orderHistory[status],$D$11,0)),MATCH(ROW(orderHistory[customer]),ROW(orderHistory[customer])),""),ROWS($A$15:A38)+$B$3)))),"")</f>
        <v/>
      </c>
      <c r="U33" s="231" t="str">
        <f t="array" ref="U33">IFERROR(IF($D$9="",IF($D$11="",INDEX(orderHistory[payed],SMALL(MATCH(ROW(orderHistory[customer]),ROW(orderHistory[customer])),ROWS($A$15:A38)+$B$3)),INDEX(orderHistory[payed],SMALL(IF(ISNUMBER(MATCH(orderHistory[status],$D$11,0)),MATCH(ROW(orderHistory[customer]),ROW(orderHistory[customer])),""),ROWS($A$15:A38)+$B$3))),IF($D$11="",INDEX(orderHistory[payed],SMALL(IF(ISNUMBER(MATCH(orderHistory[customer],$D$9,0)),MATCH(ROW(orderHistory[customer]),ROW(orderHistory[customer]))),ROWS($A$15:A38)+$B$3)),INDEX(orderHistory[payed],SMALL(IF(ISNUMBER(MATCH(orderHistory[customer],$D$9,0)*MATCH(orderHistory[status],$D$11,0)),MATCH(ROW(orderHistory[customer]),ROW(orderHistory[customer])),""),ROWS($A$15:A38)+$B$3)))),"")</f>
        <v/>
      </c>
      <c r="V33" s="267" t="str">
        <f t="array" ref="V33">IFERROR(IF($D$9="",IF($D$11="",INDEX(orderHistory[status],SMALL(MATCH(ROW(orderHistory[customer]),ROW(orderHistory[customer])),ROWS($A$15:A38)+$B$3)),INDEX(orderHistory[status],SMALL(IF(ISNUMBER(MATCH(orderHistory[status],$D$11,0)),MATCH(ROW(orderHistory[customer]),ROW(orderHistory[customer])),""),ROWS($A$15:A38)+$B$3))),IF($D$11="",INDEX(orderHistory[status],SMALL(IF(ISNUMBER(MATCH(orderHistory[customer],$D$9,0)),MATCH(ROW(orderHistory[customer]),ROW(orderHistory[customer]))),ROWS($A$15:A38)+$B$3)),INDEX(orderHistory[status],SMALL(IF(ISNUMBER(MATCH(orderHistory[customer],$D$9,0)*MATCH(orderHistory[status],$D$11,0)),MATCH(ROW(orderHistory[customer]),ROW(orderHistory[customer])),""),ROWS($A$15:A38)+$B$3)))),"")</f>
        <v/>
      </c>
      <c r="W33" s="202"/>
      <c r="AQ33" s="218" t="s">
        <v>13138</v>
      </c>
      <c r="AR33" s="696">
        <f>INDEX(orderHistory[logistic_notes], MATCH($AR$10, orderHistory[order_no], 0))</f>
        <v>0</v>
      </c>
      <c r="AS33" s="697"/>
      <c r="AT33" s="698"/>
      <c r="AU33" s="214"/>
      <c r="AW33" s="227"/>
      <c r="AX33" s="213"/>
      <c r="AY33" s="213"/>
      <c r="AZ33" s="213"/>
      <c r="BA33" s="213"/>
      <c r="BB33" s="213"/>
      <c r="BC33" s="213"/>
      <c r="BD33" s="213"/>
      <c r="BE33" s="213"/>
      <c r="BF33" s="213"/>
      <c r="BG33" s="290"/>
      <c r="BH33" s="213"/>
      <c r="BI33" s="214"/>
      <c r="BK33" s="247"/>
      <c r="BL33" s="248"/>
      <c r="BM33" s="249"/>
      <c r="BN33" s="248"/>
      <c r="BO33" s="249"/>
      <c r="BX33" s="26"/>
      <c r="BZ33" s="337"/>
      <c r="CA33" s="282" t="str">
        <f>IF(BZ33="","",VLOOKUP(BZ33,bhpc_data[],7,FALSE))</f>
        <v/>
      </c>
      <c r="CB33" s="341"/>
      <c r="CC33" s="443"/>
      <c r="CD33" s="362"/>
      <c r="CE33" s="446"/>
      <c r="CF33" s="340"/>
      <c r="CG33" s="751" t="str">
        <f>IFERROR(ROUNDUP(CB33/VLOOKUP(BZ33,bhpc_data[],9,FALSE),0),"")</f>
        <v/>
      </c>
      <c r="CH33" s="458" t="str">
        <f>IFERROR(ROUNDUP(CD33/VLOOKUP(BZ33,bhpc_data[],9,FALSE),0),"")</f>
        <v/>
      </c>
      <c r="CI33" s="458" t="str">
        <f>IFERROR(ROUNDUP(CF33/VLOOKUP(BZ33,bhpc_data[],9,FALSE),0),"")</f>
        <v/>
      </c>
      <c r="CJ33" s="458" t="str">
        <f>IFERROR(((CB33+CD33+CF33)/VLOOKUP(BZ33,bhpc_data[],9,FALSE))*VLOOKUP(BZ33,bhpc_data[],17,FALSE),"")</f>
        <v/>
      </c>
      <c r="CK33" s="458" t="str">
        <f>IFERROR(((CB33+CD33+CF33)/VLOOKUP(BZ33,bhpc_data[],9,FALSE))*VLOOKUP(BZ33,bhpc_data[],18,FALSE),"")</f>
        <v/>
      </c>
      <c r="CL33" s="459" t="str">
        <f>IFERROR(VLOOKUP(BZ33,inventory[],4,FALSE),"")</f>
        <v/>
      </c>
      <c r="CM33" s="451" t="str">
        <f>IF(BZ33="","",VLOOKUP(BZ33,inventory[],5,FALSE))</f>
        <v/>
      </c>
      <c r="CN33" s="755" t="str">
        <f>IF(BZ33="","",(CB33+CD33+CF33)*CM33)</f>
        <v/>
      </c>
      <c r="CO33" s="450" t="str">
        <f>IF(BZ33="","",CB33*CC33+CD33*CE33)</f>
        <v/>
      </c>
      <c r="CQ33" s="218"/>
      <c r="CR33" s="213"/>
      <c r="CS33" s="213"/>
      <c r="CT33" s="232"/>
      <c r="CU33" s="213"/>
      <c r="CV33" s="214"/>
      <c r="DE33" s="227"/>
      <c r="DF33" s="213"/>
      <c r="DG33" s="266"/>
      <c r="DH33" s="213"/>
      <c r="DI33" s="213"/>
      <c r="DJ33" s="213"/>
      <c r="DK33" s="213"/>
      <c r="DL33" s="213"/>
      <c r="DM33" s="213"/>
      <c r="DN33" s="213"/>
      <c r="DO33" s="213"/>
      <c r="DP33" s="213"/>
      <c r="DQ33" s="213"/>
      <c r="DR33" s="213"/>
      <c r="DS33" s="213"/>
      <c r="DT33" s="213"/>
      <c r="DU33" s="214"/>
    </row>
    <row r="34" spans="6:125">
      <c r="F34" s="225"/>
      <c r="G34" s="265" t="s">
        <v>13139</v>
      </c>
      <c r="H34" s="211"/>
      <c r="I34" s="265" t="s">
        <v>13140</v>
      </c>
      <c r="J34" s="212"/>
      <c r="L34" s="305" t="str">
        <f t="array" ref="L34">IFERROR(IF($D$9="",IF($D$11="",INDEX(orderHistory[customer],SMALL(MATCH(ROW(orderHistory[customer]),ROW(orderHistory[customer])),ROWS($A$15:A39)+$B$3)),INDEX(orderHistory[customer],SMALL(IF(ISNUMBER(MATCH(orderHistory[status],$D$11,0)),MATCH(ROW(orderHistory[customer]),ROW(orderHistory[customer])),""),ROWS($A$15:A39)+$B$3))),IF($D$11="",INDEX(orderHistory[customer],SMALL(IF(ISNUMBER(MATCH(orderHistory[customer],$D$9,0)),MATCH(ROW(orderHistory[customer]),ROW(orderHistory[customer]))),ROWS($A$15:A39)+$B$3)),INDEX(orderHistory[customer],SMALL(IF(ISNUMBER(MATCH(orderHistory[customer],$D$9,0)*MATCH(orderHistory[status],$D$11,0)),MATCH(ROW(orderHistory[customer]),ROW(orderHistory[customer])),""),ROWS($A$15:A39)+$B$3)))),"")</f>
        <v/>
      </c>
      <c r="M34" s="302" t="str">
        <f t="array" ref="M34">IFERROR(IF($D$9="",IF($D$11="",INDEX(orderHistory[order_no],SMALL(MATCH(ROW(orderHistory[customer]),ROW(orderHistory[customer])),ROWS($A$15:A39)+$B$3)),INDEX(orderHistory[order_no],SMALL(IF(ISNUMBER(MATCH(orderHistory[status],$D$11,0)),MATCH(ROW(orderHistory[customer]),ROW(orderHistory[customer])),""),ROWS($A$15:A39)+$B$3))),IF($D$11="",INDEX(orderHistory[order_no],SMALL(IF(ISNUMBER(MATCH(orderHistory[customer],$D$9,0)),MATCH(ROW(orderHistory[customer]),ROW(orderHistory[customer]))),ROWS($A$15:A39)+$B$3)),INDEX(orderHistory[order_no],SMALL(IF(ISNUMBER(MATCH(orderHistory[customer],$D$9,0)*MATCH(orderHistory[status],$D$11,0)),MATCH(ROW(orderHistory[customer]),ROW(orderHistory[customer])),""),ROWS($A$15:A39)+$B$3)))),"")</f>
        <v/>
      </c>
      <c r="N34" s="230" t="str">
        <f t="array" ref="N34">IFERROR(IF($D$9="",IF($D$11="",INDEX(orderHistory[order_date],SMALL(MATCH(ROW(orderHistory[customer]),ROW(orderHistory[customer])),ROWS($A$15:A39)+$B$3)),INDEX(orderHistory[order_date],SMALL(IF(ISNUMBER(MATCH(orderHistory[status],$D$11,0)),MATCH(ROW(orderHistory[customer]),ROW(orderHistory[customer])),""),ROWS($A$15:A39)+$B$3))),IF($D$11="",INDEX(orderHistory[order_date],SMALL(IF(ISNUMBER(MATCH(orderHistory[customer],$D$9,0)),MATCH(ROW(orderHistory[customer]),ROW(orderHistory[customer]))),ROWS($A$15:A39)+$B$3)),INDEX(orderHistory[order_date],SMALL(IF(ISNUMBER(MATCH(orderHistory[customer],$D$9,0)*MATCH(orderHistory[status],$D$11,0)),MATCH(ROW(orderHistory[customer]),ROW(orderHistory[customer])),""),ROWS($A$15:A39)+$B$3)))),"")</f>
        <v/>
      </c>
      <c r="O34" s="231" t="str">
        <f t="array" ref="O34">IFERROR(IF($D$9="",IF($D$11="",INDEX(orderHistory[pallet_type],SMALL(MATCH(ROW(orderHistory[customer]),ROW(orderHistory[customer])),ROWS($A$15:A39)+$B$3)),INDEX(orderHistory[pallet_type],SMALL(IF(ISNUMBER(MATCH(orderHistory[status],$D$11,0)),MATCH(ROW(orderHistory[customer]),ROW(orderHistory[customer])),""),ROWS($A$15:A39)+$B$3))),IF($D$11="",INDEX(orderHistory[pallet_type],SMALL(IF(ISNUMBER(MATCH(orderHistory[customer],$D$9,0)),MATCH(ROW(orderHistory[customer]),ROW(orderHistory[customer]))),ROWS($A$15:A39)+$B$3)),INDEX(orderHistory[pallet_type],SMALL(IF(ISNUMBER(MATCH(orderHistory[customer],$D$9,0)*MATCH(orderHistory[status],$D$11,0)),MATCH(ROW(orderHistory[customer]),ROW(orderHistory[customer])),""),ROWS($A$15:A39)+$B$3)))),"")</f>
        <v/>
      </c>
      <c r="P34" s="310" t="str">
        <f t="array" ref="P34">IFERROR(IF($D$9="",IF($D$11="",INDEX(orderHistory[pallet_no],SMALL(MATCH(ROW(orderHistory[customer]),ROW(orderHistory[customer])),ROWS($A$15:A39)+$B$3)),INDEX(orderHistory[pallet_no],SMALL(IF(ISNUMBER(MATCH(orderHistory[status],$D$11,0)),MATCH(ROW(orderHistory[customer]),ROW(orderHistory[customer])),""),ROWS($A$15:A39)+$B$3))),IF($D$11="",INDEX(orderHistory[pallet_no],SMALL(IF(ISNUMBER(MATCH(orderHistory[customer],$D$9,0)),MATCH(ROW(orderHistory[customer]),ROW(orderHistory[customer]))),ROWS($A$15:A39)+$B$3)),INDEX(orderHistory[pallet_no],SMALL(IF(ISNUMBER(MATCH(orderHistory[customer],$D$9,0)*MATCH(orderHistory[status],$D$11,0)),MATCH(ROW(orderHistory[customer]),ROW(orderHistory[customer])),""),ROWS($A$15:A39)+$B$3)))),"")</f>
        <v/>
      </c>
      <c r="Q34" s="231" t="str">
        <f t="array" ref="Q34">IFERROR(IF($D$9="",IF($D$11="",INDEX(orderHistory[invoice_no],SMALL(MATCH(ROW(orderHistory[customer]),ROW(orderHistory[customer])),ROWS($A$15:A39)+$B$3)),INDEX(orderHistory[invoice_no],SMALL(IF(ISNUMBER(MATCH(orderHistory[status],$D$11,0)),MATCH(ROW(orderHistory[customer]),ROW(orderHistory[customer])),""),ROWS($A$15:A39)+$B$3))),IF($D$11="",INDEX(orderHistory[invoice_no],SMALL(IF(ISNUMBER(MATCH(orderHistory[customer],$D$9,0)),MATCH(ROW(orderHistory[customer]),ROW(orderHistory[customer]))),ROWS($A$15:A39)+$B$3)),INDEX(orderHistory[invoice_no],SMALL(IF(ISNUMBER(MATCH(orderHistory[customer],$D$9,0)*MATCH(orderHistory[status],$D$11,0)),MATCH(ROW(orderHistory[customer]),ROW(orderHistory[customer])),""),ROWS($A$15:A39)+$B$3)))),"")</f>
        <v/>
      </c>
      <c r="R34" s="312" t="str">
        <f t="array" ref="R34">IFERROR(IF($D$9="",IF($D$11="",INDEX(orderHistory[gross_weight],SMALL(MATCH(ROW(orderHistory[customer]),ROW(orderHistory[customer])),ROWS($A$15:A39)+$B$3)),INDEX(orderHistory[gross_weight],SMALL(IF(ISNUMBER(MATCH(orderHistory[status],$D$11,0)),MATCH(ROW(orderHistory[customer]),ROW(orderHistory[customer])),""),ROWS($A$15:A39)+$B$3))),IF($D$11="",INDEX(orderHistory[gross_weight],SMALL(IF(ISNUMBER(MATCH(orderHistory[customer],$D$9,0)),MATCH(ROW(orderHistory[customer]),ROW(orderHistory[customer]))),ROWS($A$15:A39)+$B$3)),INDEX(orderHistory[gross_weight],SMALL(IF(ISNUMBER(MATCH(orderHistory[customer],$D$9,0)*MATCH(orderHistory[status],$D$11,0)),MATCH(ROW(orderHistory[customer]),ROW(orderHistory[customer])),""),ROWS($A$15:A39)+$B$3)))),"")</f>
        <v/>
      </c>
      <c r="S34" s="761" t="str">
        <f t="array" ref="S34">IFERROR(IF($D$9="",IF($D$11="",INDEX(orderHistory[amount_sold],SMALL(MATCH(ROW(orderHistory[customer]),ROW(orderHistory[customer])),ROWS($A$15:A39)+$B$3)),INDEX(orderHistory[amount_sold],SMALL(IF(ISNUMBER(MATCH(orderHistory[status],$D$11,0)),MATCH(ROW(orderHistory[customer]),ROW(orderHistory[customer])),""),ROWS($A$15:A39)+$B$3))),IF($D$11="",INDEX(orderHistory[amount_sold],SMALL(IF(ISNUMBER(MATCH(orderHistory[customer],$D$9,0)),MATCH(ROW(orderHistory[customer]),ROW(orderHistory[customer]))),ROWS($A$15:A39)+$B$3)),INDEX(orderHistory[amount_sold],SMALL(IF(ISNUMBER(MATCH(orderHistory[customer],$D$9,0)*MATCH(orderHistory[status],$D$11,0)),MATCH(ROW(orderHistory[customer]),ROW(orderHistory[customer])),""),ROWS($A$15:A39)+$B$3)))),"")</f>
        <v/>
      </c>
      <c r="T34" s="761" t="str">
        <f t="array" ref="T34">IFERROR(IF($D$9="",IF($D$11="",INDEX(orderHistory[profit],SMALL(MATCH(ROW(orderHistory[customer]),ROW(orderHistory[customer])),ROWS($A$15:A39)+$B$3)),INDEX(orderHistory[profit],SMALL(IF(ISNUMBER(MATCH(orderHistory[status],$D$11,0)),MATCH(ROW(orderHistory[customer]),ROW(orderHistory[customer])),""),ROWS($A$15:A39)+$B$3))),IF($D$11="",INDEX(orderHistory[profit],SMALL(IF(ISNUMBER(MATCH(orderHistory[customer],$D$9,0)),MATCH(ROW(orderHistory[customer]),ROW(orderHistory[customer]))),ROWS($A$15:A39)+$B$3)),INDEX(orderHistory[profit],SMALL(IF(ISNUMBER(MATCH(orderHistory[customer],$D$9,0)*MATCH(orderHistory[status],$D$11,0)),MATCH(ROW(orderHistory[customer]),ROW(orderHistory[customer])),""),ROWS($A$15:A39)+$B$3)))),"")</f>
        <v/>
      </c>
      <c r="U34" s="231" t="str">
        <f t="array" ref="U34">IFERROR(IF($D$9="",IF($D$11="",INDEX(orderHistory[payed],SMALL(MATCH(ROW(orderHistory[customer]),ROW(orderHistory[customer])),ROWS($A$15:A39)+$B$3)),INDEX(orderHistory[payed],SMALL(IF(ISNUMBER(MATCH(orderHistory[status],$D$11,0)),MATCH(ROW(orderHistory[customer]),ROW(orderHistory[customer])),""),ROWS($A$15:A39)+$B$3))),IF($D$11="",INDEX(orderHistory[payed],SMALL(IF(ISNUMBER(MATCH(orderHistory[customer],$D$9,0)),MATCH(ROW(orderHistory[customer]),ROW(orderHistory[customer]))),ROWS($A$15:A39)+$B$3)),INDEX(orderHistory[payed],SMALL(IF(ISNUMBER(MATCH(orderHistory[customer],$D$9,0)*MATCH(orderHistory[status],$D$11,0)),MATCH(ROW(orderHistory[customer]),ROW(orderHistory[customer])),""),ROWS($A$15:A39)+$B$3)))),"")</f>
        <v/>
      </c>
      <c r="V34" s="267" t="str">
        <f t="array" ref="V34">IFERROR(IF($D$9="",IF($D$11="",INDEX(orderHistory[status],SMALL(MATCH(ROW(orderHistory[customer]),ROW(orderHistory[customer])),ROWS($A$15:A39)+$B$3)),INDEX(orderHistory[status],SMALL(IF(ISNUMBER(MATCH(orderHistory[status],$D$11,0)),MATCH(ROW(orderHistory[customer]),ROW(orderHistory[customer])),""),ROWS($A$15:A39)+$B$3))),IF($D$11="",INDEX(orderHistory[status],SMALL(IF(ISNUMBER(MATCH(orderHistory[customer],$D$9,0)),MATCH(ROW(orderHistory[customer]),ROW(orderHistory[customer]))),ROWS($A$15:A39)+$B$3)),INDEX(orderHistory[status],SMALL(IF(ISNUMBER(MATCH(orderHistory[customer],$D$9,0)*MATCH(orderHistory[status],$D$11,0)),MATCH(ROW(orderHistory[customer]),ROW(orderHistory[customer])),""),ROWS($A$15:A39)+$B$3)))),"")</f>
        <v/>
      </c>
      <c r="W34" s="202"/>
      <c r="AQ34" s="218"/>
      <c r="AR34" s="699"/>
      <c r="AS34" s="700"/>
      <c r="AT34" s="701"/>
      <c r="AU34" s="214"/>
      <c r="AW34" s="227"/>
      <c r="AX34" s="213"/>
      <c r="AY34" s="213"/>
      <c r="AZ34" s="213"/>
      <c r="BA34" s="213"/>
      <c r="BB34" s="213"/>
      <c r="BC34" s="213"/>
      <c r="BD34" s="213"/>
      <c r="BE34" s="213"/>
      <c r="BF34" s="213"/>
      <c r="BG34" s="290"/>
      <c r="BH34" s="213"/>
      <c r="BI34" s="214"/>
      <c r="BK34" s="247"/>
      <c r="BL34" s="248"/>
      <c r="BM34" s="249"/>
      <c r="BN34" s="248"/>
      <c r="BO34" s="249"/>
      <c r="BX34" s="26"/>
      <c r="BZ34" s="336"/>
      <c r="CA34" s="282" t="str">
        <f>IF(BZ34="","",VLOOKUP(BZ34,bhpc_data[],7,FALSE))</f>
        <v/>
      </c>
      <c r="CB34" s="339"/>
      <c r="CC34" s="444"/>
      <c r="CD34" s="362"/>
      <c r="CE34" s="446"/>
      <c r="CF34" s="340"/>
      <c r="CG34" s="751" t="str">
        <f>IFERROR(ROUNDUP(CB34/VLOOKUP(BZ34,bhpc_data[],9,FALSE),0),"")</f>
        <v/>
      </c>
      <c r="CH34" s="458" t="str">
        <f>IFERROR(ROUNDUP(CD34/VLOOKUP(BZ34,bhpc_data[],9,FALSE),0),"")</f>
        <v/>
      </c>
      <c r="CI34" s="458" t="str">
        <f>IFERROR(ROUNDUP(CF34/VLOOKUP(BZ34,bhpc_data[],9,FALSE),0),"")</f>
        <v/>
      </c>
      <c r="CJ34" s="458" t="str">
        <f>IFERROR(((CB34+CD34+CF34)/VLOOKUP(BZ34,bhpc_data[],9,FALSE))*VLOOKUP(BZ34,bhpc_data[],17,FALSE),"")</f>
        <v/>
      </c>
      <c r="CK34" s="458" t="str">
        <f>IFERROR(((CB34+CD34+CF34)/VLOOKUP(BZ34,bhpc_data[],9,FALSE))*VLOOKUP(BZ34,bhpc_data[],18,FALSE),"")</f>
        <v/>
      </c>
      <c r="CL34" s="459" t="str">
        <f>IFERROR(VLOOKUP(BZ34,inventory[],4,FALSE),"")</f>
        <v/>
      </c>
      <c r="CM34" s="756" t="str">
        <f>IF(BZ34="","",VLOOKUP(BZ34,inventory[],5,FALSE))</f>
        <v/>
      </c>
      <c r="CN34" s="757" t="str">
        <f>IF(BZ34="","",(CB34+CD34+CF34)*CM34)</f>
        <v/>
      </c>
      <c r="CO34" s="450" t="str">
        <f>IF(BZ34="","",CB34*CC34+CD34*CE34)</f>
        <v/>
      </c>
      <c r="CQ34" s="218"/>
      <c r="CR34" s="213"/>
      <c r="CS34" s="213"/>
      <c r="CT34" s="232"/>
      <c r="CU34" s="213"/>
      <c r="CV34" s="214"/>
      <c r="DE34" s="227"/>
      <c r="DF34" s="213"/>
      <c r="DG34" s="266"/>
      <c r="DH34" s="213"/>
      <c r="DI34" s="213"/>
      <c r="DJ34" s="213"/>
      <c r="DK34" s="213"/>
      <c r="DL34" s="213"/>
      <c r="DM34" s="213"/>
      <c r="DN34" s="213"/>
      <c r="DO34" s="213"/>
      <c r="DP34" s="213"/>
      <c r="DQ34" s="213"/>
      <c r="DR34" s="213"/>
      <c r="DS34" s="213"/>
      <c r="DT34" s="213"/>
      <c r="DU34" s="214"/>
    </row>
    <row r="35" spans="6:125" ht="14.45" customHeight="1" thickBot="1">
      <c r="F35" s="217"/>
      <c r="G35" s="263">
        <f>IF($D$9="",IF($B$6="","",COUNTIF(orderHistory[customer],$B$6)),COUNTIF(orderHistory[customer],$D$9))</f>
        <v>2</v>
      </c>
      <c r="H35" s="213"/>
      <c r="I35" s="264" t="str">
        <f>IF(D9="","",MIN($N$10:$N$40))</f>
        <v/>
      </c>
      <c r="J35" s="214"/>
      <c r="L35" s="305" t="str">
        <f t="array" ref="L35">IFERROR(IF($D$9="",IF($D$11="",INDEX(orderHistory[customer],SMALL(MATCH(ROW(orderHistory[customer]),ROW(orderHistory[customer])),ROWS($A$15:A40)+$B$3)),INDEX(orderHistory[customer],SMALL(IF(ISNUMBER(MATCH(orderHistory[status],$D$11,0)),MATCH(ROW(orderHistory[customer]),ROW(orderHistory[customer])),""),ROWS($A$15:A40)+$B$3))),IF($D$11="",INDEX(orderHistory[customer],SMALL(IF(ISNUMBER(MATCH(orderHistory[customer],$D$9,0)),MATCH(ROW(orderHistory[customer]),ROW(orderHistory[customer]))),ROWS($A$15:A40)+$B$3)),INDEX(orderHistory[customer],SMALL(IF(ISNUMBER(MATCH(orderHistory[customer],$D$9,0)*MATCH(orderHistory[status],$D$11,0)),MATCH(ROW(orderHistory[customer]),ROW(orderHistory[customer])),""),ROWS($A$15:A40)+$B$3)))),"")</f>
        <v/>
      </c>
      <c r="M35" s="302" t="str">
        <f t="array" ref="M35">IFERROR(IF($D$9="",IF($D$11="",INDEX(orderHistory[order_no],SMALL(MATCH(ROW(orderHistory[customer]),ROW(orderHistory[customer])),ROWS($A$15:A40)+$B$3)),INDEX(orderHistory[order_no],SMALL(IF(ISNUMBER(MATCH(orderHistory[status],$D$11,0)),MATCH(ROW(orderHistory[customer]),ROW(orderHistory[customer])),""),ROWS($A$15:A40)+$B$3))),IF($D$11="",INDEX(orderHistory[order_no],SMALL(IF(ISNUMBER(MATCH(orderHistory[customer],$D$9,0)),MATCH(ROW(orderHistory[customer]),ROW(orderHistory[customer]))),ROWS($A$15:A40)+$B$3)),INDEX(orderHistory[order_no],SMALL(IF(ISNUMBER(MATCH(orderHistory[customer],$D$9,0)*MATCH(orderHistory[status],$D$11,0)),MATCH(ROW(orderHistory[customer]),ROW(orderHistory[customer])),""),ROWS($A$15:A40)+$B$3)))),"")</f>
        <v/>
      </c>
      <c r="N35" s="230" t="str">
        <f t="array" ref="N35">IFERROR(IF($D$9="",IF($D$11="",INDEX(orderHistory[order_date],SMALL(MATCH(ROW(orderHistory[customer]),ROW(orderHistory[customer])),ROWS($A$15:A40)+$B$3)),INDEX(orderHistory[order_date],SMALL(IF(ISNUMBER(MATCH(orderHistory[status],$D$11,0)),MATCH(ROW(orderHistory[customer]),ROW(orderHistory[customer])),""),ROWS($A$15:A40)+$B$3))),IF($D$11="",INDEX(orderHistory[order_date],SMALL(IF(ISNUMBER(MATCH(orderHistory[customer],$D$9,0)),MATCH(ROW(orderHistory[customer]),ROW(orderHistory[customer]))),ROWS($A$15:A40)+$B$3)),INDEX(orderHistory[order_date],SMALL(IF(ISNUMBER(MATCH(orderHistory[customer],$D$9,0)*MATCH(orderHistory[status],$D$11,0)),MATCH(ROW(orderHistory[customer]),ROW(orderHistory[customer])),""),ROWS($A$15:A40)+$B$3)))),"")</f>
        <v/>
      </c>
      <c r="O35" s="231" t="str">
        <f t="array" ref="O35">IFERROR(IF($D$9="",IF($D$11="",INDEX(orderHistory[pallet_type],SMALL(MATCH(ROW(orderHistory[customer]),ROW(orderHistory[customer])),ROWS($A$15:A40)+$B$3)),INDEX(orderHistory[pallet_type],SMALL(IF(ISNUMBER(MATCH(orderHistory[status],$D$11,0)),MATCH(ROW(orderHistory[customer]),ROW(orderHistory[customer])),""),ROWS($A$15:A40)+$B$3))),IF($D$11="",INDEX(orderHistory[pallet_type],SMALL(IF(ISNUMBER(MATCH(orderHistory[customer],$D$9,0)),MATCH(ROW(orderHistory[customer]),ROW(orderHistory[customer]))),ROWS($A$15:A40)+$B$3)),INDEX(orderHistory[pallet_type],SMALL(IF(ISNUMBER(MATCH(orderHistory[customer],$D$9,0)*MATCH(orderHistory[status],$D$11,0)),MATCH(ROW(orderHistory[customer]),ROW(orderHistory[customer])),""),ROWS($A$15:A40)+$B$3)))),"")</f>
        <v/>
      </c>
      <c r="P35" s="310" t="str">
        <f t="array" ref="P35">IFERROR(IF($D$9="",IF($D$11="",INDEX(orderHistory[pallet_no],SMALL(MATCH(ROW(orderHistory[customer]),ROW(orderHistory[customer])),ROWS($A$15:A40)+$B$3)),INDEX(orderHistory[pallet_no],SMALL(IF(ISNUMBER(MATCH(orderHistory[status],$D$11,0)),MATCH(ROW(orderHistory[customer]),ROW(orderHistory[customer])),""),ROWS($A$15:A40)+$B$3))),IF($D$11="",INDEX(orderHistory[pallet_no],SMALL(IF(ISNUMBER(MATCH(orderHistory[customer],$D$9,0)),MATCH(ROW(orderHistory[customer]),ROW(orderHistory[customer]))),ROWS($A$15:A40)+$B$3)),INDEX(orderHistory[pallet_no],SMALL(IF(ISNUMBER(MATCH(orderHistory[customer],$D$9,0)*MATCH(orderHistory[status],$D$11,0)),MATCH(ROW(orderHistory[customer]),ROW(orderHistory[customer])),""),ROWS($A$15:A40)+$B$3)))),"")</f>
        <v/>
      </c>
      <c r="Q35" s="231" t="str">
        <f t="array" ref="Q35">IFERROR(IF($D$9="",IF($D$11="",INDEX(orderHistory[invoice_no],SMALL(MATCH(ROW(orderHistory[customer]),ROW(orderHistory[customer])),ROWS($A$15:A40)+$B$3)),INDEX(orderHistory[invoice_no],SMALL(IF(ISNUMBER(MATCH(orderHistory[status],$D$11,0)),MATCH(ROW(orderHistory[customer]),ROW(orderHistory[customer])),""),ROWS($A$15:A40)+$B$3))),IF($D$11="",INDEX(orderHistory[invoice_no],SMALL(IF(ISNUMBER(MATCH(orderHistory[customer],$D$9,0)),MATCH(ROW(orderHistory[customer]),ROW(orderHistory[customer]))),ROWS($A$15:A40)+$B$3)),INDEX(orderHistory[invoice_no],SMALL(IF(ISNUMBER(MATCH(orderHistory[customer],$D$9,0)*MATCH(orderHistory[status],$D$11,0)),MATCH(ROW(orderHistory[customer]),ROW(orderHistory[customer])),""),ROWS($A$15:A40)+$B$3)))),"")</f>
        <v/>
      </c>
      <c r="R35" s="312" t="str">
        <f t="array" ref="R35">IFERROR(IF($D$9="",IF($D$11="",INDEX(orderHistory[gross_weight],SMALL(MATCH(ROW(orderHistory[customer]),ROW(orderHistory[customer])),ROWS($A$15:A40)+$B$3)),INDEX(orderHistory[gross_weight],SMALL(IF(ISNUMBER(MATCH(orderHistory[status],$D$11,0)),MATCH(ROW(orderHistory[customer]),ROW(orderHistory[customer])),""),ROWS($A$15:A40)+$B$3))),IF($D$11="",INDEX(orderHistory[gross_weight],SMALL(IF(ISNUMBER(MATCH(orderHistory[customer],$D$9,0)),MATCH(ROW(orderHistory[customer]),ROW(orderHistory[customer]))),ROWS($A$15:A40)+$B$3)),INDEX(orderHistory[gross_weight],SMALL(IF(ISNUMBER(MATCH(orderHistory[customer],$D$9,0)*MATCH(orderHistory[status],$D$11,0)),MATCH(ROW(orderHistory[customer]),ROW(orderHistory[customer])),""),ROWS($A$15:A40)+$B$3)))),"")</f>
        <v/>
      </c>
      <c r="S35" s="761" t="str">
        <f t="array" ref="S35">IFERROR(IF($D$9="",IF($D$11="",INDEX(orderHistory[amount_sold],SMALL(MATCH(ROW(orderHistory[customer]),ROW(orderHistory[customer])),ROWS($A$15:A40)+$B$3)),INDEX(orderHistory[amount_sold],SMALL(IF(ISNUMBER(MATCH(orderHistory[status],$D$11,0)),MATCH(ROW(orderHistory[customer]),ROW(orderHistory[customer])),""),ROWS($A$15:A40)+$B$3))),IF($D$11="",INDEX(orderHistory[amount_sold],SMALL(IF(ISNUMBER(MATCH(orderHistory[customer],$D$9,0)),MATCH(ROW(orderHistory[customer]),ROW(orderHistory[customer]))),ROWS($A$15:A40)+$B$3)),INDEX(orderHistory[amount_sold],SMALL(IF(ISNUMBER(MATCH(orderHistory[customer],$D$9,0)*MATCH(orderHistory[status],$D$11,0)),MATCH(ROW(orderHistory[customer]),ROW(orderHistory[customer])),""),ROWS($A$15:A40)+$B$3)))),"")</f>
        <v/>
      </c>
      <c r="T35" s="761" t="str">
        <f t="array" ref="T35">IFERROR(IF($D$9="",IF($D$11="",INDEX(orderHistory[profit],SMALL(MATCH(ROW(orderHistory[customer]),ROW(orderHistory[customer])),ROWS($A$15:A40)+$B$3)),INDEX(orderHistory[profit],SMALL(IF(ISNUMBER(MATCH(orderHistory[status],$D$11,0)),MATCH(ROW(orderHistory[customer]),ROW(orderHistory[customer])),""),ROWS($A$15:A40)+$B$3))),IF($D$11="",INDEX(orderHistory[profit],SMALL(IF(ISNUMBER(MATCH(orderHistory[customer],$D$9,0)),MATCH(ROW(orderHistory[customer]),ROW(orderHistory[customer]))),ROWS($A$15:A40)+$B$3)),INDEX(orderHistory[profit],SMALL(IF(ISNUMBER(MATCH(orderHistory[customer],$D$9,0)*MATCH(orderHistory[status],$D$11,0)),MATCH(ROW(orderHistory[customer]),ROW(orderHistory[customer])),""),ROWS($A$15:A40)+$B$3)))),"")</f>
        <v/>
      </c>
      <c r="U35" s="231" t="str">
        <f t="array" ref="U35">IFERROR(IF($D$9="",IF($D$11="",INDEX(orderHistory[payed],SMALL(MATCH(ROW(orderHistory[customer]),ROW(orderHistory[customer])),ROWS($A$15:A40)+$B$3)),INDEX(orderHistory[payed],SMALL(IF(ISNUMBER(MATCH(orderHistory[status],$D$11,0)),MATCH(ROW(orderHistory[customer]),ROW(orderHistory[customer])),""),ROWS($A$15:A40)+$B$3))),IF($D$11="",INDEX(orderHistory[payed],SMALL(IF(ISNUMBER(MATCH(orderHistory[customer],$D$9,0)),MATCH(ROW(orderHistory[customer]),ROW(orderHistory[customer]))),ROWS($A$15:A40)+$B$3)),INDEX(orderHistory[payed],SMALL(IF(ISNUMBER(MATCH(orderHistory[customer],$D$9,0)*MATCH(orderHistory[status],$D$11,0)),MATCH(ROW(orderHistory[customer]),ROW(orderHistory[customer])),""),ROWS($A$15:A40)+$B$3)))),"")</f>
        <v/>
      </c>
      <c r="V35" s="267" t="str">
        <f t="array" ref="V35">IFERROR(IF($D$9="",IF($D$11="",INDEX(orderHistory[status],SMALL(MATCH(ROW(orderHistory[customer]),ROW(orderHistory[customer])),ROWS($A$15:A40)+$B$3)),INDEX(orderHistory[status],SMALL(IF(ISNUMBER(MATCH(orderHistory[status],$D$11,0)),MATCH(ROW(orderHistory[customer]),ROW(orderHistory[customer])),""),ROWS($A$15:A40)+$B$3))),IF($D$11="",INDEX(orderHistory[status],SMALL(IF(ISNUMBER(MATCH(orderHistory[customer],$D$9,0)),MATCH(ROW(orderHistory[customer]),ROW(orderHistory[customer]))),ROWS($A$15:A40)+$B$3)),INDEX(orderHistory[status],SMALL(IF(ISNUMBER(MATCH(orderHistory[customer],$D$9,0)*MATCH(orderHistory[status],$D$11,0)),MATCH(ROW(orderHistory[customer]),ROW(orderHistory[customer])),""),ROWS($A$15:A40)+$B$3)))),"")</f>
        <v/>
      </c>
      <c r="W35" s="202"/>
      <c r="AQ35" s="218"/>
      <c r="AR35" s="213"/>
      <c r="AS35" s="213"/>
      <c r="AT35" s="213"/>
      <c r="AU35" s="214"/>
      <c r="AW35" s="227"/>
      <c r="AX35" s="213"/>
      <c r="AY35" s="213"/>
      <c r="AZ35" s="213"/>
      <c r="BA35" s="213"/>
      <c r="BB35" s="213"/>
      <c r="BC35" s="213"/>
      <c r="BD35" s="213"/>
      <c r="BE35" s="213"/>
      <c r="BF35" s="213"/>
      <c r="BG35" s="290"/>
      <c r="BH35" s="213"/>
      <c r="BI35" s="214"/>
      <c r="BK35" s="247"/>
      <c r="BL35" s="248"/>
      <c r="BM35" s="249"/>
      <c r="BN35" s="248"/>
      <c r="BO35" s="249"/>
      <c r="BZ35" s="336"/>
      <c r="CA35" s="282" t="str">
        <f>IF(BZ35="","",VLOOKUP(BZ35,bhpc_data[],7,FALSE))</f>
        <v/>
      </c>
      <c r="CB35" s="339"/>
      <c r="CC35" s="444"/>
      <c r="CD35" s="362"/>
      <c r="CE35" s="446"/>
      <c r="CF35" s="340"/>
      <c r="CG35" s="751" t="str">
        <f>IFERROR(ROUNDUP(CB35/VLOOKUP(BZ35,bhpc_data[],9,FALSE),0),"")</f>
        <v/>
      </c>
      <c r="CH35" s="458" t="str">
        <f>IFERROR(ROUNDUP(CD35/VLOOKUP(BZ35,bhpc_data[],9,FALSE),0),"")</f>
        <v/>
      </c>
      <c r="CI35" s="458" t="str">
        <f>IFERROR(ROUNDUP(CF35/VLOOKUP(BZ35,bhpc_data[],9,FALSE),0),"")</f>
        <v/>
      </c>
      <c r="CJ35" s="458" t="str">
        <f>IFERROR(((CB35+CD35+CF35)/VLOOKUP(BZ35,bhpc_data[],9,FALSE))*VLOOKUP(BZ35,bhpc_data[],17,FALSE),"")</f>
        <v/>
      </c>
      <c r="CK35" s="458" t="str">
        <f>IFERROR(((CB35+CD35+CF35)/VLOOKUP(BZ35,bhpc_data[],9,FALSE))*VLOOKUP(BZ35,bhpc_data[],18,FALSE),"")</f>
        <v/>
      </c>
      <c r="CL35" s="459" t="str">
        <f>IFERROR(VLOOKUP(BZ35,inventory[],4,FALSE),"")</f>
        <v/>
      </c>
      <c r="CM35" s="451" t="str">
        <f>IF(BZ35="","",VLOOKUP(BZ35,inventory[],5,FALSE))</f>
        <v/>
      </c>
      <c r="CN35" s="757" t="str">
        <f>IF(BZ35="","",(CB35+CD35+CF35)*CM35)</f>
        <v/>
      </c>
      <c r="CO35" s="450" t="str">
        <f>IF(BZ35="","",CB35*CC35+CD35*CE35)</f>
        <v/>
      </c>
      <c r="CQ35" s="218"/>
      <c r="CR35" s="213"/>
      <c r="CS35" s="213"/>
      <c r="CT35" s="232"/>
      <c r="CU35" s="213"/>
      <c r="CV35" s="214"/>
      <c r="DE35" s="275"/>
      <c r="DF35" s="215"/>
      <c r="DG35" s="276"/>
      <c r="DH35" s="215"/>
      <c r="DI35" s="215"/>
      <c r="DJ35" s="215"/>
      <c r="DK35" s="215"/>
      <c r="DL35" s="215"/>
      <c r="DM35" s="215"/>
      <c r="DN35" s="215"/>
      <c r="DO35" s="215"/>
      <c r="DP35" s="215"/>
      <c r="DQ35" s="215"/>
      <c r="DR35" s="215"/>
      <c r="DS35" s="215"/>
      <c r="DT35" s="215"/>
      <c r="DU35" s="216"/>
    </row>
    <row r="36" spans="6:125" ht="14.45" customHeight="1" thickBot="1">
      <c r="F36" s="227"/>
      <c r="G36" s="266" t="s">
        <v>13141</v>
      </c>
      <c r="H36" s="213"/>
      <c r="I36" s="266" t="s">
        <v>13142</v>
      </c>
      <c r="J36" s="214"/>
      <c r="L36" s="305" t="str">
        <f t="array" ref="L36">IFERROR(IF($D$9="",IF($D$11="",INDEX(orderHistory[customer],SMALL(MATCH(ROW(orderHistory[customer]),ROW(orderHistory[customer])),ROWS($A$15:A41)+$B$3)),INDEX(orderHistory[customer],SMALL(IF(ISNUMBER(MATCH(orderHistory[status],$D$11,0)),MATCH(ROW(orderHistory[customer]),ROW(orderHistory[customer])),""),ROWS($A$15:A41)+$B$3))),IF($D$11="",INDEX(orderHistory[customer],SMALL(IF(ISNUMBER(MATCH(orderHistory[customer],$D$9,0)),MATCH(ROW(orderHistory[customer]),ROW(orderHistory[customer]))),ROWS($A$15:A41)+$B$3)),INDEX(orderHistory[customer],SMALL(IF(ISNUMBER(MATCH(orderHistory[customer],$D$9,0)*MATCH(orderHistory[status],$D$11,0)),MATCH(ROW(orderHistory[customer]),ROW(orderHistory[customer])),""),ROWS($A$15:A41)+$B$3)))),"")</f>
        <v/>
      </c>
      <c r="M36" s="302" t="str">
        <f t="array" ref="M36">IFERROR(IF($D$9="",IF($D$11="",INDEX(orderHistory[order_no],SMALL(MATCH(ROW(orderHistory[customer]),ROW(orderHistory[customer])),ROWS($A$15:A41)+$B$3)),INDEX(orderHistory[order_no],SMALL(IF(ISNUMBER(MATCH(orderHistory[status],$D$11,0)),MATCH(ROW(orderHistory[customer]),ROW(orderHistory[customer])),""),ROWS($A$15:A41)+$B$3))),IF($D$11="",INDEX(orderHistory[order_no],SMALL(IF(ISNUMBER(MATCH(orderHistory[customer],$D$9,0)),MATCH(ROW(orderHistory[customer]),ROW(orderHistory[customer]))),ROWS($A$15:A41)+$B$3)),INDEX(orderHistory[order_no],SMALL(IF(ISNUMBER(MATCH(orderHistory[customer],$D$9,0)*MATCH(orderHistory[status],$D$11,0)),MATCH(ROW(orderHistory[customer]),ROW(orderHistory[customer])),""),ROWS($A$15:A41)+$B$3)))),"")</f>
        <v/>
      </c>
      <c r="N36" s="230" t="str">
        <f t="array" ref="N36">IFERROR(IF($D$9="",IF($D$11="",INDEX(orderHistory[order_date],SMALL(MATCH(ROW(orderHistory[customer]),ROW(orderHistory[customer])),ROWS($A$15:A41)+$B$3)),INDEX(orderHistory[order_date],SMALL(IF(ISNUMBER(MATCH(orderHistory[status],$D$11,0)),MATCH(ROW(orderHistory[customer]),ROW(orderHistory[customer])),""),ROWS($A$15:A41)+$B$3))),IF($D$11="",INDEX(orderHistory[order_date],SMALL(IF(ISNUMBER(MATCH(orderHistory[customer],$D$9,0)),MATCH(ROW(orderHistory[customer]),ROW(orderHistory[customer]))),ROWS($A$15:A41)+$B$3)),INDEX(orderHistory[order_date],SMALL(IF(ISNUMBER(MATCH(orderHistory[customer],$D$9,0)*MATCH(orderHistory[status],$D$11,0)),MATCH(ROW(orderHistory[customer]),ROW(orderHistory[customer])),""),ROWS($A$15:A41)+$B$3)))),"")</f>
        <v/>
      </c>
      <c r="O36" s="231" t="str">
        <f t="array" ref="O36">IFERROR(IF($D$9="",IF($D$11="",INDEX(orderHistory[pallet_type],SMALL(MATCH(ROW(orderHistory[customer]),ROW(orderHistory[customer])),ROWS($A$15:A41)+$B$3)),INDEX(orderHistory[pallet_type],SMALL(IF(ISNUMBER(MATCH(orderHistory[status],$D$11,0)),MATCH(ROW(orderHistory[customer]),ROW(orderHistory[customer])),""),ROWS($A$15:A41)+$B$3))),IF($D$11="",INDEX(orderHistory[pallet_type],SMALL(IF(ISNUMBER(MATCH(orderHistory[customer],$D$9,0)),MATCH(ROW(orderHistory[customer]),ROW(orderHistory[customer]))),ROWS($A$15:A41)+$B$3)),INDEX(orderHistory[pallet_type],SMALL(IF(ISNUMBER(MATCH(orderHistory[customer],$D$9,0)*MATCH(orderHistory[status],$D$11,0)),MATCH(ROW(orderHistory[customer]),ROW(orderHistory[customer])),""),ROWS($A$15:A41)+$B$3)))),"")</f>
        <v/>
      </c>
      <c r="P36" s="310" t="str">
        <f t="array" ref="P36">IFERROR(IF($D$9="",IF($D$11="",INDEX(orderHistory[pallet_no],SMALL(MATCH(ROW(orderHistory[customer]),ROW(orderHistory[customer])),ROWS($A$15:A41)+$B$3)),INDEX(orderHistory[pallet_no],SMALL(IF(ISNUMBER(MATCH(orderHistory[status],$D$11,0)),MATCH(ROW(orderHistory[customer]),ROW(orderHistory[customer])),""),ROWS($A$15:A41)+$B$3))),IF($D$11="",INDEX(orderHistory[pallet_no],SMALL(IF(ISNUMBER(MATCH(orderHistory[customer],$D$9,0)),MATCH(ROW(orderHistory[customer]),ROW(orderHistory[customer]))),ROWS($A$15:A41)+$B$3)),INDEX(orderHistory[pallet_no],SMALL(IF(ISNUMBER(MATCH(orderHistory[customer],$D$9,0)*MATCH(orderHistory[status],$D$11,0)),MATCH(ROW(orderHistory[customer]),ROW(orderHistory[customer])),""),ROWS($A$15:A41)+$B$3)))),"")</f>
        <v/>
      </c>
      <c r="Q36" s="231" t="str">
        <f t="array" ref="Q36">IFERROR(IF($D$9="",IF($D$11="",INDEX(orderHistory[invoice_no],SMALL(MATCH(ROW(orderHistory[customer]),ROW(orderHistory[customer])),ROWS($A$15:A41)+$B$3)),INDEX(orderHistory[invoice_no],SMALL(IF(ISNUMBER(MATCH(orderHistory[status],$D$11,0)),MATCH(ROW(orderHistory[customer]),ROW(orderHistory[customer])),""),ROWS($A$15:A41)+$B$3))),IF($D$11="",INDEX(orderHistory[invoice_no],SMALL(IF(ISNUMBER(MATCH(orderHistory[customer],$D$9,0)),MATCH(ROW(orderHistory[customer]),ROW(orderHistory[customer]))),ROWS($A$15:A41)+$B$3)),INDEX(orderHistory[invoice_no],SMALL(IF(ISNUMBER(MATCH(orderHistory[customer],$D$9,0)*MATCH(orderHistory[status],$D$11,0)),MATCH(ROW(orderHistory[customer]),ROW(orderHistory[customer])),""),ROWS($A$15:A41)+$B$3)))),"")</f>
        <v/>
      </c>
      <c r="R36" s="312" t="str">
        <f t="array" ref="R36">IFERROR(IF($D$9="",IF($D$11="",INDEX(orderHistory[gross_weight],SMALL(MATCH(ROW(orderHistory[customer]),ROW(orderHistory[customer])),ROWS($A$15:A41)+$B$3)),INDEX(orderHistory[gross_weight],SMALL(IF(ISNUMBER(MATCH(orderHistory[status],$D$11,0)),MATCH(ROW(orderHistory[customer]),ROW(orderHistory[customer])),""),ROWS($A$15:A41)+$B$3))),IF($D$11="",INDEX(orderHistory[gross_weight],SMALL(IF(ISNUMBER(MATCH(orderHistory[customer],$D$9,0)),MATCH(ROW(orderHistory[customer]),ROW(orderHistory[customer]))),ROWS($A$15:A41)+$B$3)),INDEX(orderHistory[gross_weight],SMALL(IF(ISNUMBER(MATCH(orderHistory[customer],$D$9,0)*MATCH(orderHistory[status],$D$11,0)),MATCH(ROW(orderHistory[customer]),ROW(orderHistory[customer])),""),ROWS($A$15:A41)+$B$3)))),"")</f>
        <v/>
      </c>
      <c r="S36" s="761" t="str">
        <f t="array" ref="S36">IFERROR(IF($D$9="",IF($D$11="",INDEX(orderHistory[amount_sold],SMALL(MATCH(ROW(orderHistory[customer]),ROW(orderHistory[customer])),ROWS($A$15:A41)+$B$3)),INDEX(orderHistory[amount_sold],SMALL(IF(ISNUMBER(MATCH(orderHistory[status],$D$11,0)),MATCH(ROW(orderHistory[customer]),ROW(orderHistory[customer])),""),ROWS($A$15:A41)+$B$3))),IF($D$11="",INDEX(orderHistory[amount_sold],SMALL(IF(ISNUMBER(MATCH(orderHistory[customer],$D$9,0)),MATCH(ROW(orderHistory[customer]),ROW(orderHistory[customer]))),ROWS($A$15:A41)+$B$3)),INDEX(orderHistory[amount_sold],SMALL(IF(ISNUMBER(MATCH(orderHistory[customer],$D$9,0)*MATCH(orderHistory[status],$D$11,0)),MATCH(ROW(orderHistory[customer]),ROW(orderHistory[customer])),""),ROWS($A$15:A41)+$B$3)))),"")</f>
        <v/>
      </c>
      <c r="T36" s="761" t="str">
        <f t="array" ref="T36">IFERROR(IF($D$9="",IF($D$11="",INDEX(orderHistory[profit],SMALL(MATCH(ROW(orderHistory[customer]),ROW(orderHistory[customer])),ROWS($A$15:A41)+$B$3)),INDEX(orderHistory[profit],SMALL(IF(ISNUMBER(MATCH(orderHistory[status],$D$11,0)),MATCH(ROW(orderHistory[customer]),ROW(orderHistory[customer])),""),ROWS($A$15:A41)+$B$3))),IF($D$11="",INDEX(orderHistory[profit],SMALL(IF(ISNUMBER(MATCH(orderHistory[customer],$D$9,0)),MATCH(ROW(orderHistory[customer]),ROW(orderHistory[customer]))),ROWS($A$15:A41)+$B$3)),INDEX(orderHistory[profit],SMALL(IF(ISNUMBER(MATCH(orderHistory[customer],$D$9,0)*MATCH(orderHistory[status],$D$11,0)),MATCH(ROW(orderHistory[customer]),ROW(orderHistory[customer])),""),ROWS($A$15:A41)+$B$3)))),"")</f>
        <v/>
      </c>
      <c r="U36" s="231" t="str">
        <f t="array" ref="U36">IFERROR(IF($D$9="",IF($D$11="",INDEX(orderHistory[payed],SMALL(MATCH(ROW(orderHistory[customer]),ROW(orderHistory[customer])),ROWS($A$15:A41)+$B$3)),INDEX(orderHistory[payed],SMALL(IF(ISNUMBER(MATCH(orderHistory[status],$D$11,0)),MATCH(ROW(orderHistory[customer]),ROW(orderHistory[customer])),""),ROWS($A$15:A41)+$B$3))),IF($D$11="",INDEX(orderHistory[payed],SMALL(IF(ISNUMBER(MATCH(orderHistory[customer],$D$9,0)),MATCH(ROW(orderHistory[customer]),ROW(orderHistory[customer]))),ROWS($A$15:A41)+$B$3)),INDEX(orderHistory[payed],SMALL(IF(ISNUMBER(MATCH(orderHistory[customer],$D$9,0)*MATCH(orderHistory[status],$D$11,0)),MATCH(ROW(orderHistory[customer]),ROW(orderHistory[customer])),""),ROWS($A$15:A41)+$B$3)))),"")</f>
        <v/>
      </c>
      <c r="V36" s="267" t="str">
        <f t="array" ref="V36">IFERROR(IF($D$9="",IF($D$11="",INDEX(orderHistory[status],SMALL(MATCH(ROW(orderHistory[customer]),ROW(orderHistory[customer])),ROWS($A$15:A41)+$B$3)),INDEX(orderHistory[status],SMALL(IF(ISNUMBER(MATCH(orderHistory[status],$D$11,0)),MATCH(ROW(orderHistory[customer]),ROW(orderHistory[customer])),""),ROWS($A$15:A41)+$B$3))),IF($D$11="",INDEX(orderHistory[status],SMALL(IF(ISNUMBER(MATCH(orderHistory[customer],$D$9,0)),MATCH(ROW(orderHistory[customer]),ROW(orderHistory[customer]))),ROWS($A$15:A41)+$B$3)),INDEX(orderHistory[status],SMALL(IF(ISNUMBER(MATCH(orderHistory[customer],$D$9,0)*MATCH(orderHistory[status],$D$11,0)),MATCH(ROW(orderHistory[customer]),ROW(orderHistory[customer])),""),ROWS($A$15:A41)+$B$3)))),"")</f>
        <v/>
      </c>
      <c r="W36" s="314"/>
      <c r="AQ36" s="233" t="s">
        <v>13143</v>
      </c>
      <c r="AR36" s="235"/>
      <c r="AS36" s="234"/>
      <c r="AT36" s="234"/>
      <c r="AU36" s="234"/>
      <c r="AW36" s="227"/>
      <c r="AX36" s="213"/>
      <c r="AY36" s="213"/>
      <c r="AZ36" s="213"/>
      <c r="BA36" s="213"/>
      <c r="BB36" s="213"/>
      <c r="BC36" s="213"/>
      <c r="BD36" s="213"/>
      <c r="BE36" s="213"/>
      <c r="BF36" s="213"/>
      <c r="BG36" s="290"/>
      <c r="BH36" s="213"/>
      <c r="BI36" s="214"/>
      <c r="BK36" s="247"/>
      <c r="BL36" s="248"/>
      <c r="BM36" s="249"/>
      <c r="BN36" s="248"/>
      <c r="BO36" s="249"/>
      <c r="BZ36" s="336"/>
      <c r="CA36" s="282" t="str">
        <f>IF(BZ36="","",VLOOKUP(BZ36,bhpc_data[],7,FALSE))</f>
        <v/>
      </c>
      <c r="CB36" s="339"/>
      <c r="CC36" s="444"/>
      <c r="CD36" s="362"/>
      <c r="CE36" s="446"/>
      <c r="CF36" s="340"/>
      <c r="CG36" s="751" t="str">
        <f>IFERROR(ROUNDUP(CB36/VLOOKUP(BZ36,bhpc_data[],9,FALSE),0),"")</f>
        <v/>
      </c>
      <c r="CH36" s="458" t="str">
        <f>IFERROR(ROUNDUP(CD36/VLOOKUP(BZ36,bhpc_data[],9,FALSE),0),"")</f>
        <v/>
      </c>
      <c r="CI36" s="458" t="str">
        <f>IFERROR(ROUNDUP(CF36/VLOOKUP(BZ36,bhpc_data[],9,FALSE),0),"")</f>
        <v/>
      </c>
      <c r="CJ36" s="458" t="str">
        <f>IFERROR(((CB36+CD36+CF36)/VLOOKUP(BZ36,bhpc_data[],9,FALSE))*VLOOKUP(BZ36,bhpc_data[],17,FALSE),"")</f>
        <v/>
      </c>
      <c r="CK36" s="458" t="str">
        <f>IFERROR(((CB36+CD36+CF36)/VLOOKUP(BZ36,bhpc_data[],9,FALSE))*VLOOKUP(BZ36,bhpc_data[],18,FALSE),"")</f>
        <v/>
      </c>
      <c r="CL36" s="459" t="str">
        <f>IFERROR(VLOOKUP(BZ36,inventory[],4,FALSE),"")</f>
        <v/>
      </c>
      <c r="CM36" s="756" t="str">
        <f>IF(BZ36="","",VLOOKUP(BZ36,inventory[],5,FALSE))</f>
        <v/>
      </c>
      <c r="CN36" s="757" t="str">
        <f>IF(BZ36="","",(CB36+CD36+CF36)*CM36)</f>
        <v/>
      </c>
      <c r="CO36" s="450" t="str">
        <f>IF(BZ36="","",CB36*CC36+CD36*CE36)</f>
        <v/>
      </c>
      <c r="CQ36" s="218"/>
      <c r="CR36" s="213"/>
      <c r="CS36" s="213"/>
      <c r="CT36" s="232"/>
      <c r="CU36" s="213"/>
      <c r="CV36" s="214"/>
      <c r="DE36" s="355" t="s">
        <v>13144</v>
      </c>
    </row>
    <row r="37" spans="6:125" ht="14.45" customHeight="1">
      <c r="F37" s="217"/>
      <c r="G37" s="280">
        <f>IF($D$9="",IF($B$6="","",SUMIF(orderHistory[customer],$B$6,orderHistory[amount_sold])),SUMIF(orderHistory[customer],$D$9,orderHistory[amount_sold]))</f>
        <v>46422</v>
      </c>
      <c r="H37" s="213"/>
      <c r="I37" s="262" t="str">
        <f>IF(D9="","",MAX($N$10:$N$40))</f>
        <v/>
      </c>
      <c r="J37" s="214"/>
      <c r="L37" s="305" t="str">
        <f t="array" ref="L37">IFERROR(IF($D$9="",IF($D$11="",INDEX(orderHistory[customer],SMALL(MATCH(ROW(orderHistory[customer]),ROW(orderHistory[customer])),ROWS($A$15:A42)+$B$3)),INDEX(orderHistory[customer],SMALL(IF(ISNUMBER(MATCH(orderHistory[status],$D$11,0)),MATCH(ROW(orderHistory[customer]),ROW(orderHistory[customer])),""),ROWS($A$15:A42)+$B$3))),IF($D$11="",INDEX(orderHistory[customer],SMALL(IF(ISNUMBER(MATCH(orderHistory[customer],$D$9,0)),MATCH(ROW(orderHistory[customer]),ROW(orderHistory[customer]))),ROWS($A$15:A42)+$B$3)),INDEX(orderHistory[customer],SMALL(IF(ISNUMBER(MATCH(orderHistory[customer],$D$9,0)*MATCH(orderHistory[status],$D$11,0)),MATCH(ROW(orderHistory[customer]),ROW(orderHistory[customer])),""),ROWS($A$15:A42)+$B$3)))),"")</f>
        <v/>
      </c>
      <c r="M37" s="302" t="str">
        <f t="array" ref="M37">IFERROR(IF($D$9="",IF($D$11="",INDEX(orderHistory[order_no],SMALL(MATCH(ROW(orderHistory[customer]),ROW(orderHistory[customer])),ROWS($A$15:A42)+$B$3)),INDEX(orderHistory[order_no],SMALL(IF(ISNUMBER(MATCH(orderHistory[status],$D$11,0)),MATCH(ROW(orderHistory[customer]),ROW(orderHistory[customer])),""),ROWS($A$15:A42)+$B$3))),IF($D$11="",INDEX(orderHistory[order_no],SMALL(IF(ISNUMBER(MATCH(orderHistory[customer],$D$9,0)),MATCH(ROW(orderHistory[customer]),ROW(orderHistory[customer]))),ROWS($A$15:A42)+$B$3)),INDEX(orderHistory[order_no],SMALL(IF(ISNUMBER(MATCH(orderHistory[customer],$D$9,0)*MATCH(orderHistory[status],$D$11,0)),MATCH(ROW(orderHistory[customer]),ROW(orderHistory[customer])),""),ROWS($A$15:A42)+$B$3)))),"")</f>
        <v/>
      </c>
      <c r="N37" s="230" t="str">
        <f t="array" ref="N37">IFERROR(IF($D$9="",IF($D$11="",INDEX(orderHistory[order_date],SMALL(MATCH(ROW(orderHistory[customer]),ROW(orderHistory[customer])),ROWS($A$15:A42)+$B$3)),INDEX(orderHistory[order_date],SMALL(IF(ISNUMBER(MATCH(orderHistory[status],$D$11,0)),MATCH(ROW(orderHistory[customer]),ROW(orderHistory[customer])),""),ROWS($A$15:A42)+$B$3))),IF($D$11="",INDEX(orderHistory[order_date],SMALL(IF(ISNUMBER(MATCH(orderHistory[customer],$D$9,0)),MATCH(ROW(orderHistory[customer]),ROW(orderHistory[customer]))),ROWS($A$15:A42)+$B$3)),INDEX(orderHistory[order_date],SMALL(IF(ISNUMBER(MATCH(orderHistory[customer],$D$9,0)*MATCH(orderHistory[status],$D$11,0)),MATCH(ROW(orderHistory[customer]),ROW(orderHistory[customer])),""),ROWS($A$15:A42)+$B$3)))),"")</f>
        <v/>
      </c>
      <c r="O37" s="231" t="str">
        <f t="array" ref="O37">IFERROR(IF($D$9="",IF($D$11="",INDEX(orderHistory[pallet_type],SMALL(MATCH(ROW(orderHistory[customer]),ROW(orderHistory[customer])),ROWS($A$15:A42)+$B$3)),INDEX(orderHistory[pallet_type],SMALL(IF(ISNUMBER(MATCH(orderHistory[status],$D$11,0)),MATCH(ROW(orderHistory[customer]),ROW(orderHistory[customer])),""),ROWS($A$15:A42)+$B$3))),IF($D$11="",INDEX(orderHistory[pallet_type],SMALL(IF(ISNUMBER(MATCH(orderHistory[customer],$D$9,0)),MATCH(ROW(orderHistory[customer]),ROW(orderHistory[customer]))),ROWS($A$15:A42)+$B$3)),INDEX(orderHistory[pallet_type],SMALL(IF(ISNUMBER(MATCH(orderHistory[customer],$D$9,0)*MATCH(orderHistory[status],$D$11,0)),MATCH(ROW(orderHistory[customer]),ROW(orderHistory[customer])),""),ROWS($A$15:A42)+$B$3)))),"")</f>
        <v/>
      </c>
      <c r="P37" s="310" t="str">
        <f t="array" ref="P37">IFERROR(IF($D$9="",IF($D$11="",INDEX(orderHistory[pallet_no],SMALL(MATCH(ROW(orderHistory[customer]),ROW(orderHistory[customer])),ROWS($A$15:A42)+$B$3)),INDEX(orderHistory[pallet_no],SMALL(IF(ISNUMBER(MATCH(orderHistory[status],$D$11,0)),MATCH(ROW(orderHistory[customer]),ROW(orderHistory[customer])),""),ROWS($A$15:A42)+$B$3))),IF($D$11="",INDEX(orderHistory[pallet_no],SMALL(IF(ISNUMBER(MATCH(orderHistory[customer],$D$9,0)),MATCH(ROW(orderHistory[customer]),ROW(orderHistory[customer]))),ROWS($A$15:A42)+$B$3)),INDEX(orderHistory[pallet_no],SMALL(IF(ISNUMBER(MATCH(orderHistory[customer],$D$9,0)*MATCH(orderHistory[status],$D$11,0)),MATCH(ROW(orderHistory[customer]),ROW(orderHistory[customer])),""),ROWS($A$15:A42)+$B$3)))),"")</f>
        <v/>
      </c>
      <c r="Q37" s="231" t="str">
        <f t="array" ref="Q37">IFERROR(IF($D$9="",IF($D$11="",INDEX(orderHistory[invoice_no],SMALL(MATCH(ROW(orderHistory[customer]),ROW(orderHistory[customer])),ROWS($A$15:A42)+$B$3)),INDEX(orderHistory[invoice_no],SMALL(IF(ISNUMBER(MATCH(orderHistory[status],$D$11,0)),MATCH(ROW(orderHistory[customer]),ROW(orderHistory[customer])),""),ROWS($A$15:A42)+$B$3))),IF($D$11="",INDEX(orderHistory[invoice_no],SMALL(IF(ISNUMBER(MATCH(orderHistory[customer],$D$9,0)),MATCH(ROW(orderHistory[customer]),ROW(orderHistory[customer]))),ROWS($A$15:A42)+$B$3)),INDEX(orderHistory[invoice_no],SMALL(IF(ISNUMBER(MATCH(orderHistory[customer],$D$9,0)*MATCH(orderHistory[status],$D$11,0)),MATCH(ROW(orderHistory[customer]),ROW(orderHistory[customer])),""),ROWS($A$15:A42)+$B$3)))),"")</f>
        <v/>
      </c>
      <c r="R37" s="312" t="str">
        <f t="array" ref="R37">IFERROR(IF($D$9="",IF($D$11="",INDEX(orderHistory[gross_weight],SMALL(MATCH(ROW(orderHistory[customer]),ROW(orderHistory[customer])),ROWS($A$15:A42)+$B$3)),INDEX(orderHistory[gross_weight],SMALL(IF(ISNUMBER(MATCH(orderHistory[status],$D$11,0)),MATCH(ROW(orderHistory[customer]),ROW(orderHistory[customer])),""),ROWS($A$15:A42)+$B$3))),IF($D$11="",INDEX(orderHistory[gross_weight],SMALL(IF(ISNUMBER(MATCH(orderHistory[customer],$D$9,0)),MATCH(ROW(orderHistory[customer]),ROW(orderHistory[customer]))),ROWS($A$15:A42)+$B$3)),INDEX(orderHistory[gross_weight],SMALL(IF(ISNUMBER(MATCH(orderHistory[customer],$D$9,0)*MATCH(orderHistory[status],$D$11,0)),MATCH(ROW(orderHistory[customer]),ROW(orderHistory[customer])),""),ROWS($A$15:A42)+$B$3)))),"")</f>
        <v/>
      </c>
      <c r="S37" s="761" t="str">
        <f t="array" ref="S37">IFERROR(IF($D$9="",IF($D$11="",INDEX(orderHistory[amount_sold],SMALL(MATCH(ROW(orderHistory[customer]),ROW(orderHistory[customer])),ROWS($A$15:A42)+$B$3)),INDEX(orderHistory[amount_sold],SMALL(IF(ISNUMBER(MATCH(orderHistory[status],$D$11,0)),MATCH(ROW(orderHistory[customer]),ROW(orderHistory[customer])),""),ROWS($A$15:A42)+$B$3))),IF($D$11="",INDEX(orderHistory[amount_sold],SMALL(IF(ISNUMBER(MATCH(orderHistory[customer],$D$9,0)),MATCH(ROW(orderHistory[customer]),ROW(orderHistory[customer]))),ROWS($A$15:A42)+$B$3)),INDEX(orderHistory[amount_sold],SMALL(IF(ISNUMBER(MATCH(orderHistory[customer],$D$9,0)*MATCH(orderHistory[status],$D$11,0)),MATCH(ROW(orderHistory[customer]),ROW(orderHistory[customer])),""),ROWS($A$15:A42)+$B$3)))),"")</f>
        <v/>
      </c>
      <c r="T37" s="761" t="str">
        <f t="array" ref="T37">IFERROR(IF($D$9="",IF($D$11="",INDEX(orderHistory[profit],SMALL(MATCH(ROW(orderHistory[customer]),ROW(orderHistory[customer])),ROWS($A$15:A42)+$B$3)),INDEX(orderHistory[profit],SMALL(IF(ISNUMBER(MATCH(orderHistory[status],$D$11,0)),MATCH(ROW(orderHistory[customer]),ROW(orderHistory[customer])),""),ROWS($A$15:A42)+$B$3))),IF($D$11="",INDEX(orderHistory[profit],SMALL(IF(ISNUMBER(MATCH(orderHistory[customer],$D$9,0)),MATCH(ROW(orderHistory[customer]),ROW(orderHistory[customer]))),ROWS($A$15:A42)+$B$3)),INDEX(orderHistory[profit],SMALL(IF(ISNUMBER(MATCH(orderHistory[customer],$D$9,0)*MATCH(orderHistory[status],$D$11,0)),MATCH(ROW(orderHistory[customer]),ROW(orderHistory[customer])),""),ROWS($A$15:A42)+$B$3)))),"")</f>
        <v/>
      </c>
      <c r="U37" s="231" t="str">
        <f t="array" ref="U37">IFERROR(IF($D$9="",IF($D$11="",INDEX(orderHistory[payed],SMALL(MATCH(ROW(orderHistory[customer]),ROW(orderHistory[customer])),ROWS($A$15:A42)+$B$3)),INDEX(orderHistory[payed],SMALL(IF(ISNUMBER(MATCH(orderHistory[status],$D$11,0)),MATCH(ROW(orderHistory[customer]),ROW(orderHistory[customer])),""),ROWS($A$15:A42)+$B$3))),IF($D$11="",INDEX(orderHistory[payed],SMALL(IF(ISNUMBER(MATCH(orderHistory[customer],$D$9,0)),MATCH(ROW(orderHistory[customer]),ROW(orderHistory[customer]))),ROWS($A$15:A42)+$B$3)),INDEX(orderHistory[payed],SMALL(IF(ISNUMBER(MATCH(orderHistory[customer],$D$9,0)*MATCH(orderHistory[status],$D$11,0)),MATCH(ROW(orderHistory[customer]),ROW(orderHistory[customer])),""),ROWS($A$15:A42)+$B$3)))),"")</f>
        <v/>
      </c>
      <c r="V37" s="267" t="str">
        <f t="array" ref="V37">IFERROR(IF($D$9="",IF($D$11="",INDEX(orderHistory[status],SMALL(MATCH(ROW(orderHistory[customer]),ROW(orderHistory[customer])),ROWS($A$15:A42)+$B$3)),INDEX(orderHistory[status],SMALL(IF(ISNUMBER(MATCH(orderHistory[status],$D$11,0)),MATCH(ROW(orderHistory[customer]),ROW(orderHistory[customer])),""),ROWS($A$15:A42)+$B$3))),IF($D$11="",INDEX(orderHistory[status],SMALL(IF(ISNUMBER(MATCH(orderHistory[customer],$D$9,0)),MATCH(ROW(orderHistory[customer]),ROW(orderHistory[customer]))),ROWS($A$15:A42)+$B$3)),INDEX(orderHistory[status],SMALL(IF(ISNUMBER(MATCH(orderHistory[customer],$D$9,0)*MATCH(orderHistory[status],$D$11,0)),MATCH(ROW(orderHistory[customer]),ROW(orderHistory[customer])),""),ROWS($A$15:A42)+$B$3)))),"")</f>
        <v/>
      </c>
      <c r="W37" s="314"/>
      <c r="AQ37" s="217"/>
      <c r="AR37" s="232"/>
      <c r="AS37" s="213"/>
      <c r="AT37" s="213"/>
      <c r="AU37" s="214"/>
      <c r="AW37" s="227"/>
      <c r="AX37" s="213"/>
      <c r="AY37" s="213"/>
      <c r="AZ37" s="213"/>
      <c r="BA37" s="213"/>
      <c r="BB37" s="213"/>
      <c r="BC37" s="213"/>
      <c r="BD37" s="213"/>
      <c r="BE37" s="213"/>
      <c r="BF37" s="213"/>
      <c r="BG37" s="290"/>
      <c r="BH37" s="213"/>
      <c r="BI37" s="214"/>
      <c r="BK37" s="247"/>
      <c r="BL37" s="248"/>
      <c r="BM37" s="249"/>
      <c r="BN37" s="248"/>
      <c r="BO37" s="249"/>
      <c r="BZ37" s="336"/>
      <c r="CA37" s="282" t="str">
        <f>IF(BZ37="","",VLOOKUP(BZ37,bhpc_data[],7,FALSE))</f>
        <v/>
      </c>
      <c r="CB37" s="339"/>
      <c r="CC37" s="444"/>
      <c r="CD37" s="362"/>
      <c r="CE37" s="446"/>
      <c r="CF37" s="340"/>
      <c r="CG37" s="751" t="str">
        <f>IFERROR(ROUNDUP(CB37/VLOOKUP(BZ37,bhpc_data[],9,FALSE),0),"")</f>
        <v/>
      </c>
      <c r="CH37" s="458" t="str">
        <f>IFERROR(ROUNDUP(CD37/VLOOKUP(BZ37,bhpc_data[],9,FALSE),0),"")</f>
        <v/>
      </c>
      <c r="CI37" s="458" t="str">
        <f>IFERROR(ROUNDUP(CF37/VLOOKUP(BZ37,bhpc_data[],9,FALSE),0),"")</f>
        <v/>
      </c>
      <c r="CJ37" s="458" t="str">
        <f>IFERROR(((CB37+CD37+CF37)/VLOOKUP(BZ37,bhpc_data[],9,FALSE))*VLOOKUP(BZ37,bhpc_data[],17,FALSE),"")</f>
        <v/>
      </c>
      <c r="CK37" s="458" t="str">
        <f>IFERROR(((CB37+CD37+CF37)/VLOOKUP(BZ37,bhpc_data[],9,FALSE))*VLOOKUP(BZ37,bhpc_data[],18,FALSE),"")</f>
        <v/>
      </c>
      <c r="CL37" s="459" t="str">
        <f>IFERROR(VLOOKUP(BZ37,inventory[],4,FALSE),"")</f>
        <v/>
      </c>
      <c r="CM37" s="756" t="str">
        <f>IF(BZ37="","",VLOOKUP(BZ37,inventory[],5,FALSE))</f>
        <v/>
      </c>
      <c r="CN37" s="757" t="str">
        <f>IF(BZ37="","",(CB37+CD37+CF37)*CM37)</f>
        <v/>
      </c>
      <c r="CO37" s="450" t="str">
        <f>IF(BZ37="","",CB37*CC37+CD37*CE37)</f>
        <v/>
      </c>
      <c r="CQ37" s="218"/>
      <c r="CR37" s="213"/>
      <c r="CS37" s="213"/>
      <c r="CT37" s="232"/>
      <c r="CU37" s="213"/>
      <c r="CV37" s="214"/>
      <c r="DE37" s="277"/>
      <c r="DF37" s="211"/>
      <c r="DG37" s="265"/>
      <c r="DH37" s="211"/>
      <c r="DI37" s="211"/>
      <c r="DJ37" s="211"/>
      <c r="DK37" s="211"/>
      <c r="DL37" s="211"/>
      <c r="DM37" s="211"/>
      <c r="DN37" s="211"/>
      <c r="DO37" s="211"/>
      <c r="DP37" s="211"/>
      <c r="DQ37" s="211"/>
      <c r="DR37" s="211"/>
      <c r="DS37" s="211"/>
      <c r="DT37" s="211"/>
      <c r="DU37" s="212"/>
    </row>
    <row r="38" spans="6:125" ht="14.45" customHeight="1">
      <c r="F38" s="217"/>
      <c r="G38" s="266" t="s">
        <v>13145</v>
      </c>
      <c r="H38" s="213"/>
      <c r="I38" s="213" t="s">
        <v>13146</v>
      </c>
      <c r="J38" s="214"/>
      <c r="L38" s="305" t="str">
        <f t="array" ref="L38">IFERROR(IF($D$9="",IF($D$11="",INDEX(orderHistory[customer],SMALL(MATCH(ROW(orderHistory[customer]),ROW(orderHistory[customer])),ROWS($A$15:A43)+$B$3)),INDEX(orderHistory[customer],SMALL(IF(ISNUMBER(MATCH(orderHistory[status],$D$11,0)),MATCH(ROW(orderHistory[customer]),ROW(orderHistory[customer])),""),ROWS($A$15:A43)+$B$3))),IF($D$11="",INDEX(orderHistory[customer],SMALL(IF(ISNUMBER(MATCH(orderHistory[customer],$D$9,0)),MATCH(ROW(orderHistory[customer]),ROW(orderHistory[customer]))),ROWS($A$15:A43)+$B$3)),INDEX(orderHistory[customer],SMALL(IF(ISNUMBER(MATCH(orderHistory[customer],$D$9,0)*MATCH(orderHistory[status],$D$11,0)),MATCH(ROW(orderHistory[customer]),ROW(orderHistory[customer])),""),ROWS($A$15:A43)+$B$3)))),"")</f>
        <v/>
      </c>
      <c r="M38" s="302" t="str">
        <f t="array" ref="M38">IFERROR(IF($D$9="",IF($D$11="",INDEX(orderHistory[order_no],SMALL(MATCH(ROW(orderHistory[customer]),ROW(orderHistory[customer])),ROWS($A$15:A43)+$B$3)),INDEX(orderHistory[order_no],SMALL(IF(ISNUMBER(MATCH(orderHistory[status],$D$11,0)),MATCH(ROW(orderHistory[customer]),ROW(orderHistory[customer])),""),ROWS($A$15:A43)+$B$3))),IF($D$11="",INDEX(orderHistory[order_no],SMALL(IF(ISNUMBER(MATCH(orderHistory[customer],$D$9,0)),MATCH(ROW(orderHistory[customer]),ROW(orderHistory[customer]))),ROWS($A$15:A43)+$B$3)),INDEX(orderHistory[order_no],SMALL(IF(ISNUMBER(MATCH(orderHistory[customer],$D$9,0)*MATCH(orderHistory[status],$D$11,0)),MATCH(ROW(orderHistory[customer]),ROW(orderHistory[customer])),""),ROWS($A$15:A43)+$B$3)))),"")</f>
        <v/>
      </c>
      <c r="N38" s="230" t="str">
        <f t="array" ref="N38">IFERROR(IF($D$9="",IF($D$11="",INDEX(orderHistory[order_date],SMALL(MATCH(ROW(orderHistory[customer]),ROW(orderHistory[customer])),ROWS($A$15:A43)+$B$3)),INDEX(orderHistory[order_date],SMALL(IF(ISNUMBER(MATCH(orderHistory[status],$D$11,0)),MATCH(ROW(orderHistory[customer]),ROW(orderHistory[customer])),""),ROWS($A$15:A43)+$B$3))),IF($D$11="",INDEX(orderHistory[order_date],SMALL(IF(ISNUMBER(MATCH(orderHistory[customer],$D$9,0)),MATCH(ROW(orderHistory[customer]),ROW(orderHistory[customer]))),ROWS($A$15:A43)+$B$3)),INDEX(orderHistory[order_date],SMALL(IF(ISNUMBER(MATCH(orderHistory[customer],$D$9,0)*MATCH(orderHistory[status],$D$11,0)),MATCH(ROW(orderHistory[customer]),ROW(orderHistory[customer])),""),ROWS($A$15:A43)+$B$3)))),"")</f>
        <v/>
      </c>
      <c r="O38" s="231" t="str">
        <f t="array" ref="O38">IFERROR(IF($D$9="",IF($D$11="",INDEX(orderHistory[pallet_type],SMALL(MATCH(ROW(orderHistory[customer]),ROW(orderHistory[customer])),ROWS($A$15:A43)+$B$3)),INDEX(orderHistory[pallet_type],SMALL(IF(ISNUMBER(MATCH(orderHistory[status],$D$11,0)),MATCH(ROW(orderHistory[customer]),ROW(orderHistory[customer])),""),ROWS($A$15:A43)+$B$3))),IF($D$11="",INDEX(orderHistory[pallet_type],SMALL(IF(ISNUMBER(MATCH(orderHistory[customer],$D$9,0)),MATCH(ROW(orderHistory[customer]),ROW(orderHistory[customer]))),ROWS($A$15:A43)+$B$3)),INDEX(orderHistory[pallet_type],SMALL(IF(ISNUMBER(MATCH(orderHistory[customer],$D$9,0)*MATCH(orderHistory[status],$D$11,0)),MATCH(ROW(orderHistory[customer]),ROW(orderHistory[customer])),""),ROWS($A$15:A43)+$B$3)))),"")</f>
        <v/>
      </c>
      <c r="P38" s="310" t="str">
        <f t="array" ref="P38">IFERROR(IF($D$9="",IF($D$11="",INDEX(orderHistory[pallet_no],SMALL(MATCH(ROW(orderHistory[customer]),ROW(orderHistory[customer])),ROWS($A$15:A43)+$B$3)),INDEX(orderHistory[pallet_no],SMALL(IF(ISNUMBER(MATCH(orderHistory[status],$D$11,0)),MATCH(ROW(orderHistory[customer]),ROW(orderHistory[customer])),""),ROWS($A$15:A43)+$B$3))),IF($D$11="",INDEX(orderHistory[pallet_no],SMALL(IF(ISNUMBER(MATCH(orderHistory[customer],$D$9,0)),MATCH(ROW(orderHistory[customer]),ROW(orderHistory[customer]))),ROWS($A$15:A43)+$B$3)),INDEX(orderHistory[pallet_no],SMALL(IF(ISNUMBER(MATCH(orderHistory[customer],$D$9,0)*MATCH(orderHistory[status],$D$11,0)),MATCH(ROW(orderHistory[customer]),ROW(orderHistory[customer])),""),ROWS($A$15:A43)+$B$3)))),"")</f>
        <v/>
      </c>
      <c r="Q38" s="231" t="str">
        <f t="array" ref="Q38">IFERROR(IF($D$9="",IF($D$11="",INDEX(orderHistory[invoice_no],SMALL(MATCH(ROW(orderHistory[customer]),ROW(orderHistory[customer])),ROWS($A$15:A43)+$B$3)),INDEX(orderHistory[invoice_no],SMALL(IF(ISNUMBER(MATCH(orderHistory[status],$D$11,0)),MATCH(ROW(orderHistory[customer]),ROW(orderHistory[customer])),""),ROWS($A$15:A43)+$B$3))),IF($D$11="",INDEX(orderHistory[invoice_no],SMALL(IF(ISNUMBER(MATCH(orderHistory[customer],$D$9,0)),MATCH(ROW(orderHistory[customer]),ROW(orderHistory[customer]))),ROWS($A$15:A43)+$B$3)),INDEX(orderHistory[invoice_no],SMALL(IF(ISNUMBER(MATCH(orderHistory[customer],$D$9,0)*MATCH(orderHistory[status],$D$11,0)),MATCH(ROW(orderHistory[customer]),ROW(orderHistory[customer])),""),ROWS($A$15:A43)+$B$3)))),"")</f>
        <v/>
      </c>
      <c r="R38" s="312" t="str">
        <f t="array" ref="R38">IFERROR(IF($D$9="",IF($D$11="",INDEX(orderHistory[gross_weight],SMALL(MATCH(ROW(orderHistory[customer]),ROW(orderHistory[customer])),ROWS($A$15:A43)+$B$3)),INDEX(orderHistory[gross_weight],SMALL(IF(ISNUMBER(MATCH(orderHistory[status],$D$11,0)),MATCH(ROW(orderHistory[customer]),ROW(orderHistory[customer])),""),ROWS($A$15:A43)+$B$3))),IF($D$11="",INDEX(orderHistory[gross_weight],SMALL(IF(ISNUMBER(MATCH(orderHistory[customer],$D$9,0)),MATCH(ROW(orderHistory[customer]),ROW(orderHistory[customer]))),ROWS($A$15:A43)+$B$3)),INDEX(orderHistory[gross_weight],SMALL(IF(ISNUMBER(MATCH(orderHistory[customer],$D$9,0)*MATCH(orderHistory[status],$D$11,0)),MATCH(ROW(orderHistory[customer]),ROW(orderHistory[customer])),""),ROWS($A$15:A43)+$B$3)))),"")</f>
        <v/>
      </c>
      <c r="S38" s="761" t="str">
        <f t="array" ref="S38">IFERROR(IF($D$9="",IF($D$11="",INDEX(orderHistory[amount_sold],SMALL(MATCH(ROW(orderHistory[customer]),ROW(orderHistory[customer])),ROWS($A$15:A43)+$B$3)),INDEX(orderHistory[amount_sold],SMALL(IF(ISNUMBER(MATCH(orderHistory[status],$D$11,0)),MATCH(ROW(orderHistory[customer]),ROW(orderHistory[customer])),""),ROWS($A$15:A43)+$B$3))),IF($D$11="",INDEX(orderHistory[amount_sold],SMALL(IF(ISNUMBER(MATCH(orderHistory[customer],$D$9,0)),MATCH(ROW(orderHistory[customer]),ROW(orderHistory[customer]))),ROWS($A$15:A43)+$B$3)),INDEX(orderHistory[amount_sold],SMALL(IF(ISNUMBER(MATCH(orderHistory[customer],$D$9,0)*MATCH(orderHistory[status],$D$11,0)),MATCH(ROW(orderHistory[customer]),ROW(orderHistory[customer])),""),ROWS($A$15:A43)+$B$3)))),"")</f>
        <v/>
      </c>
      <c r="T38" s="761" t="str">
        <f t="array" ref="T38">IFERROR(IF($D$9="",IF($D$11="",INDEX(orderHistory[profit],SMALL(MATCH(ROW(orderHistory[customer]),ROW(orderHistory[customer])),ROWS($A$15:A43)+$B$3)),INDEX(orderHistory[profit],SMALL(IF(ISNUMBER(MATCH(orderHistory[status],$D$11,0)),MATCH(ROW(orderHistory[customer]),ROW(orderHistory[customer])),""),ROWS($A$15:A43)+$B$3))),IF($D$11="",INDEX(orderHistory[profit],SMALL(IF(ISNUMBER(MATCH(orderHistory[customer],$D$9,0)),MATCH(ROW(orderHistory[customer]),ROW(orderHistory[customer]))),ROWS($A$15:A43)+$B$3)),INDEX(orderHistory[profit],SMALL(IF(ISNUMBER(MATCH(orderHistory[customer],$D$9,0)*MATCH(orderHistory[status],$D$11,0)),MATCH(ROW(orderHistory[customer]),ROW(orderHistory[customer])),""),ROWS($A$15:A43)+$B$3)))),"")</f>
        <v/>
      </c>
      <c r="U38" s="231" t="str">
        <f t="array" ref="U38">IFERROR(IF($D$9="",IF($D$11="",INDEX(orderHistory[payed],SMALL(MATCH(ROW(orderHistory[customer]),ROW(orderHistory[customer])),ROWS($A$15:A43)+$B$3)),INDEX(orderHistory[payed],SMALL(IF(ISNUMBER(MATCH(orderHistory[status],$D$11,0)),MATCH(ROW(orderHistory[customer]),ROW(orderHistory[customer])),""),ROWS($A$15:A43)+$B$3))),IF($D$11="",INDEX(orderHistory[payed],SMALL(IF(ISNUMBER(MATCH(orderHistory[customer],$D$9,0)),MATCH(ROW(orderHistory[customer]),ROW(orderHistory[customer]))),ROWS($A$15:A43)+$B$3)),INDEX(orderHistory[payed],SMALL(IF(ISNUMBER(MATCH(orderHistory[customer],$D$9,0)*MATCH(orderHistory[status],$D$11,0)),MATCH(ROW(orderHistory[customer]),ROW(orderHistory[customer])),""),ROWS($A$15:A43)+$B$3)))),"")</f>
        <v/>
      </c>
      <c r="V38" s="267" t="str">
        <f t="array" ref="V38">IFERROR(IF($D$9="",IF($D$11="",INDEX(orderHistory[status],SMALL(MATCH(ROW(orderHistory[customer]),ROW(orderHistory[customer])),ROWS($A$15:A43)+$B$3)),INDEX(orderHistory[status],SMALL(IF(ISNUMBER(MATCH(orderHistory[status],$D$11,0)),MATCH(ROW(orderHistory[customer]),ROW(orderHistory[customer])),""),ROWS($A$15:A43)+$B$3))),IF($D$11="",INDEX(orderHistory[status],SMALL(IF(ISNUMBER(MATCH(orderHistory[customer],$D$9,0)),MATCH(ROW(orderHistory[customer]),ROW(orderHistory[customer]))),ROWS($A$15:A43)+$B$3)),INDEX(orderHistory[status],SMALL(IF(ISNUMBER(MATCH(orderHistory[customer],$D$9,0)*MATCH(orderHistory[status],$D$11,0)),MATCH(ROW(orderHistory[customer]),ROW(orderHistory[customer])),""),ROWS($A$15:A43)+$B$3)))),"")</f>
        <v/>
      </c>
      <c r="W38" s="314"/>
      <c r="AQ38" s="218" t="s">
        <v>13147</v>
      </c>
      <c r="AR38" s="324">
        <f>INDEX(orderHistory[carrier_name], MATCH($AR$10, orderHistory[order_no], 0))</f>
        <v>0</v>
      </c>
      <c r="AS38" s="213"/>
      <c r="AT38" s="232"/>
      <c r="AU38" s="214"/>
      <c r="AW38" s="227"/>
      <c r="AX38" s="213"/>
      <c r="AY38" s="213"/>
      <c r="AZ38" s="213"/>
      <c r="BA38" s="213"/>
      <c r="BB38" s="213"/>
      <c r="BC38" s="213"/>
      <c r="BD38" s="213"/>
      <c r="BE38" s="213"/>
      <c r="BF38" s="213"/>
      <c r="BG38" s="290"/>
      <c r="BH38" s="213"/>
      <c r="BI38" s="214"/>
      <c r="BK38" s="247"/>
      <c r="BL38" s="248"/>
      <c r="BM38" s="249"/>
      <c r="BN38" s="248"/>
      <c r="BO38" s="249"/>
      <c r="BZ38" s="336"/>
      <c r="CA38" s="282" t="str">
        <f>IF(BZ38="","",VLOOKUP(BZ38,bhpc_data[],7,FALSE))</f>
        <v/>
      </c>
      <c r="CB38" s="339"/>
      <c r="CC38" s="444"/>
      <c r="CD38" s="362"/>
      <c r="CE38" s="446"/>
      <c r="CF38" s="340"/>
      <c r="CG38" s="751" t="str">
        <f>IFERROR(ROUNDUP(CB38/VLOOKUP(BZ38,bhpc_data[],9,FALSE),0),"")</f>
        <v/>
      </c>
      <c r="CH38" s="458" t="str">
        <f>IFERROR(ROUNDUP(CD38/VLOOKUP(BZ38,bhpc_data[],9,FALSE),0),"")</f>
        <v/>
      </c>
      <c r="CI38" s="458" t="str">
        <f>IFERROR(ROUNDUP(CF38/VLOOKUP(BZ38,bhpc_data[],9,FALSE),0),"")</f>
        <v/>
      </c>
      <c r="CJ38" s="458" t="str">
        <f>IFERROR(((CB38+CD38+CF38)/VLOOKUP(BZ38,bhpc_data[],9,FALSE))*VLOOKUP(BZ38,bhpc_data[],17,FALSE),"")</f>
        <v/>
      </c>
      <c r="CK38" s="458" t="str">
        <f>IFERROR(((CB38+CD38+CF38)/VLOOKUP(BZ38,bhpc_data[],9,FALSE))*VLOOKUP(BZ38,bhpc_data[],18,FALSE),"")</f>
        <v/>
      </c>
      <c r="CL38" s="459" t="str">
        <f>IFERROR(VLOOKUP(BZ38,inventory[],4,FALSE),"")</f>
        <v/>
      </c>
      <c r="CM38" s="756" t="str">
        <f>IF(BZ38="","",VLOOKUP(BZ38,inventory[],5,FALSE))</f>
        <v/>
      </c>
      <c r="CN38" s="757" t="str">
        <f>IF(BZ38="","",(CB38+CD38+CF38)*CM38)</f>
        <v/>
      </c>
      <c r="CO38" s="450" t="str">
        <f>IF(BZ38="","",CB38*CC38+CD38*CE38)</f>
        <v/>
      </c>
      <c r="CQ38" s="218"/>
      <c r="CR38" s="295"/>
      <c r="CS38" s="295"/>
      <c r="CT38" s="232"/>
      <c r="CU38" s="213"/>
      <c r="CV38" s="214"/>
      <c r="DE38" s="227"/>
      <c r="DF38" s="213"/>
      <c r="DG38" s="266"/>
      <c r="DH38" s="213"/>
      <c r="DI38" s="213"/>
      <c r="DJ38" s="213"/>
      <c r="DK38" s="213"/>
      <c r="DL38" s="213"/>
      <c r="DM38" s="213" t="s">
        <v>13102</v>
      </c>
      <c r="DN38" s="213"/>
      <c r="DO38" s="213"/>
      <c r="DP38" s="213"/>
      <c r="DQ38" s="213"/>
      <c r="DR38" s="213"/>
      <c r="DS38" s="213"/>
      <c r="DT38" s="213"/>
      <c r="DU38" s="214"/>
    </row>
    <row r="39" spans="6:125">
      <c r="F39" s="227"/>
      <c r="G39" s="281">
        <f>IF($D$9="",IF($B$6="","",SUMIF(orderHistory[customer],$B$6,orderHistory[cost_of_goods])),SUMIF(orderHistory[customer],$D$9,orderHistory[cost_of_goods]))</f>
        <v>37690.720000000001</v>
      </c>
      <c r="H39" s="213"/>
      <c r="I39" s="226" t="str">
        <f>IFERROR(INDEX(clientData[currency],MATCH($G$10,clientData[company_name1],0)),"")</f>
        <v>USD</v>
      </c>
      <c r="J39" s="214"/>
      <c r="L39" s="305" t="str">
        <f t="array" ref="L39">IFERROR(IF($D$9="",IF($D$11="",INDEX(orderHistory[customer],SMALL(MATCH(ROW(orderHistory[customer]),ROW(orderHistory[customer])),ROWS($A$15:A44)+$B$3)),INDEX(orderHistory[customer],SMALL(IF(ISNUMBER(MATCH(orderHistory[status],$D$11,0)),MATCH(ROW(orderHistory[customer]),ROW(orderHistory[customer])),""),ROWS($A$15:A44)+$B$3))),IF($D$11="",INDEX(orderHistory[customer],SMALL(IF(ISNUMBER(MATCH(orderHistory[customer],$D$9,0)),MATCH(ROW(orderHistory[customer]),ROW(orderHistory[customer]))),ROWS($A$15:A44)+$B$3)),INDEX(orderHistory[customer],SMALL(IF(ISNUMBER(MATCH(orderHistory[customer],$D$9,0)*MATCH(orderHistory[status],$D$11,0)),MATCH(ROW(orderHistory[customer]),ROW(orderHistory[customer])),""),ROWS($A$15:A44)+$B$3)))),"")</f>
        <v/>
      </c>
      <c r="M39" s="302" t="str">
        <f t="array" ref="M39">IFERROR(IF($D$9="",IF($D$11="",INDEX(orderHistory[order_no],SMALL(MATCH(ROW(orderHistory[customer]),ROW(orderHistory[customer])),ROWS($A$15:A44)+$B$3)),INDEX(orderHistory[order_no],SMALL(IF(ISNUMBER(MATCH(orderHistory[status],$D$11,0)),MATCH(ROW(orderHistory[customer]),ROW(orderHistory[customer])),""),ROWS($A$15:A44)+$B$3))),IF($D$11="",INDEX(orderHistory[order_no],SMALL(IF(ISNUMBER(MATCH(orderHistory[customer],$D$9,0)),MATCH(ROW(orderHistory[customer]),ROW(orderHistory[customer]))),ROWS($A$15:A44)+$B$3)),INDEX(orderHistory[order_no],SMALL(IF(ISNUMBER(MATCH(orderHistory[customer],$D$9,0)*MATCH(orderHistory[status],$D$11,0)),MATCH(ROW(orderHistory[customer]),ROW(orderHistory[customer])),""),ROWS($A$15:A44)+$B$3)))),"")</f>
        <v/>
      </c>
      <c r="N39" s="230" t="str">
        <f t="array" ref="N39">IFERROR(IF($D$9="",IF($D$11="",INDEX(orderHistory[order_date],SMALL(MATCH(ROW(orderHistory[customer]),ROW(orderHistory[customer])),ROWS($A$15:A44)+$B$3)),INDEX(orderHistory[order_date],SMALL(IF(ISNUMBER(MATCH(orderHistory[status],$D$11,0)),MATCH(ROW(orderHistory[customer]),ROW(orderHistory[customer])),""),ROWS($A$15:A44)+$B$3))),IF($D$11="",INDEX(orderHistory[order_date],SMALL(IF(ISNUMBER(MATCH(orderHistory[customer],$D$9,0)),MATCH(ROW(orderHistory[customer]),ROW(orderHistory[customer]))),ROWS($A$15:A44)+$B$3)),INDEX(orderHistory[order_date],SMALL(IF(ISNUMBER(MATCH(orderHistory[customer],$D$9,0)*MATCH(orderHistory[status],$D$11,0)),MATCH(ROW(orderHistory[customer]),ROW(orderHistory[customer])),""),ROWS($A$15:A44)+$B$3)))),"")</f>
        <v/>
      </c>
      <c r="O39" s="231" t="str">
        <f t="array" ref="O39">IFERROR(IF($D$9="",IF($D$11="",INDEX(orderHistory[pallet_type],SMALL(MATCH(ROW(orderHistory[customer]),ROW(orderHistory[customer])),ROWS($A$15:A44)+$B$3)),INDEX(orderHistory[pallet_type],SMALL(IF(ISNUMBER(MATCH(orderHistory[status],$D$11,0)),MATCH(ROW(orderHistory[customer]),ROW(orderHistory[customer])),""),ROWS($A$15:A44)+$B$3))),IF($D$11="",INDEX(orderHistory[pallet_type],SMALL(IF(ISNUMBER(MATCH(orderHistory[customer],$D$9,0)),MATCH(ROW(orderHistory[customer]),ROW(orderHistory[customer]))),ROWS($A$15:A44)+$B$3)),INDEX(orderHistory[pallet_type],SMALL(IF(ISNUMBER(MATCH(orderHistory[customer],$D$9,0)*MATCH(orderHistory[status],$D$11,0)),MATCH(ROW(orderHistory[customer]),ROW(orderHistory[customer])),""),ROWS($A$15:A44)+$B$3)))),"")</f>
        <v/>
      </c>
      <c r="P39" s="310" t="str">
        <f t="array" ref="P39">IFERROR(IF($D$9="",IF($D$11="",INDEX(orderHistory[pallet_no],SMALL(MATCH(ROW(orderHistory[customer]),ROW(orderHistory[customer])),ROWS($A$15:A44)+$B$3)),INDEX(orderHistory[pallet_no],SMALL(IF(ISNUMBER(MATCH(orderHistory[status],$D$11,0)),MATCH(ROW(orderHistory[customer]),ROW(orderHistory[customer])),""),ROWS($A$15:A44)+$B$3))),IF($D$11="",INDEX(orderHistory[pallet_no],SMALL(IF(ISNUMBER(MATCH(orderHistory[customer],$D$9,0)),MATCH(ROW(orderHistory[customer]),ROW(orderHistory[customer]))),ROWS($A$15:A44)+$B$3)),INDEX(orderHistory[pallet_no],SMALL(IF(ISNUMBER(MATCH(orderHistory[customer],$D$9,0)*MATCH(orderHistory[status],$D$11,0)),MATCH(ROW(orderHistory[customer]),ROW(orderHistory[customer])),""),ROWS($A$15:A44)+$B$3)))),"")</f>
        <v/>
      </c>
      <c r="Q39" s="231" t="str">
        <f t="array" ref="Q39">IFERROR(IF($D$9="",IF($D$11="",INDEX(orderHistory[invoice_no],SMALL(MATCH(ROW(orderHistory[customer]),ROW(orderHistory[customer])),ROWS($A$15:A44)+$B$3)),INDEX(orderHistory[invoice_no],SMALL(IF(ISNUMBER(MATCH(orderHistory[status],$D$11,0)),MATCH(ROW(orderHistory[customer]),ROW(orderHistory[customer])),""),ROWS($A$15:A44)+$B$3))),IF($D$11="",INDEX(orderHistory[invoice_no],SMALL(IF(ISNUMBER(MATCH(orderHistory[customer],$D$9,0)),MATCH(ROW(orderHistory[customer]),ROW(orderHistory[customer]))),ROWS($A$15:A44)+$B$3)),INDEX(orderHistory[invoice_no],SMALL(IF(ISNUMBER(MATCH(orderHistory[customer],$D$9,0)*MATCH(orderHistory[status],$D$11,0)),MATCH(ROW(orderHistory[customer]),ROW(orderHistory[customer])),""),ROWS($A$15:A44)+$B$3)))),"")</f>
        <v/>
      </c>
      <c r="R39" s="312" t="str">
        <f t="array" ref="R39">IFERROR(IF($D$9="",IF($D$11="",INDEX(orderHistory[gross_weight],SMALL(MATCH(ROW(orderHistory[customer]),ROW(orderHistory[customer])),ROWS($A$15:A44)+$B$3)),INDEX(orderHistory[gross_weight],SMALL(IF(ISNUMBER(MATCH(orderHistory[status],$D$11,0)),MATCH(ROW(orderHistory[customer]),ROW(orderHistory[customer])),""),ROWS($A$15:A44)+$B$3))),IF($D$11="",INDEX(orderHistory[gross_weight],SMALL(IF(ISNUMBER(MATCH(orderHistory[customer],$D$9,0)),MATCH(ROW(orderHistory[customer]),ROW(orderHistory[customer]))),ROWS($A$15:A44)+$B$3)),INDEX(orderHistory[gross_weight],SMALL(IF(ISNUMBER(MATCH(orderHistory[customer],$D$9,0)*MATCH(orderHistory[status],$D$11,0)),MATCH(ROW(orderHistory[customer]),ROW(orderHistory[customer])),""),ROWS($A$15:A44)+$B$3)))),"")</f>
        <v/>
      </c>
      <c r="S39" s="761" t="str">
        <f t="array" ref="S39">IFERROR(IF($D$9="",IF($D$11="",INDEX(orderHistory[amount_sold],SMALL(MATCH(ROW(orderHistory[customer]),ROW(orderHistory[customer])),ROWS($A$15:A44)+$B$3)),INDEX(orderHistory[amount_sold],SMALL(IF(ISNUMBER(MATCH(orderHistory[status],$D$11,0)),MATCH(ROW(orderHistory[customer]),ROW(orderHistory[customer])),""),ROWS($A$15:A44)+$B$3))),IF($D$11="",INDEX(orderHistory[amount_sold],SMALL(IF(ISNUMBER(MATCH(orderHistory[customer],$D$9,0)),MATCH(ROW(orderHistory[customer]),ROW(orderHistory[customer]))),ROWS($A$15:A44)+$B$3)),INDEX(orderHistory[amount_sold],SMALL(IF(ISNUMBER(MATCH(orderHistory[customer],$D$9,0)*MATCH(orderHistory[status],$D$11,0)),MATCH(ROW(orderHistory[customer]),ROW(orderHistory[customer])),""),ROWS($A$15:A44)+$B$3)))),"")</f>
        <v/>
      </c>
      <c r="T39" s="761" t="str">
        <f t="array" ref="T39">IFERROR(IF($D$9="",IF($D$11="",INDEX(orderHistory[profit],SMALL(MATCH(ROW(orderHistory[customer]),ROW(orderHistory[customer])),ROWS($A$15:A44)+$B$3)),INDEX(orderHistory[profit],SMALL(IF(ISNUMBER(MATCH(orderHistory[status],$D$11,0)),MATCH(ROW(orderHistory[customer]),ROW(orderHistory[customer])),""),ROWS($A$15:A44)+$B$3))),IF($D$11="",INDEX(orderHistory[profit],SMALL(IF(ISNUMBER(MATCH(orderHistory[customer],$D$9,0)),MATCH(ROW(orderHistory[customer]),ROW(orderHistory[customer]))),ROWS($A$15:A44)+$B$3)),INDEX(orderHistory[profit],SMALL(IF(ISNUMBER(MATCH(orderHistory[customer],$D$9,0)*MATCH(orderHistory[status],$D$11,0)),MATCH(ROW(orderHistory[customer]),ROW(orderHistory[customer])),""),ROWS($A$15:A44)+$B$3)))),"")</f>
        <v/>
      </c>
      <c r="U39" s="231" t="str">
        <f t="array" ref="U39">IFERROR(IF($D$9="",IF($D$11="",INDEX(orderHistory[payed],SMALL(MATCH(ROW(orderHistory[customer]),ROW(orderHistory[customer])),ROWS($A$15:A44)+$B$3)),INDEX(orderHistory[payed],SMALL(IF(ISNUMBER(MATCH(orderHistory[status],$D$11,0)),MATCH(ROW(orderHistory[customer]),ROW(orderHistory[customer])),""),ROWS($A$15:A44)+$B$3))),IF($D$11="",INDEX(orderHistory[payed],SMALL(IF(ISNUMBER(MATCH(orderHistory[customer],$D$9,0)),MATCH(ROW(orderHistory[customer]),ROW(orderHistory[customer]))),ROWS($A$15:A44)+$B$3)),INDEX(orderHistory[payed],SMALL(IF(ISNUMBER(MATCH(orderHistory[customer],$D$9,0)*MATCH(orderHistory[status],$D$11,0)),MATCH(ROW(orderHistory[customer]),ROW(orderHistory[customer])),""),ROWS($A$15:A44)+$B$3)))),"")</f>
        <v/>
      </c>
      <c r="V39" s="267" t="str">
        <f t="array" ref="V39">IFERROR(IF($D$9="",IF($D$11="",INDEX(orderHistory[status],SMALL(MATCH(ROW(orderHistory[customer]),ROW(orderHistory[customer])),ROWS($A$15:A44)+$B$3)),INDEX(orderHistory[status],SMALL(IF(ISNUMBER(MATCH(orderHistory[status],$D$11,0)),MATCH(ROW(orderHistory[customer]),ROW(orderHistory[customer])),""),ROWS($A$15:A44)+$B$3))),IF($D$11="",INDEX(orderHistory[status],SMALL(IF(ISNUMBER(MATCH(orderHistory[customer],$D$9,0)),MATCH(ROW(orderHistory[customer]),ROW(orderHistory[customer]))),ROWS($A$15:A44)+$B$3)),INDEX(orderHistory[status],SMALL(IF(ISNUMBER(MATCH(orderHistory[customer],$D$9,0)*MATCH(orderHistory[status],$D$11,0)),MATCH(ROW(orderHistory[customer]),ROW(orderHistory[customer])),""),ROWS($A$15:A44)+$B$3)))),"")</f>
        <v/>
      </c>
      <c r="W39" s="314"/>
      <c r="AQ39" s="218" t="s">
        <v>13148</v>
      </c>
      <c r="AR39" s="442">
        <f>INDEX(orderHistory[carrier_cost], MATCH($AR$10, orderHistory[order_no], 0))</f>
        <v>0</v>
      </c>
      <c r="AS39" s="213"/>
      <c r="AT39" s="348" t="b">
        <f>INDEX(orderHistory[on_bhpc_behalf], MATCH($AR$10, orderHistory[order_no], 0))</f>
        <v>0</v>
      </c>
      <c r="AU39" s="214"/>
      <c r="AW39" s="227"/>
      <c r="AX39" s="213"/>
      <c r="AY39" s="213"/>
      <c r="AZ39" s="213"/>
      <c r="BA39" s="213"/>
      <c r="BB39" s="213"/>
      <c r="BC39" s="213"/>
      <c r="BD39" s="213"/>
      <c r="BE39" s="213"/>
      <c r="BF39" s="213"/>
      <c r="BG39" s="290"/>
      <c r="BH39" s="213"/>
      <c r="BI39" s="214"/>
      <c r="BK39" s="247"/>
      <c r="BL39" s="248"/>
      <c r="BM39" s="249"/>
      <c r="BN39" s="248"/>
      <c r="BO39" s="249"/>
      <c r="BZ39" s="336"/>
      <c r="CA39" s="282" t="str">
        <f>IF(BZ39="","",VLOOKUP(BZ39,bhpc_data[],7,FALSE))</f>
        <v/>
      </c>
      <c r="CB39" s="339"/>
      <c r="CC39" s="444"/>
      <c r="CD39" s="362"/>
      <c r="CE39" s="446"/>
      <c r="CF39" s="340"/>
      <c r="CG39" s="751" t="str">
        <f>IFERROR(ROUNDUP(CB39/VLOOKUP(BZ39,bhpc_data[],9,FALSE),0),"")</f>
        <v/>
      </c>
      <c r="CH39" s="458" t="str">
        <f>IFERROR(ROUNDUP(CD39/VLOOKUP(BZ39,bhpc_data[],9,FALSE),0),"")</f>
        <v/>
      </c>
      <c r="CI39" s="458" t="str">
        <f>IFERROR(ROUNDUP(CF39/VLOOKUP(BZ39,bhpc_data[],9,FALSE),0),"")</f>
        <v/>
      </c>
      <c r="CJ39" s="458" t="str">
        <f>IFERROR(((CB39+CD39+CF39)/VLOOKUP(BZ39,bhpc_data[],9,FALSE))*VLOOKUP(BZ39,bhpc_data[],17,FALSE),"")</f>
        <v/>
      </c>
      <c r="CK39" s="458" t="str">
        <f>IFERROR(((CB39+CD39+CF39)/VLOOKUP(BZ39,bhpc_data[],9,FALSE))*VLOOKUP(BZ39,bhpc_data[],18,FALSE),"")</f>
        <v/>
      </c>
      <c r="CL39" s="459" t="str">
        <f>IFERROR(VLOOKUP(BZ39,inventory[],4,FALSE),"")</f>
        <v/>
      </c>
      <c r="CM39" s="756" t="str">
        <f>IF(BZ39="","",VLOOKUP(BZ39,inventory[],5,FALSE))</f>
        <v/>
      </c>
      <c r="CN39" s="757" t="str">
        <f>IF(BZ39="","",(CB39+CD39+CF39)*CM39)</f>
        <v/>
      </c>
      <c r="CO39" s="450" t="str">
        <f>IF(BZ39="","",CB39*CC39+CD39*CE39)</f>
        <v/>
      </c>
      <c r="CQ39" s="218"/>
      <c r="CR39" s="213"/>
      <c r="CS39" s="213"/>
      <c r="CT39" s="232"/>
      <c r="CU39" s="213"/>
      <c r="CV39" s="214"/>
      <c r="DE39" s="227"/>
      <c r="DF39" s="213"/>
      <c r="DG39" s="266"/>
      <c r="DH39" s="213"/>
      <c r="DI39" s="213"/>
      <c r="DJ39" s="213"/>
      <c r="DK39" s="213"/>
      <c r="DL39" s="213"/>
      <c r="DM39" s="359"/>
      <c r="DN39" s="356"/>
      <c r="DO39" s="356"/>
      <c r="DP39" s="356"/>
      <c r="DQ39" s="356"/>
      <c r="DR39" s="356"/>
      <c r="DS39" s="356"/>
      <c r="DT39" s="357"/>
      <c r="DU39" s="214"/>
    </row>
    <row r="40" spans="6:125" ht="15.75" thickBot="1">
      <c r="F40" s="227"/>
      <c r="G40" s="266" t="s">
        <v>13111</v>
      </c>
      <c r="H40" s="213"/>
      <c r="I40" s="266" t="s">
        <v>13149</v>
      </c>
      <c r="J40" s="214"/>
      <c r="L40" s="305" t="str">
        <f t="array" ref="L40">IFERROR(IF($D$9="",IF($D$11="",INDEX(orderHistory[customer],SMALL(MATCH(ROW(orderHistory[customer]),ROW(orderHistory[customer])),ROWS($A$15:A45)+$B$3)),INDEX(orderHistory[customer],SMALL(IF(ISNUMBER(MATCH(orderHistory[status],$D$11,0)),MATCH(ROW(orderHistory[customer]),ROW(orderHistory[customer])),""),ROWS($A$15:A45)+$B$3))),IF($D$11="",INDEX(orderHistory[customer],SMALL(IF(ISNUMBER(MATCH(orderHistory[customer],$D$9,0)),MATCH(ROW(orderHistory[customer]),ROW(orderHistory[customer]))),ROWS($A$15:A45)+$B$3)),INDEX(orderHistory[customer],SMALL(IF(ISNUMBER(MATCH(orderHistory[customer],$D$9,0)*MATCH(orderHistory[status],$D$11,0)),MATCH(ROW(orderHistory[customer]),ROW(orderHistory[customer])),""),ROWS($A$15:A45)+$B$3)))),"")</f>
        <v/>
      </c>
      <c r="M40" s="302" t="str">
        <f t="array" ref="M40">IFERROR(IF($D$9="",IF($D$11="",INDEX(orderHistory[order_no],SMALL(MATCH(ROW(orderHistory[customer]),ROW(orderHistory[customer])),ROWS($A$15:A45)+$B$3)),INDEX(orderHistory[order_no],SMALL(IF(ISNUMBER(MATCH(orderHistory[status],$D$11,0)),MATCH(ROW(orderHistory[customer]),ROW(orderHistory[customer])),""),ROWS($A$15:A45)+$B$3))),IF($D$11="",INDEX(orderHistory[order_no],SMALL(IF(ISNUMBER(MATCH(orderHistory[customer],$D$9,0)),MATCH(ROW(orderHistory[customer]),ROW(orderHistory[customer]))),ROWS($A$15:A45)+$B$3)),INDEX(orderHistory[order_no],SMALL(IF(ISNUMBER(MATCH(orderHistory[customer],$D$9,0)*MATCH(orderHistory[status],$D$11,0)),MATCH(ROW(orderHistory[customer]),ROW(orderHistory[customer])),""),ROWS($A$15:A45)+$B$3)))),"")</f>
        <v/>
      </c>
      <c r="N40" s="230" t="str">
        <f t="array" ref="N40">IFERROR(IF($D$9="",IF($D$11="",INDEX(orderHistory[order_date],SMALL(MATCH(ROW(orderHistory[customer]),ROW(orderHistory[customer])),ROWS($A$15:A45)+$B$3)),INDEX(orderHistory[order_date],SMALL(IF(ISNUMBER(MATCH(orderHistory[status],$D$11,0)),MATCH(ROW(orderHistory[customer]),ROW(orderHistory[customer])),""),ROWS($A$15:A45)+$B$3))),IF($D$11="",INDEX(orderHistory[order_date],SMALL(IF(ISNUMBER(MATCH(orderHistory[customer],$D$9,0)),MATCH(ROW(orderHistory[customer]),ROW(orderHistory[customer]))),ROWS($A$15:A45)+$B$3)),INDEX(orderHistory[order_date],SMALL(IF(ISNUMBER(MATCH(orderHistory[customer],$D$9,0)*MATCH(orderHistory[status],$D$11,0)),MATCH(ROW(orderHistory[customer]),ROW(orderHistory[customer])),""),ROWS($A$15:A45)+$B$3)))),"")</f>
        <v/>
      </c>
      <c r="O40" s="231" t="str">
        <f t="array" ref="O40">IFERROR(IF($D$9="",IF($D$11="",INDEX(orderHistory[pallet_type],SMALL(MATCH(ROW(orderHistory[customer]),ROW(orderHistory[customer])),ROWS($A$15:A45)+$B$3)),INDEX(orderHistory[pallet_type],SMALL(IF(ISNUMBER(MATCH(orderHistory[status],$D$11,0)),MATCH(ROW(orderHistory[customer]),ROW(orderHistory[customer])),""),ROWS($A$15:A45)+$B$3))),IF($D$11="",INDEX(orderHistory[pallet_type],SMALL(IF(ISNUMBER(MATCH(orderHistory[customer],$D$9,0)),MATCH(ROW(orderHistory[customer]),ROW(orderHistory[customer]))),ROWS($A$15:A45)+$B$3)),INDEX(orderHistory[pallet_type],SMALL(IF(ISNUMBER(MATCH(orderHistory[customer],$D$9,0)*MATCH(orderHistory[status],$D$11,0)),MATCH(ROW(orderHistory[customer]),ROW(orderHistory[customer])),""),ROWS($A$15:A45)+$B$3)))),"")</f>
        <v/>
      </c>
      <c r="P40" s="310" t="str">
        <f t="array" ref="P40">IFERROR(IF($D$9="",IF($D$11="",INDEX(orderHistory[pallet_no],SMALL(MATCH(ROW(orderHistory[customer]),ROW(orderHistory[customer])),ROWS($A$15:A45)+$B$3)),INDEX(orderHistory[pallet_no],SMALL(IF(ISNUMBER(MATCH(orderHistory[status],$D$11,0)),MATCH(ROW(orderHistory[customer]),ROW(orderHistory[customer])),""),ROWS($A$15:A45)+$B$3))),IF($D$11="",INDEX(orderHistory[pallet_no],SMALL(IF(ISNUMBER(MATCH(orderHistory[customer],$D$9,0)),MATCH(ROW(orderHistory[customer]),ROW(orderHistory[customer]))),ROWS($A$15:A45)+$B$3)),INDEX(orderHistory[pallet_no],SMALL(IF(ISNUMBER(MATCH(orderHistory[customer],$D$9,0)*MATCH(orderHistory[status],$D$11,0)),MATCH(ROW(orderHistory[customer]),ROW(orderHistory[customer])),""),ROWS($A$15:A45)+$B$3)))),"")</f>
        <v/>
      </c>
      <c r="Q40" s="231" t="str">
        <f t="array" ref="Q40">IFERROR(IF($D$9="",IF($D$11="",INDEX(orderHistory[invoice_no],SMALL(MATCH(ROW(orderHistory[customer]),ROW(orderHistory[customer])),ROWS($A$15:A45)+$B$3)),INDEX(orderHistory[invoice_no],SMALL(IF(ISNUMBER(MATCH(orderHistory[status],$D$11,0)),MATCH(ROW(orderHistory[customer]),ROW(orderHistory[customer])),""),ROWS($A$15:A45)+$B$3))),IF($D$11="",INDEX(orderHistory[invoice_no],SMALL(IF(ISNUMBER(MATCH(orderHistory[customer],$D$9,0)),MATCH(ROW(orderHistory[customer]),ROW(orderHistory[customer]))),ROWS($A$15:A45)+$B$3)),INDEX(orderHistory[invoice_no],SMALL(IF(ISNUMBER(MATCH(orderHistory[customer],$D$9,0)*MATCH(orderHistory[status],$D$11,0)),MATCH(ROW(orderHistory[customer]),ROW(orderHistory[customer])),""),ROWS($A$15:A45)+$B$3)))),"")</f>
        <v/>
      </c>
      <c r="R40" s="312" t="str">
        <f t="array" ref="R40">IFERROR(IF($D$9="",IF($D$11="",INDEX(orderHistory[gross_weight],SMALL(MATCH(ROW(orderHistory[customer]),ROW(orderHistory[customer])),ROWS($A$15:A45)+$B$3)),INDEX(orderHistory[gross_weight],SMALL(IF(ISNUMBER(MATCH(orderHistory[status],$D$11,0)),MATCH(ROW(orderHistory[customer]),ROW(orderHistory[customer])),""),ROWS($A$15:A45)+$B$3))),IF($D$11="",INDEX(orderHistory[gross_weight],SMALL(IF(ISNUMBER(MATCH(orderHistory[customer],$D$9,0)),MATCH(ROW(orderHistory[customer]),ROW(orderHistory[customer]))),ROWS($A$15:A45)+$B$3)),INDEX(orderHistory[gross_weight],SMALL(IF(ISNUMBER(MATCH(orderHistory[customer],$D$9,0)*MATCH(orderHistory[status],$D$11,0)),MATCH(ROW(orderHistory[customer]),ROW(orderHistory[customer])),""),ROWS($A$15:A45)+$B$3)))),"")</f>
        <v/>
      </c>
      <c r="S40" s="761" t="str">
        <f t="array" ref="S40">IFERROR(IF($D$9="",IF($D$11="",INDEX(orderHistory[amount_sold],SMALL(MATCH(ROW(orderHistory[customer]),ROW(orderHistory[customer])),ROWS($A$15:A45)+$B$3)),INDEX(orderHistory[amount_sold],SMALL(IF(ISNUMBER(MATCH(orderHistory[status],$D$11,0)),MATCH(ROW(orderHistory[customer]),ROW(orderHistory[customer])),""),ROWS($A$15:A45)+$B$3))),IF($D$11="",INDEX(orderHistory[amount_sold],SMALL(IF(ISNUMBER(MATCH(orderHistory[customer],$D$9,0)),MATCH(ROW(orderHistory[customer]),ROW(orderHistory[customer]))),ROWS($A$15:A45)+$B$3)),INDEX(orderHistory[amount_sold],SMALL(IF(ISNUMBER(MATCH(orderHistory[customer],$D$9,0)*MATCH(orderHistory[status],$D$11,0)),MATCH(ROW(orderHistory[customer]),ROW(orderHistory[customer])),""),ROWS($A$15:A45)+$B$3)))),"")</f>
        <v/>
      </c>
      <c r="T40" s="761" t="str">
        <f t="array" ref="T40">IFERROR(IF($D$9="",IF($D$11="",INDEX(orderHistory[profit],SMALL(MATCH(ROW(orderHistory[customer]),ROW(orderHistory[customer])),ROWS($A$15:A45)+$B$3)),INDEX(orderHistory[profit],SMALL(IF(ISNUMBER(MATCH(orderHistory[status],$D$11,0)),MATCH(ROW(orderHistory[customer]),ROW(orderHistory[customer])),""),ROWS($A$15:A45)+$B$3))),IF($D$11="",INDEX(orderHistory[profit],SMALL(IF(ISNUMBER(MATCH(orderHistory[customer],$D$9,0)),MATCH(ROW(orderHistory[customer]),ROW(orderHistory[customer]))),ROWS($A$15:A45)+$B$3)),INDEX(orderHistory[profit],SMALL(IF(ISNUMBER(MATCH(orderHistory[customer],$D$9,0)*MATCH(orderHistory[status],$D$11,0)),MATCH(ROW(orderHistory[customer]),ROW(orderHistory[customer])),""),ROWS($A$15:A45)+$B$3)))),"")</f>
        <v/>
      </c>
      <c r="U40" s="231" t="str">
        <f t="array" ref="U40">IFERROR(IF($D$9="",IF($D$11="",INDEX(orderHistory[payed],SMALL(MATCH(ROW(orderHistory[customer]),ROW(orderHistory[customer])),ROWS($A$15:A45)+$B$3)),INDEX(orderHistory[payed],SMALL(IF(ISNUMBER(MATCH(orderHistory[status],$D$11,0)),MATCH(ROW(orderHistory[customer]),ROW(orderHistory[customer])),""),ROWS($A$15:A45)+$B$3))),IF($D$11="",INDEX(orderHistory[payed],SMALL(IF(ISNUMBER(MATCH(orderHistory[customer],$D$9,0)),MATCH(ROW(orderHistory[customer]),ROW(orderHistory[customer]))),ROWS($A$15:A45)+$B$3)),INDEX(orderHistory[payed],SMALL(IF(ISNUMBER(MATCH(orderHistory[customer],$D$9,0)*MATCH(orderHistory[status],$D$11,0)),MATCH(ROW(orderHistory[customer]),ROW(orderHistory[customer])),""),ROWS($A$15:A45)+$B$3)))),"")</f>
        <v/>
      </c>
      <c r="V40" s="267" t="str">
        <f t="array" ref="V40">IFERROR(IF($D$9="",IF($D$11="",INDEX(orderHistory[status],SMALL(MATCH(ROW(orderHistory[customer]),ROW(orderHistory[customer])),ROWS($A$15:A45)+$B$3)),INDEX(orderHistory[status],SMALL(IF(ISNUMBER(MATCH(orderHistory[status],$D$11,0)),MATCH(ROW(orderHistory[customer]),ROW(orderHistory[customer])),""),ROWS($A$15:A45)+$B$3))),IF($D$11="",INDEX(orderHistory[status],SMALL(IF(ISNUMBER(MATCH(orderHistory[customer],$D$9,0)),MATCH(ROW(orderHistory[customer]),ROW(orderHistory[customer]))),ROWS($A$15:A45)+$B$3)),INDEX(orderHistory[status],SMALL(IF(ISNUMBER(MATCH(orderHistory[customer],$D$9,0)*MATCH(orderHistory[status],$D$11,0)),MATCH(ROW(orderHistory[customer]),ROW(orderHistory[customer])),""),ROWS($A$15:A45)+$B$3)))),"")</f>
        <v/>
      </c>
      <c r="W40" s="314"/>
      <c r="AQ40" s="224"/>
      <c r="AR40" s="215"/>
      <c r="AS40" s="215"/>
      <c r="AT40" s="215"/>
      <c r="AU40" s="216"/>
      <c r="AW40" s="275"/>
      <c r="AX40" s="215"/>
      <c r="AY40" s="215"/>
      <c r="AZ40" s="215"/>
      <c r="BA40" s="215"/>
      <c r="BB40" s="215"/>
      <c r="BC40" s="215"/>
      <c r="BD40" s="215"/>
      <c r="BE40" s="215"/>
      <c r="BF40" s="215"/>
      <c r="BG40" s="291"/>
      <c r="BH40" s="215"/>
      <c r="BI40" s="216"/>
      <c r="BK40" s="247"/>
      <c r="BL40" s="248"/>
      <c r="BM40" s="249"/>
      <c r="BN40" s="248"/>
      <c r="BO40" s="249"/>
      <c r="BZ40" s="336"/>
      <c r="CA40" s="282" t="str">
        <f>IF(BZ40="","",VLOOKUP(BZ40,bhpc_data[],7,FALSE))</f>
        <v/>
      </c>
      <c r="CB40" s="339"/>
      <c r="CC40" s="444"/>
      <c r="CD40" s="362"/>
      <c r="CE40" s="446"/>
      <c r="CF40" s="340"/>
      <c r="CG40" s="751" t="str">
        <f>IFERROR(ROUNDUP(CB40/VLOOKUP(BZ40,bhpc_data[],9,FALSE),0),"")</f>
        <v/>
      </c>
      <c r="CH40" s="458" t="str">
        <f>IFERROR(ROUNDUP(CD40/VLOOKUP(BZ40,bhpc_data[],9,FALSE),0),"")</f>
        <v/>
      </c>
      <c r="CI40" s="458" t="str">
        <f>IFERROR(ROUNDUP(CF40/VLOOKUP(BZ40,bhpc_data[],9,FALSE),0),"")</f>
        <v/>
      </c>
      <c r="CJ40" s="458" t="str">
        <f>IFERROR(((CB40+CD40+CF40)/VLOOKUP(BZ40,bhpc_data[],9,FALSE))*VLOOKUP(BZ40,bhpc_data[],17,FALSE),"")</f>
        <v/>
      </c>
      <c r="CK40" s="458" t="str">
        <f>IFERROR(((CB40+CD40+CF40)/VLOOKUP(BZ40,bhpc_data[],9,FALSE))*VLOOKUP(BZ40,bhpc_data[],18,FALSE),"")</f>
        <v/>
      </c>
      <c r="CL40" s="459" t="str">
        <f>IFERROR(VLOOKUP(BZ40,inventory[],4,FALSE),"")</f>
        <v/>
      </c>
      <c r="CM40" s="756" t="str">
        <f>IF(BZ40="","",VLOOKUP(BZ40,inventory[],5,FALSE))</f>
        <v/>
      </c>
      <c r="CN40" s="757" t="str">
        <f>IF(BZ40="","",(CB40+CD40+CF40)*CM40)</f>
        <v/>
      </c>
      <c r="CO40" s="450" t="str">
        <f>IF(BZ40="","",CB40*CC40+CD40*CE40)</f>
        <v/>
      </c>
      <c r="CQ40" s="218"/>
      <c r="CR40" s="213"/>
      <c r="CS40" s="213"/>
      <c r="CT40" s="232"/>
      <c r="CU40" s="213"/>
      <c r="CV40" s="214"/>
      <c r="DE40" s="227"/>
      <c r="DF40" s="213"/>
      <c r="DG40" s="266"/>
      <c r="DH40" s="213"/>
      <c r="DI40" s="213"/>
      <c r="DJ40" s="213"/>
      <c r="DK40" s="213"/>
      <c r="DL40" s="213"/>
      <c r="DM40" s="213"/>
      <c r="DN40" s="213"/>
      <c r="DO40" s="213"/>
      <c r="DP40" s="213"/>
      <c r="DQ40" s="213"/>
      <c r="DR40" s="213"/>
      <c r="DS40" s="213"/>
      <c r="DT40" s="213"/>
      <c r="DU40" s="214"/>
    </row>
    <row r="41" spans="6:125">
      <c r="F41" s="227"/>
      <c r="G41" s="280">
        <f>IF($G$37="","",$G$37-$G$39)</f>
        <v>8731.2799999999988</v>
      </c>
      <c r="H41" s="213"/>
      <c r="I41" s="280">
        <f>IF($G$37="","",$G$37*7%)</f>
        <v>3249.5400000000004</v>
      </c>
      <c r="J41" s="214"/>
      <c r="L41" s="305" t="str">
        <f t="array" ref="L41">IFERROR(IF($D$9="",IF($D$11="",INDEX(orderHistory[customer],SMALL(MATCH(ROW(orderHistory[customer]),ROW(orderHistory[customer])),ROWS($A$15:A46)+$B$3)),INDEX(orderHistory[customer],SMALL(IF(ISNUMBER(MATCH(orderHistory[status],$D$11,0)),MATCH(ROW(orderHistory[customer]),ROW(orderHistory[customer])),""),ROWS($A$15:A46)+$B$3))),IF($D$11="",INDEX(orderHistory[customer],SMALL(IF(ISNUMBER(MATCH(orderHistory[customer],$D$9,0)),MATCH(ROW(orderHistory[customer]),ROW(orderHistory[customer]))),ROWS($A$15:A46)+$B$3)),INDEX(orderHistory[customer],SMALL(IF(ISNUMBER(MATCH(orderHistory[customer],$D$9,0)*MATCH(orderHistory[status],$D$11,0)),MATCH(ROW(orderHistory[customer]),ROW(orderHistory[customer])),""),ROWS($A$15:A46)+$B$3)))),"")</f>
        <v/>
      </c>
      <c r="M41" s="302" t="str">
        <f t="array" ref="M41">IFERROR(IF($D$9="",IF($D$11="",INDEX(orderHistory[order_no],SMALL(MATCH(ROW(orderHistory[customer]),ROW(orderHistory[customer])),ROWS($A$15:A46)+$B$3)),INDEX(orderHistory[order_no],SMALL(IF(ISNUMBER(MATCH(orderHistory[status],$D$11,0)),MATCH(ROW(orderHistory[customer]),ROW(orderHistory[customer])),""),ROWS($A$15:A46)+$B$3))),IF($D$11="",INDEX(orderHistory[order_no],SMALL(IF(ISNUMBER(MATCH(orderHistory[customer],$D$9,0)),MATCH(ROW(orderHistory[customer]),ROW(orderHistory[customer]))),ROWS($A$15:A46)+$B$3)),INDEX(orderHistory[order_no],SMALL(IF(ISNUMBER(MATCH(orderHistory[customer],$D$9,0)*MATCH(orderHistory[status],$D$11,0)),MATCH(ROW(orderHistory[customer]),ROW(orderHistory[customer])),""),ROWS($A$15:A46)+$B$3)))),"")</f>
        <v/>
      </c>
      <c r="N41" s="230" t="str">
        <f t="array" ref="N41">IFERROR(IF($D$9="",IF($D$11="",INDEX(orderHistory[order_date],SMALL(MATCH(ROW(orderHistory[customer]),ROW(orderHistory[customer])),ROWS($A$15:A46)+$B$3)),INDEX(orderHistory[order_date],SMALL(IF(ISNUMBER(MATCH(orderHistory[status],$D$11,0)),MATCH(ROW(orderHistory[customer]),ROW(orderHistory[customer])),""),ROWS($A$15:A46)+$B$3))),IF($D$11="",INDEX(orderHistory[order_date],SMALL(IF(ISNUMBER(MATCH(orderHistory[customer],$D$9,0)),MATCH(ROW(orderHistory[customer]),ROW(orderHistory[customer]))),ROWS($A$15:A46)+$B$3)),INDEX(orderHistory[order_date],SMALL(IF(ISNUMBER(MATCH(orderHistory[customer],$D$9,0)*MATCH(orderHistory[status],$D$11,0)),MATCH(ROW(orderHistory[customer]),ROW(orderHistory[customer])),""),ROWS($A$15:A46)+$B$3)))),"")</f>
        <v/>
      </c>
      <c r="O41" s="231" t="str">
        <f t="array" ref="O41">IFERROR(IF($D$9="",IF($D$11="",INDEX(orderHistory[pallet_type],SMALL(MATCH(ROW(orderHistory[customer]),ROW(orderHistory[customer])),ROWS($A$15:A46)+$B$3)),INDEX(orderHistory[pallet_type],SMALL(IF(ISNUMBER(MATCH(orderHistory[status],$D$11,0)),MATCH(ROW(orderHistory[customer]),ROW(orderHistory[customer])),""),ROWS($A$15:A46)+$B$3))),IF($D$11="",INDEX(orderHistory[pallet_type],SMALL(IF(ISNUMBER(MATCH(orderHistory[customer],$D$9,0)),MATCH(ROW(orderHistory[customer]),ROW(orderHistory[customer]))),ROWS($A$15:A46)+$B$3)),INDEX(orderHistory[pallet_type],SMALL(IF(ISNUMBER(MATCH(orderHistory[customer],$D$9,0)*MATCH(orderHistory[status],$D$11,0)),MATCH(ROW(orderHistory[customer]),ROW(orderHistory[customer])),""),ROWS($A$15:A46)+$B$3)))),"")</f>
        <v/>
      </c>
      <c r="P41" s="310" t="str">
        <f t="array" ref="P41">IFERROR(IF($D$9="",IF($D$11="",INDEX(orderHistory[pallet_no],SMALL(MATCH(ROW(orderHistory[customer]),ROW(orderHistory[customer])),ROWS($A$15:A46)+$B$3)),INDEX(orderHistory[pallet_no],SMALL(IF(ISNUMBER(MATCH(orderHistory[status],$D$11,0)),MATCH(ROW(orderHistory[customer]),ROW(orderHistory[customer])),""),ROWS($A$15:A46)+$B$3))),IF($D$11="",INDEX(orderHistory[pallet_no],SMALL(IF(ISNUMBER(MATCH(orderHistory[customer],$D$9,0)),MATCH(ROW(orderHistory[customer]),ROW(orderHistory[customer]))),ROWS($A$15:A46)+$B$3)),INDEX(orderHistory[pallet_no],SMALL(IF(ISNUMBER(MATCH(orderHistory[customer],$D$9,0)*MATCH(orderHistory[status],$D$11,0)),MATCH(ROW(orderHistory[customer]),ROW(orderHistory[customer])),""),ROWS($A$15:A46)+$B$3)))),"")</f>
        <v/>
      </c>
      <c r="Q41" s="231" t="str">
        <f t="array" ref="Q41">IFERROR(IF($D$9="",IF($D$11="",INDEX(orderHistory[invoice_no],SMALL(MATCH(ROW(orderHistory[customer]),ROW(orderHistory[customer])),ROWS($A$15:A46)+$B$3)),INDEX(orderHistory[invoice_no],SMALL(IF(ISNUMBER(MATCH(orderHistory[status],$D$11,0)),MATCH(ROW(orderHistory[customer]),ROW(orderHistory[customer])),""),ROWS($A$15:A46)+$B$3))),IF($D$11="",INDEX(orderHistory[invoice_no],SMALL(IF(ISNUMBER(MATCH(orderHistory[customer],$D$9,0)),MATCH(ROW(orderHistory[customer]),ROW(orderHistory[customer]))),ROWS($A$15:A46)+$B$3)),INDEX(orderHistory[invoice_no],SMALL(IF(ISNUMBER(MATCH(orderHistory[customer],$D$9,0)*MATCH(orderHistory[status],$D$11,0)),MATCH(ROW(orderHistory[customer]),ROW(orderHistory[customer])),""),ROWS($A$15:A46)+$B$3)))),"")</f>
        <v/>
      </c>
      <c r="R41" s="312" t="str">
        <f t="array" ref="R41">IFERROR(IF($D$9="",IF($D$11="",INDEX(orderHistory[gross_weight],SMALL(MATCH(ROW(orderHistory[customer]),ROW(orderHistory[customer])),ROWS($A$15:A46)+$B$3)),INDEX(orderHistory[gross_weight],SMALL(IF(ISNUMBER(MATCH(orderHistory[status],$D$11,0)),MATCH(ROW(orderHistory[customer]),ROW(orderHistory[customer])),""),ROWS($A$15:A46)+$B$3))),IF($D$11="",INDEX(orderHistory[gross_weight],SMALL(IF(ISNUMBER(MATCH(orderHistory[customer],$D$9,0)),MATCH(ROW(orderHistory[customer]),ROW(orderHistory[customer]))),ROWS($A$15:A46)+$B$3)),INDEX(orderHistory[gross_weight],SMALL(IF(ISNUMBER(MATCH(orderHistory[customer],$D$9,0)*MATCH(orderHistory[status],$D$11,0)),MATCH(ROW(orderHistory[customer]),ROW(orderHistory[customer])),""),ROWS($A$15:A46)+$B$3)))),"")</f>
        <v/>
      </c>
      <c r="S41" s="761" t="str">
        <f t="array" ref="S41">IFERROR(IF($D$9="",IF($D$11="",INDEX(orderHistory[amount_sold],SMALL(MATCH(ROW(orderHistory[customer]),ROW(orderHistory[customer])),ROWS($A$15:A46)+$B$3)),INDEX(orderHistory[amount_sold],SMALL(IF(ISNUMBER(MATCH(orderHistory[status],$D$11,0)),MATCH(ROW(orderHistory[customer]),ROW(orderHistory[customer])),""),ROWS($A$15:A46)+$B$3))),IF($D$11="",INDEX(orderHistory[amount_sold],SMALL(IF(ISNUMBER(MATCH(orderHistory[customer],$D$9,0)),MATCH(ROW(orderHistory[customer]),ROW(orderHistory[customer]))),ROWS($A$15:A46)+$B$3)),INDEX(orderHistory[amount_sold],SMALL(IF(ISNUMBER(MATCH(orderHistory[customer],$D$9,0)*MATCH(orderHistory[status],$D$11,0)),MATCH(ROW(orderHistory[customer]),ROW(orderHistory[customer])),""),ROWS($A$15:A46)+$B$3)))),"")</f>
        <v/>
      </c>
      <c r="T41" s="761" t="str">
        <f t="array" ref="T41">IFERROR(IF($D$9="",IF($D$11="",INDEX(orderHistory[profit],SMALL(MATCH(ROW(orderHistory[customer]),ROW(orderHistory[customer])),ROWS($A$15:A46)+$B$3)),INDEX(orderHistory[profit],SMALL(IF(ISNUMBER(MATCH(orderHistory[status],$D$11,0)),MATCH(ROW(orderHistory[customer]),ROW(orderHistory[customer])),""),ROWS($A$15:A46)+$B$3))),IF($D$11="",INDEX(orderHistory[profit],SMALL(IF(ISNUMBER(MATCH(orderHistory[customer],$D$9,0)),MATCH(ROW(orderHistory[customer]),ROW(orderHistory[customer]))),ROWS($A$15:A46)+$B$3)),INDEX(orderHistory[profit],SMALL(IF(ISNUMBER(MATCH(orderHistory[customer],$D$9,0)*MATCH(orderHistory[status],$D$11,0)),MATCH(ROW(orderHistory[customer]),ROW(orderHistory[customer])),""),ROWS($A$15:A46)+$B$3)))),"")</f>
        <v/>
      </c>
      <c r="U41" s="231" t="str">
        <f t="array" ref="U41">IFERROR(IF($D$9="",IF($D$11="",INDEX(orderHistory[payed],SMALL(MATCH(ROW(orderHistory[customer]),ROW(orderHistory[customer])),ROWS($A$15:A46)+$B$3)),INDEX(orderHistory[payed],SMALL(IF(ISNUMBER(MATCH(orderHistory[status],$D$11,0)),MATCH(ROW(orderHistory[customer]),ROW(orderHistory[customer])),""),ROWS($A$15:A46)+$B$3))),IF($D$11="",INDEX(orderHistory[payed],SMALL(IF(ISNUMBER(MATCH(orderHistory[customer],$D$9,0)),MATCH(ROW(orderHistory[customer]),ROW(orderHistory[customer]))),ROWS($A$15:A46)+$B$3)),INDEX(orderHistory[payed],SMALL(IF(ISNUMBER(MATCH(orderHistory[customer],$D$9,0)*MATCH(orderHistory[status],$D$11,0)),MATCH(ROW(orderHistory[customer]),ROW(orderHistory[customer])),""),ROWS($A$15:A46)+$B$3)))),"")</f>
        <v/>
      </c>
      <c r="V41" s="267" t="str">
        <f t="array" ref="V41">IFERROR(IF($D$9="",IF($D$11="",INDEX(orderHistory[status],SMALL(MATCH(ROW(orderHistory[customer]),ROW(orderHistory[customer])),ROWS($A$15:A46)+$B$3)),INDEX(orderHistory[status],SMALL(IF(ISNUMBER(MATCH(orderHistory[status],$D$11,0)),MATCH(ROW(orderHistory[customer]),ROW(orderHistory[customer])),""),ROWS($A$15:A46)+$B$3))),IF($D$11="",INDEX(orderHistory[status],SMALL(IF(ISNUMBER(MATCH(orderHistory[customer],$D$9,0)),MATCH(ROW(orderHistory[customer]),ROW(orderHistory[customer]))),ROWS($A$15:A46)+$B$3)),INDEX(orderHistory[status],SMALL(IF(ISNUMBER(MATCH(orderHistory[customer],$D$9,0)*MATCH(orderHistory[status],$D$11,0)),MATCH(ROW(orderHistory[customer]),ROW(orderHistory[customer])),""),ROWS($A$15:A46)+$B$3)))),"")</f>
        <v/>
      </c>
      <c r="W41" s="314"/>
      <c r="BK41" s="247"/>
      <c r="BL41" s="248"/>
      <c r="BM41" s="249"/>
      <c r="BN41" s="248"/>
      <c r="BO41" s="249"/>
      <c r="BZ41" s="336"/>
      <c r="CA41" s="282" t="str">
        <f>IF(BZ41="","",VLOOKUP(BZ41,bhpc_data[],7,FALSE))</f>
        <v/>
      </c>
      <c r="CB41" s="339"/>
      <c r="CC41" s="444"/>
      <c r="CD41" s="362"/>
      <c r="CE41" s="446"/>
      <c r="CF41" s="340"/>
      <c r="CG41" s="751" t="str">
        <f>IFERROR(ROUNDUP(CB41/VLOOKUP(BZ41,bhpc_data[],9,FALSE),0),"")</f>
        <v/>
      </c>
      <c r="CH41" s="458" t="str">
        <f>IFERROR(ROUNDUP(CD41/VLOOKUP(BZ41,bhpc_data[],9,FALSE),0),"")</f>
        <v/>
      </c>
      <c r="CI41" s="458" t="str">
        <f>IFERROR(ROUNDUP(CF41/VLOOKUP(BZ41,bhpc_data[],9,FALSE),0),"")</f>
        <v/>
      </c>
      <c r="CJ41" s="458" t="str">
        <f>IFERROR(((CB41+CD41+CF41)/VLOOKUP(BZ41,bhpc_data[],9,FALSE))*VLOOKUP(BZ41,bhpc_data[],17,FALSE),"")</f>
        <v/>
      </c>
      <c r="CK41" s="458" t="str">
        <f>IFERROR(((CB41+CD41+CF41)/VLOOKUP(BZ41,bhpc_data[],9,FALSE))*VLOOKUP(BZ41,bhpc_data[],18,FALSE),"")</f>
        <v/>
      </c>
      <c r="CL41" s="459" t="str">
        <f>IFERROR(VLOOKUP(BZ41,inventory[],4,FALSE),"")</f>
        <v/>
      </c>
      <c r="CM41" s="756" t="str">
        <f>IF(BZ41="","",VLOOKUP(BZ41,inventory[],5,FALSE))</f>
        <v/>
      </c>
      <c r="CN41" s="757" t="str">
        <f>IF(BZ41="","",(CB41+CD41+CF41)*CM41)</f>
        <v/>
      </c>
      <c r="CO41" s="450" t="str">
        <f>IF(BZ41="","",CB41*CC41+CD41*CE41)</f>
        <v/>
      </c>
      <c r="CQ41" s="218"/>
      <c r="CR41" s="213"/>
      <c r="CS41" s="213"/>
      <c r="CT41" s="232"/>
      <c r="CU41" s="213"/>
      <c r="CV41" s="214"/>
      <c r="DE41" s="227"/>
      <c r="DF41" s="213"/>
      <c r="DG41" s="266"/>
      <c r="DH41" s="213"/>
      <c r="DI41" s="213"/>
      <c r="DJ41" s="213"/>
      <c r="DK41" s="213"/>
      <c r="DL41" s="213"/>
      <c r="DM41" s="213"/>
      <c r="DN41" s="213"/>
      <c r="DO41" s="213"/>
      <c r="DP41" s="213"/>
      <c r="DQ41" s="213"/>
      <c r="DR41" s="213"/>
      <c r="DS41" s="213"/>
      <c r="DT41" s="213"/>
      <c r="DU41" s="214"/>
    </row>
    <row r="42" spans="6:125" ht="15.75" thickBot="1">
      <c r="F42" s="224"/>
      <c r="G42" s="215"/>
      <c r="H42" s="215"/>
      <c r="I42" s="215"/>
      <c r="J42" s="216"/>
      <c r="L42" s="306" t="str">
        <f t="array" ref="L42">IFERROR(IF($D$9="",IF($D$11="",INDEX(orderHistory[customer],SMALL(MATCH(ROW(orderHistory[customer]),ROW(orderHistory[customer])),ROWS($A$15:A47)+$B$3)),INDEX(orderHistory[customer],SMALL(IF(ISNUMBER(MATCH(orderHistory[status],$D$11,0)),MATCH(ROW(orderHistory[customer]),ROW(orderHistory[customer])),""),ROWS($A$15:A47)+$B$3))),IF($D$11="",INDEX(orderHistory[customer],SMALL(IF(ISNUMBER(MATCH(orderHistory[customer],$D$9,0)),MATCH(ROW(orderHistory[customer]),ROW(orderHistory[customer]))),ROWS($A$15:A47)+$B$3)),INDEX(orderHistory[customer],SMALL(IF(ISNUMBER(MATCH(orderHistory[customer],$D$9,0)*MATCH(orderHistory[status],$D$11,0)),MATCH(ROW(orderHistory[customer]),ROW(orderHistory[customer])),""),ROWS($A$15:A47)+$B$3)))),"")</f>
        <v/>
      </c>
      <c r="M42" s="303" t="str">
        <f t="array" ref="M42">IFERROR(IF($D$9="",IF($D$11="",INDEX(orderHistory[order_no],SMALL(MATCH(ROW(orderHistory[customer]),ROW(orderHistory[customer])),ROWS($A$15:A47)+$B$3)),INDEX(orderHistory[order_no],SMALL(IF(ISNUMBER(MATCH(orderHistory[status],$D$11,0)),MATCH(ROW(orderHistory[customer]),ROW(orderHistory[customer])),""),ROWS($A$15:A47)+$B$3))),IF($D$11="",INDEX(orderHistory[order_no],SMALL(IF(ISNUMBER(MATCH(orderHistory[customer],$D$9,0)),MATCH(ROW(orderHistory[customer]),ROW(orderHistory[customer]))),ROWS($A$15:A47)+$B$3)),INDEX(orderHistory[order_no],SMALL(IF(ISNUMBER(MATCH(orderHistory[customer],$D$9,0)*MATCH(orderHistory[status],$D$11,0)),MATCH(ROW(orderHistory[customer]),ROW(orderHistory[customer])),""),ROWS($A$15:A47)+$B$3)))),"")</f>
        <v/>
      </c>
      <c r="N42" s="268" t="str">
        <f t="array" ref="N42">IFERROR(IF($D$9="",IF($D$11="",INDEX(orderHistory[order_date],SMALL(MATCH(ROW(orderHistory[customer]),ROW(orderHistory[customer])),ROWS($A$15:A47)+$B$3)),INDEX(orderHistory[order_date],SMALL(IF(ISNUMBER(MATCH(orderHistory[status],$D$11,0)),MATCH(ROW(orderHistory[customer]),ROW(orderHistory[customer])),""),ROWS($A$15:A47)+$B$3))),IF($D$11="",INDEX(orderHistory[order_date],SMALL(IF(ISNUMBER(MATCH(orderHistory[customer],$D$9,0)),MATCH(ROW(orderHistory[customer]),ROW(orderHistory[customer]))),ROWS($A$15:A47)+$B$3)),INDEX(orderHistory[order_date],SMALL(IF(ISNUMBER(MATCH(orderHistory[customer],$D$9,0)*MATCH(orderHistory[status],$D$11,0)),MATCH(ROW(orderHistory[customer]),ROW(orderHistory[customer])),""),ROWS($A$15:A47)+$B$3)))),"")</f>
        <v/>
      </c>
      <c r="O42" s="269" t="str">
        <f t="array" ref="O42">IFERROR(IF($D$9="",IF($D$11="",INDEX(orderHistory[pallet_type],SMALL(MATCH(ROW(orderHistory[customer]),ROW(orderHistory[customer])),ROWS($A$15:A47)+$B$3)),INDEX(orderHistory[pallet_type],SMALL(IF(ISNUMBER(MATCH(orderHistory[status],$D$11,0)),MATCH(ROW(orderHistory[customer]),ROW(orderHistory[customer])),""),ROWS($A$15:A47)+$B$3))),IF($D$11="",INDEX(orderHistory[pallet_type],SMALL(IF(ISNUMBER(MATCH(orderHistory[customer],$D$9,0)),MATCH(ROW(orderHistory[customer]),ROW(orderHistory[customer]))),ROWS($A$15:A47)+$B$3)),INDEX(orderHistory[pallet_type],SMALL(IF(ISNUMBER(MATCH(orderHistory[customer],$D$9,0)*MATCH(orderHistory[status],$D$11,0)),MATCH(ROW(orderHistory[customer]),ROW(orderHistory[customer])),""),ROWS($A$15:A47)+$B$3)))),"")</f>
        <v/>
      </c>
      <c r="P42" s="311" t="str">
        <f t="array" ref="P42">IFERROR(IF($D$9="",IF($D$11="",INDEX(orderHistory[pallet_no],SMALL(MATCH(ROW(orderHistory[customer]),ROW(orderHistory[customer])),ROWS($A$15:A47)+$B$3)),INDEX(orderHistory[pallet_no],SMALL(IF(ISNUMBER(MATCH(orderHistory[status],$D$11,0)),MATCH(ROW(orderHistory[customer]),ROW(orderHistory[customer])),""),ROWS($A$15:A47)+$B$3))),IF($D$11="",INDEX(orderHistory[pallet_no],SMALL(IF(ISNUMBER(MATCH(orderHistory[customer],$D$9,0)),MATCH(ROW(orderHistory[customer]),ROW(orderHistory[customer]))),ROWS($A$15:A47)+$B$3)),INDEX(orderHistory[pallet_no],SMALL(IF(ISNUMBER(MATCH(orderHistory[customer],$D$9,0)*MATCH(orderHistory[status],$D$11,0)),MATCH(ROW(orderHistory[customer]),ROW(orderHistory[customer])),""),ROWS($A$15:A47)+$B$3)))),"")</f>
        <v/>
      </c>
      <c r="Q42" s="269" t="str">
        <f t="array" ref="Q42">IFERROR(IF($D$9="",IF($D$11="",INDEX(orderHistory[invoice_no],SMALL(MATCH(ROW(orderHistory[customer]),ROW(orderHistory[customer])),ROWS($A$15:A47)+$B$3)),INDEX(orderHistory[invoice_no],SMALL(IF(ISNUMBER(MATCH(orderHistory[status],$D$11,0)),MATCH(ROW(orderHistory[customer]),ROW(orderHistory[customer])),""),ROWS($A$15:A47)+$B$3))),IF($D$11="",INDEX(orderHistory[invoice_no],SMALL(IF(ISNUMBER(MATCH(orderHistory[customer],$D$9,0)),MATCH(ROW(orderHistory[customer]),ROW(orderHistory[customer]))),ROWS($A$15:A47)+$B$3)),INDEX(orderHistory[invoice_no],SMALL(IF(ISNUMBER(MATCH(orderHistory[customer],$D$9,0)*MATCH(orderHistory[status],$D$11,0)),MATCH(ROW(orderHistory[customer]),ROW(orderHistory[customer])),""),ROWS($A$15:A47)+$B$3)))),"")</f>
        <v/>
      </c>
      <c r="R42" s="313" t="str">
        <f t="array" ref="R42">IFERROR(IF($D$9="",IF($D$11="",INDEX(orderHistory[gross_weight],SMALL(MATCH(ROW(orderHistory[customer]),ROW(orderHistory[customer])),ROWS($A$15:A47)+$B$3)),INDEX(orderHistory[gross_weight],SMALL(IF(ISNUMBER(MATCH(orderHistory[status],$D$11,0)),MATCH(ROW(orderHistory[customer]),ROW(orderHistory[customer])),""),ROWS($A$15:A47)+$B$3))),IF($D$11="",INDEX(orderHistory[gross_weight],SMALL(IF(ISNUMBER(MATCH(orderHistory[customer],$D$9,0)),MATCH(ROW(orderHistory[customer]),ROW(orderHistory[customer]))),ROWS($A$15:A47)+$B$3)),INDEX(orderHistory[gross_weight],SMALL(IF(ISNUMBER(MATCH(orderHistory[customer],$D$9,0)*MATCH(orderHistory[status],$D$11,0)),MATCH(ROW(orderHistory[customer]),ROW(orderHistory[customer])),""),ROWS($A$15:A47)+$B$3)))),"")</f>
        <v/>
      </c>
      <c r="S42" s="762" t="str">
        <f t="array" ref="S42">IFERROR(IF($D$9="",IF($D$11="",INDEX(orderHistory[amount_sold],SMALL(MATCH(ROW(orderHistory[customer]),ROW(orderHistory[customer])),ROWS($A$15:A47)+$B$3)),INDEX(orderHistory[amount_sold],SMALL(IF(ISNUMBER(MATCH(orderHistory[status],$D$11,0)),MATCH(ROW(orderHistory[customer]),ROW(orderHistory[customer])),""),ROWS($A$15:A47)+$B$3))),IF($D$11="",INDEX(orderHistory[amount_sold],SMALL(IF(ISNUMBER(MATCH(orderHistory[customer],$D$9,0)),MATCH(ROW(orderHistory[customer]),ROW(orderHistory[customer]))),ROWS($A$15:A47)+$B$3)),INDEX(orderHistory[amount_sold],SMALL(IF(ISNUMBER(MATCH(orderHistory[customer],$D$9,0)*MATCH(orderHistory[status],$D$11,0)),MATCH(ROW(orderHistory[customer]),ROW(orderHistory[customer])),""),ROWS($A$15:A47)+$B$3)))),"")</f>
        <v/>
      </c>
      <c r="T42" s="762" t="str">
        <f t="array" ref="T42">IFERROR(IF($D$9="",IF($D$11="",INDEX(orderHistory[profit],SMALL(MATCH(ROW(orderHistory[customer]),ROW(orderHistory[customer])),ROWS($A$15:A47)+$B$3)),INDEX(orderHistory[profit],SMALL(IF(ISNUMBER(MATCH(orderHistory[status],$D$11,0)),MATCH(ROW(orderHistory[customer]),ROW(orderHistory[customer])),""),ROWS($A$15:A47)+$B$3))),IF($D$11="",INDEX(orderHistory[profit],SMALL(IF(ISNUMBER(MATCH(orderHistory[customer],$D$9,0)),MATCH(ROW(orderHistory[customer]),ROW(orderHistory[customer]))),ROWS($A$15:A47)+$B$3)),INDEX(orderHistory[profit],SMALL(IF(ISNUMBER(MATCH(orderHistory[customer],$D$9,0)*MATCH(orderHistory[status],$D$11,0)),MATCH(ROW(orderHistory[customer]),ROW(orderHistory[customer])),""),ROWS($A$15:A47)+$B$3)))),"")</f>
        <v/>
      </c>
      <c r="U42" s="269" t="str">
        <f t="array" ref="U42">IFERROR(IF($D$9="",IF($D$11="",INDEX(orderHistory[payed],SMALL(MATCH(ROW(orderHistory[customer]),ROW(orderHistory[customer])),ROWS($A$15:A47)+$B$3)),INDEX(orderHistory[payed],SMALL(IF(ISNUMBER(MATCH(orderHistory[status],$D$11,0)),MATCH(ROW(orderHistory[customer]),ROW(orderHistory[customer])),""),ROWS($A$15:A47)+$B$3))),IF($D$11="",INDEX(orderHistory[payed],SMALL(IF(ISNUMBER(MATCH(orderHistory[customer],$D$9,0)),MATCH(ROW(orderHistory[customer]),ROW(orderHistory[customer]))),ROWS($A$15:A47)+$B$3)),INDEX(orderHistory[payed],SMALL(IF(ISNUMBER(MATCH(orderHistory[customer],$D$9,0)*MATCH(orderHistory[status],$D$11,0)),MATCH(ROW(orderHistory[customer]),ROW(orderHistory[customer])),""),ROWS($A$15:A47)+$B$3)))),"")</f>
        <v/>
      </c>
      <c r="V42" s="270" t="str">
        <f t="array" ref="V42">IFERROR(IF($D$9="",IF($D$11="",INDEX(orderHistory[status],SMALL(MATCH(ROW(orderHistory[customer]),ROW(orderHistory[customer])),ROWS($A$15:A47)+$B$3)),INDEX(orderHistory[status],SMALL(IF(ISNUMBER(MATCH(orderHistory[status],$D$11,0)),MATCH(ROW(orderHistory[customer]),ROW(orderHistory[customer])),""),ROWS($A$15:A47)+$B$3))),IF($D$11="",INDEX(orderHistory[status],SMALL(IF(ISNUMBER(MATCH(orderHistory[customer],$D$9,0)),MATCH(ROW(orderHistory[customer]),ROW(orderHistory[customer]))),ROWS($A$15:A47)+$B$3)),INDEX(orderHistory[status],SMALL(IF(ISNUMBER(MATCH(orderHistory[customer],$D$9,0)*MATCH(orderHistory[status],$D$11,0)),MATCH(ROW(orderHistory[customer]),ROW(orderHistory[customer])),""),ROWS($A$15:A47)+$B$3)))),"")</f>
        <v/>
      </c>
      <c r="W42" s="315"/>
      <c r="BG42" s="242"/>
      <c r="BK42" s="247"/>
      <c r="BL42" s="248"/>
      <c r="BM42" s="249"/>
      <c r="BN42" s="248"/>
      <c r="BO42" s="249"/>
      <c r="BZ42" s="336"/>
      <c r="CA42" s="282" t="str">
        <f>IF(BZ42="","",VLOOKUP(BZ42,bhpc_data[],7,FALSE))</f>
        <v/>
      </c>
      <c r="CB42" s="339"/>
      <c r="CC42" s="444"/>
      <c r="CD42" s="362"/>
      <c r="CE42" s="446"/>
      <c r="CF42" s="340"/>
      <c r="CG42" s="751" t="str">
        <f>IFERROR(ROUNDUP(CB42/VLOOKUP(BZ42,bhpc_data[],9,FALSE),0),"")</f>
        <v/>
      </c>
      <c r="CH42" s="458" t="str">
        <f>IFERROR(ROUNDUP(CD42/VLOOKUP(BZ42,bhpc_data[],9,FALSE),0),"")</f>
        <v/>
      </c>
      <c r="CI42" s="458" t="str">
        <f>IFERROR(ROUNDUP(CF42/VLOOKUP(BZ42,bhpc_data[],9,FALSE),0),"")</f>
        <v/>
      </c>
      <c r="CJ42" s="458" t="str">
        <f>IFERROR(((CB42+CD42+CF42)/VLOOKUP(BZ42,bhpc_data[],9,FALSE))*VLOOKUP(BZ42,bhpc_data[],17,FALSE),"")</f>
        <v/>
      </c>
      <c r="CK42" s="458" t="str">
        <f>IFERROR(((CB42+CD42+CF42)/VLOOKUP(BZ42,bhpc_data[],9,FALSE))*VLOOKUP(BZ42,bhpc_data[],18,FALSE),"")</f>
        <v/>
      </c>
      <c r="CL42" s="459" t="str">
        <f>IFERROR(VLOOKUP(BZ42,inventory[],4,FALSE),"")</f>
        <v/>
      </c>
      <c r="CM42" s="756" t="str">
        <f>IF(BZ42="","",VLOOKUP(BZ42,inventory[],5,FALSE))</f>
        <v/>
      </c>
      <c r="CN42" s="757" t="str">
        <f>IF(BZ42="","",(CB42+CD42+CF42)*CM42)</f>
        <v/>
      </c>
      <c r="CO42" s="450" t="str">
        <f>IF(BZ42="","",CB42*CC42+CD42*CE42)</f>
        <v/>
      </c>
      <c r="CQ42" s="218"/>
      <c r="CR42" s="213"/>
      <c r="CS42" s="213"/>
      <c r="CT42" s="232"/>
      <c r="CU42" s="213"/>
      <c r="CV42" s="214"/>
      <c r="DE42" s="275"/>
      <c r="DF42" s="215"/>
      <c r="DG42" s="276"/>
      <c r="DH42" s="215"/>
      <c r="DI42" s="215"/>
      <c r="DJ42" s="215"/>
      <c r="DK42" s="215"/>
      <c r="DL42" s="215"/>
      <c r="DM42" s="215"/>
      <c r="DN42" s="215"/>
      <c r="DO42" s="215"/>
      <c r="DP42" s="215"/>
      <c r="DQ42" s="215"/>
      <c r="DR42" s="215"/>
      <c r="DS42" s="215"/>
      <c r="DT42" s="215"/>
      <c r="DU42" s="216"/>
    </row>
    <row r="43" spans="6:125" ht="15.75" thickBot="1">
      <c r="M43"/>
      <c r="BK43" s="247"/>
      <c r="BL43" s="248"/>
      <c r="BM43" s="249"/>
      <c r="BN43" s="248"/>
      <c r="BO43" s="249"/>
      <c r="BZ43" s="336"/>
      <c r="CA43" s="282" t="str">
        <f>IF(BZ43="","",VLOOKUP(BZ43,bhpc_data[],7,FALSE))</f>
        <v/>
      </c>
      <c r="CB43" s="339"/>
      <c r="CC43" s="444"/>
      <c r="CD43" s="362"/>
      <c r="CE43" s="446"/>
      <c r="CF43" s="340"/>
      <c r="CG43" s="751" t="str">
        <f>IFERROR(ROUNDUP(CB43/VLOOKUP(BZ43,bhpc_data[],9,FALSE),0),"")</f>
        <v/>
      </c>
      <c r="CH43" s="458" t="str">
        <f>IFERROR(ROUNDUP(CD43/VLOOKUP(BZ43,bhpc_data[],9,FALSE),0),"")</f>
        <v/>
      </c>
      <c r="CI43" s="458" t="str">
        <f>IFERROR(ROUNDUP(CF43/VLOOKUP(BZ43,bhpc_data[],9,FALSE),0),"")</f>
        <v/>
      </c>
      <c r="CJ43" s="458" t="str">
        <f>IFERROR(((CB43+CD43+CF43)/VLOOKUP(BZ43,bhpc_data[],9,FALSE))*VLOOKUP(BZ43,bhpc_data[],17,FALSE),"")</f>
        <v/>
      </c>
      <c r="CK43" s="458" t="str">
        <f>IFERROR(((CB43+CD43+CF43)/VLOOKUP(BZ43,bhpc_data[],9,FALSE))*VLOOKUP(BZ43,bhpc_data[],18,FALSE),"")</f>
        <v/>
      </c>
      <c r="CL43" s="459" t="str">
        <f>IFERROR(VLOOKUP(BZ43,inventory[],4,FALSE),"")</f>
        <v/>
      </c>
      <c r="CM43" s="756" t="str">
        <f>IF(BZ43="","",VLOOKUP(BZ43,inventory[],5,FALSE))</f>
        <v/>
      </c>
      <c r="CN43" s="757" t="str">
        <f>IF(BZ43="","",(CB43+CD43+CF43)*CM43)</f>
        <v/>
      </c>
      <c r="CO43" s="450" t="str">
        <f>IF(BZ43="","",CB43*CC43+CD43*CE43)</f>
        <v/>
      </c>
      <c r="CQ43" s="275"/>
      <c r="CR43" s="215"/>
      <c r="CS43" s="215"/>
      <c r="CT43" s="215"/>
      <c r="CU43" s="215"/>
      <c r="CV43" s="216"/>
    </row>
    <row r="44" spans="6:125">
      <c r="M44"/>
      <c r="O44" s="287"/>
      <c r="S44" s="288"/>
      <c r="BK44" s="247"/>
      <c r="BL44" s="248"/>
      <c r="BM44" s="249"/>
      <c r="BN44" s="248"/>
      <c r="BO44" s="249"/>
      <c r="BZ44" s="336"/>
      <c r="CA44" s="282" t="str">
        <f>IF(BZ44="","",VLOOKUP(BZ44,bhpc_data[],7,FALSE))</f>
        <v/>
      </c>
      <c r="CB44" s="339"/>
      <c r="CC44" s="444"/>
      <c r="CD44" s="362"/>
      <c r="CE44" s="446"/>
      <c r="CF44" s="340"/>
      <c r="CG44" s="751" t="str">
        <f>IFERROR(ROUNDUP(CB44/VLOOKUP(BZ44,bhpc_data[],9,FALSE),0),"")</f>
        <v/>
      </c>
      <c r="CH44" s="458" t="str">
        <f>IFERROR(ROUNDUP(CD44/VLOOKUP(BZ44,bhpc_data[],9,FALSE),0),"")</f>
        <v/>
      </c>
      <c r="CI44" s="458" t="str">
        <f>IFERROR(ROUNDUP(CF44/VLOOKUP(BZ44,bhpc_data[],9,FALSE),0),"")</f>
        <v/>
      </c>
      <c r="CJ44" s="458" t="str">
        <f>IFERROR(((CB44+CD44+CF44)/VLOOKUP(BZ44,bhpc_data[],9,FALSE))*VLOOKUP(BZ44,bhpc_data[],17,FALSE),"")</f>
        <v/>
      </c>
      <c r="CK44" s="458" t="str">
        <f>IFERROR(((CB44+CD44+CF44)/VLOOKUP(BZ44,bhpc_data[],9,FALSE))*VLOOKUP(BZ44,bhpc_data[],18,FALSE),"")</f>
        <v/>
      </c>
      <c r="CL44" s="459" t="str">
        <f>IFERROR(VLOOKUP(BZ44,inventory[],4,FALSE),"")</f>
        <v/>
      </c>
      <c r="CM44" s="756" t="str">
        <f>IF(BZ44="","",VLOOKUP(BZ44,inventory[],5,FALSE))</f>
        <v/>
      </c>
      <c r="CN44" s="757" t="str">
        <f>IF(BZ44="","",(CB44+CD44+CF44)*CM44)</f>
        <v/>
      </c>
      <c r="CO44" s="450" t="str">
        <f>IF(BZ44="","",CB44*CC44+CD44*CE44)</f>
        <v/>
      </c>
    </row>
    <row r="45" spans="6:125">
      <c r="O45" s="287"/>
      <c r="S45" s="288"/>
      <c r="BK45" s="247"/>
      <c r="BL45" s="248"/>
      <c r="BM45" s="249"/>
      <c r="BN45" s="248"/>
      <c r="BO45" s="249"/>
      <c r="BZ45" s="336"/>
      <c r="CA45" s="282" t="str">
        <f>IF(BZ45="","",VLOOKUP(BZ45,bhpc_data[],7,FALSE))</f>
        <v/>
      </c>
      <c r="CB45" s="339"/>
      <c r="CC45" s="444"/>
      <c r="CD45" s="362"/>
      <c r="CE45" s="446"/>
      <c r="CF45" s="340"/>
      <c r="CG45" s="751" t="str">
        <f>IFERROR(ROUNDUP(CB45/VLOOKUP(BZ45,bhpc_data[],9,FALSE),0),"")</f>
        <v/>
      </c>
      <c r="CH45" s="458" t="str">
        <f>IFERROR(ROUNDUP(CD45/VLOOKUP(BZ45,bhpc_data[],9,FALSE),0),"")</f>
        <v/>
      </c>
      <c r="CI45" s="458" t="str">
        <f>IFERROR(ROUNDUP(CF45/VLOOKUP(BZ45,bhpc_data[],9,FALSE),0),"")</f>
        <v/>
      </c>
      <c r="CJ45" s="458" t="str">
        <f>IFERROR(((CB45+CD45+CF45)/VLOOKUP(BZ45,bhpc_data[],9,FALSE))*VLOOKUP(BZ45,bhpc_data[],17,FALSE),"")</f>
        <v/>
      </c>
      <c r="CK45" s="458" t="str">
        <f>IFERROR(((CB45+CD45+CF45)/VLOOKUP(BZ45,bhpc_data[],9,FALSE))*VLOOKUP(BZ45,bhpc_data[],18,FALSE),"")</f>
        <v/>
      </c>
      <c r="CL45" s="459" t="str">
        <f>IFERROR(VLOOKUP(BZ45,inventory[],4,FALSE),"")</f>
        <v/>
      </c>
      <c r="CM45" s="756" t="str">
        <f>IF(BZ45="","",VLOOKUP(BZ45,inventory[],5,FALSE))</f>
        <v/>
      </c>
      <c r="CN45" s="757" t="str">
        <f>IF(BZ45="","",(CB45+CD45+CF45)*CM45)</f>
        <v/>
      </c>
      <c r="CO45" s="450" t="str">
        <f>IF(BZ45="","",CB45*CC45+CD45*CE45)</f>
        <v/>
      </c>
    </row>
    <row r="46" spans="6:125">
      <c r="M46"/>
      <c r="P46" s="287"/>
      <c r="Q46" s="287"/>
      <c r="R46" s="287"/>
      <c r="S46" s="287"/>
      <c r="T46" s="287"/>
      <c r="U46" s="287"/>
      <c r="BK46" s="247"/>
      <c r="BL46" s="248"/>
      <c r="BM46" s="249"/>
      <c r="BN46" s="248"/>
      <c r="BO46" s="249"/>
      <c r="BZ46" s="336"/>
      <c r="CA46" s="282" t="str">
        <f>IF(BZ46="","",VLOOKUP(BZ46,bhpc_data[],7,FALSE))</f>
        <v/>
      </c>
      <c r="CB46" s="339"/>
      <c r="CC46" s="443"/>
      <c r="CD46" s="362"/>
      <c r="CE46" s="446"/>
      <c r="CF46" s="340"/>
      <c r="CG46" s="751" t="str">
        <f>IFERROR(ROUNDUP(CB46/VLOOKUP(BZ46,bhpc_data[],9,FALSE),0),"")</f>
        <v/>
      </c>
      <c r="CH46" s="458" t="str">
        <f>IFERROR(ROUNDUP(CD46/VLOOKUP(BZ46,bhpc_data[],9,FALSE),0),"")</f>
        <v/>
      </c>
      <c r="CI46" s="458" t="str">
        <f>IFERROR(ROUNDUP(CF46/VLOOKUP(BZ46,bhpc_data[],9,FALSE),0),"")</f>
        <v/>
      </c>
      <c r="CJ46" s="458" t="str">
        <f>IFERROR(((CB46+CD46+CF46)/VLOOKUP(BZ46,bhpc_data[],9,FALSE))*VLOOKUP(BZ46,bhpc_data[],17,FALSE),"")</f>
        <v/>
      </c>
      <c r="CK46" s="458" t="str">
        <f>IFERROR(((CB46+CD46+CF46)/VLOOKUP(BZ46,bhpc_data[],9,FALSE))*VLOOKUP(BZ46,bhpc_data[],18,FALSE),"")</f>
        <v/>
      </c>
      <c r="CL46" s="459" t="str">
        <f>IFERROR(VLOOKUP(BZ46,inventory[],4,FALSE),"")</f>
        <v/>
      </c>
      <c r="CM46" s="451" t="str">
        <f>IF(BZ46="","",VLOOKUP(BZ46,inventory[],5,FALSE))</f>
        <v/>
      </c>
      <c r="CN46" s="755" t="str">
        <f>IF(BZ46="","",(CB46+CD46+CF46)*CM46)</f>
        <v/>
      </c>
      <c r="CO46" s="450" t="str">
        <f>IF(BZ46="","",CB46*CC46+CD46*CE46)</f>
        <v/>
      </c>
    </row>
    <row r="47" spans="6:125">
      <c r="M47"/>
      <c r="O47" s="206"/>
      <c r="P47" s="287"/>
      <c r="S47" s="206"/>
      <c r="T47" s="206"/>
      <c r="U47" s="165"/>
      <c r="BG47"/>
      <c r="BK47" s="247"/>
      <c r="BL47" s="248"/>
      <c r="BM47" s="249"/>
      <c r="BN47" s="248"/>
      <c r="BO47" s="249"/>
      <c r="BZ47" s="336"/>
      <c r="CA47" s="282" t="str">
        <f>IF(BZ47="","",VLOOKUP(BZ47,bhpc_data[],7,FALSE))</f>
        <v/>
      </c>
      <c r="CB47" s="339"/>
      <c r="CC47" s="443"/>
      <c r="CD47" s="362"/>
      <c r="CE47" s="446"/>
      <c r="CF47" s="340"/>
      <c r="CG47" s="751" t="str">
        <f>IFERROR(ROUNDUP(CB47/VLOOKUP(BZ47,bhpc_data[],9,FALSE),0),"")</f>
        <v/>
      </c>
      <c r="CH47" s="458" t="str">
        <f>IFERROR(ROUNDUP(CD47/VLOOKUP(BZ47,bhpc_data[],9,FALSE),0),"")</f>
        <v/>
      </c>
      <c r="CI47" s="458" t="str">
        <f>IFERROR(ROUNDUP(CF47/VLOOKUP(BZ47,bhpc_data[],9,FALSE),0),"")</f>
        <v/>
      </c>
      <c r="CJ47" s="458" t="str">
        <f>IFERROR(((CB47+CD47+CF47)/VLOOKUP(BZ47,bhpc_data[],9,FALSE))*VLOOKUP(BZ47,bhpc_data[],17,FALSE),"")</f>
        <v/>
      </c>
      <c r="CK47" s="458" t="str">
        <f>IFERROR(((CB47+CD47+CF47)/VLOOKUP(BZ47,bhpc_data[],9,FALSE))*VLOOKUP(BZ47,bhpc_data[],18,FALSE),"")</f>
        <v/>
      </c>
      <c r="CL47" s="459" t="str">
        <f>IFERROR(VLOOKUP(BZ47,inventory[],4,FALSE),"")</f>
        <v/>
      </c>
      <c r="CM47" s="451" t="str">
        <f>IF(BZ47="","",VLOOKUP(BZ47,inventory[],5,FALSE))</f>
        <v/>
      </c>
      <c r="CN47" s="755" t="str">
        <f>IF(BZ47="","",(CB47+CD47+CF47)*CM47)</f>
        <v/>
      </c>
      <c r="CO47" s="450" t="str">
        <f>IF(BZ47="","",CB47*CC47+CD47*CE47)</f>
        <v/>
      </c>
    </row>
    <row r="48" spans="6:125">
      <c r="M48"/>
      <c r="O48" s="206"/>
      <c r="P48" s="287"/>
      <c r="Q48" s="287"/>
      <c r="R48" s="287"/>
      <c r="S48" s="206"/>
      <c r="T48" s="206"/>
      <c r="U48" s="165"/>
      <c r="BG48"/>
      <c r="BK48" s="247"/>
      <c r="BL48" s="248"/>
      <c r="BM48" s="249"/>
      <c r="BN48" s="248"/>
      <c r="BO48" s="249"/>
      <c r="BZ48" s="336"/>
      <c r="CA48" s="282" t="str">
        <f>IF(BZ48="","",VLOOKUP(BZ48,bhpc_data[],7,FALSE))</f>
        <v/>
      </c>
      <c r="CB48" s="339"/>
      <c r="CC48" s="443"/>
      <c r="CD48" s="362"/>
      <c r="CE48" s="446"/>
      <c r="CF48" s="340"/>
      <c r="CG48" s="751" t="str">
        <f>IFERROR(ROUNDUP(CB48/VLOOKUP(BZ48,bhpc_data[],9,FALSE),0),"")</f>
        <v/>
      </c>
      <c r="CH48" s="458" t="str">
        <f>IFERROR(ROUNDUP(CD48/VLOOKUP(BZ48,bhpc_data[],9,FALSE),0),"")</f>
        <v/>
      </c>
      <c r="CI48" s="458" t="str">
        <f>IFERROR(ROUNDUP(CF48/VLOOKUP(BZ48,bhpc_data[],9,FALSE),0),"")</f>
        <v/>
      </c>
      <c r="CJ48" s="458" t="str">
        <f>IFERROR(((CB48+CD48+CF48)/VLOOKUP(BZ48,bhpc_data[],9,FALSE))*VLOOKUP(BZ48,bhpc_data[],17,FALSE),"")</f>
        <v/>
      </c>
      <c r="CK48" s="458" t="str">
        <f>IFERROR(((CB48+CD48+CF48)/VLOOKUP(BZ48,bhpc_data[],9,FALSE))*VLOOKUP(BZ48,bhpc_data[],18,FALSE),"")</f>
        <v/>
      </c>
      <c r="CL48" s="459" t="str">
        <f>IFERROR(VLOOKUP(BZ48,inventory[],4,FALSE),"")</f>
        <v/>
      </c>
      <c r="CM48" s="451" t="str">
        <f>IF(BZ48="","",VLOOKUP(BZ48,inventory[],5,FALSE))</f>
        <v/>
      </c>
      <c r="CN48" s="755" t="str">
        <f>IF(BZ48="","",(CB48+CD48+CF48)*CM48)</f>
        <v/>
      </c>
      <c r="CO48" s="450" t="str">
        <f>IF(BZ48="","",CB48*CC48+CD48*CE48)</f>
        <v/>
      </c>
    </row>
    <row r="49" spans="13:93">
      <c r="M49"/>
      <c r="O49" s="206"/>
      <c r="P49" s="287"/>
      <c r="Q49" s="287"/>
      <c r="R49" s="287"/>
      <c r="S49" s="206"/>
      <c r="T49" s="206"/>
      <c r="U49" s="165"/>
      <c r="BG49"/>
      <c r="BK49" s="247"/>
      <c r="BL49" s="248"/>
      <c r="BM49" s="249"/>
      <c r="BN49" s="248"/>
      <c r="BO49" s="249"/>
      <c r="BZ49" s="336"/>
      <c r="CA49" s="282" t="str">
        <f>IF(BZ49="","",VLOOKUP(BZ49,bhpc_data[],7,FALSE))</f>
        <v/>
      </c>
      <c r="CB49" s="339"/>
      <c r="CC49" s="443"/>
      <c r="CD49" s="362"/>
      <c r="CE49" s="446"/>
      <c r="CF49" s="340"/>
      <c r="CG49" s="751" t="str">
        <f>IFERROR(ROUNDUP(CB49/VLOOKUP(BZ49,bhpc_data[],9,FALSE),0),"")</f>
        <v/>
      </c>
      <c r="CH49" s="458" t="str">
        <f>IFERROR(ROUNDUP(CD49/VLOOKUP(BZ49,bhpc_data[],9,FALSE),0),"")</f>
        <v/>
      </c>
      <c r="CI49" s="458" t="str">
        <f>IFERROR(ROUNDUP(CF49/VLOOKUP(BZ49,bhpc_data[],9,FALSE),0),"")</f>
        <v/>
      </c>
      <c r="CJ49" s="458" t="str">
        <f>IFERROR(((CB49+CD49+CF49)/VLOOKUP(BZ49,bhpc_data[],9,FALSE))*VLOOKUP(BZ49,bhpc_data[],17,FALSE),"")</f>
        <v/>
      </c>
      <c r="CK49" s="458" t="str">
        <f>IFERROR(((CB49+CD49+CF49)/VLOOKUP(BZ49,bhpc_data[],9,FALSE))*VLOOKUP(BZ49,bhpc_data[],18,FALSE),"")</f>
        <v/>
      </c>
      <c r="CL49" s="459" t="str">
        <f>IFERROR(VLOOKUP(BZ49,inventory[],4,FALSE),"")</f>
        <v/>
      </c>
      <c r="CM49" s="451" t="str">
        <f>IF(BZ49="","",VLOOKUP(BZ49,inventory[],5,FALSE))</f>
        <v/>
      </c>
      <c r="CN49" s="755" t="str">
        <f>IF(BZ49="","",(CB49+CD49+CF49)*CM49)</f>
        <v/>
      </c>
      <c r="CO49" s="450" t="str">
        <f>IF(BZ49="","",CB49*CC49+CD49*CE49)</f>
        <v/>
      </c>
    </row>
    <row r="50" spans="13:93">
      <c r="M50"/>
      <c r="AQ50" s="317" t="s">
        <v>13150</v>
      </c>
      <c r="AR50" s="317" t="s">
        <v>13151</v>
      </c>
      <c r="BG50"/>
      <c r="BK50" s="247"/>
      <c r="BL50" s="248"/>
      <c r="BM50" s="249"/>
      <c r="BN50" s="248"/>
      <c r="BO50" s="249"/>
      <c r="BZ50" s="336"/>
      <c r="CA50" s="282" t="str">
        <f>IF(BZ50="","",VLOOKUP(BZ50,bhpc_data[],7,FALSE))</f>
        <v/>
      </c>
      <c r="CB50" s="339"/>
      <c r="CC50" s="443"/>
      <c r="CD50" s="362"/>
      <c r="CE50" s="446"/>
      <c r="CF50" s="340"/>
      <c r="CG50" s="751" t="str">
        <f>IFERROR(ROUNDUP(CB50/VLOOKUP(BZ50,bhpc_data[],9,FALSE),0),"")</f>
        <v/>
      </c>
      <c r="CH50" s="458" t="str">
        <f>IFERROR(ROUNDUP(CD50/VLOOKUP(BZ50,bhpc_data[],9,FALSE),0),"")</f>
        <v/>
      </c>
      <c r="CI50" s="458" t="str">
        <f>IFERROR(ROUNDUP(CF50/VLOOKUP(BZ50,bhpc_data[],9,FALSE),0),"")</f>
        <v/>
      </c>
      <c r="CJ50" s="458" t="str">
        <f>IFERROR(((CB50+CD50+CF50)/VLOOKUP(BZ50,bhpc_data[],9,FALSE))*VLOOKUP(BZ50,bhpc_data[],17,FALSE),"")</f>
        <v/>
      </c>
      <c r="CK50" s="458" t="str">
        <f>IFERROR(((CB50+CD50+CF50)/VLOOKUP(BZ50,bhpc_data[],9,FALSE))*VLOOKUP(BZ50,bhpc_data[],18,FALSE),"")</f>
        <v/>
      </c>
      <c r="CL50" s="459" t="str">
        <f>IFERROR(VLOOKUP(BZ50,inventory[],4,FALSE),"")</f>
        <v/>
      </c>
      <c r="CM50" s="451" t="str">
        <f>IF(BZ50="","",VLOOKUP(BZ50,inventory[],5,FALSE))</f>
        <v/>
      </c>
      <c r="CN50" s="755" t="str">
        <f>IF(BZ50="","",(CB50+CD50+CF50)*CM50)</f>
        <v/>
      </c>
      <c r="CO50" s="450" t="str">
        <f>IF(BZ50="","",CB50*CC50+CD50*CE50)</f>
        <v/>
      </c>
    </row>
    <row r="51" spans="13:93">
      <c r="M51"/>
      <c r="AQ51" s="318" t="s">
        <v>544</v>
      </c>
      <c r="AR51" s="318" t="s">
        <v>545</v>
      </c>
      <c r="BG51"/>
      <c r="BK51" s="247"/>
      <c r="BL51" s="248"/>
      <c r="BM51" s="249"/>
      <c r="BN51" s="248"/>
      <c r="BO51" s="249"/>
      <c r="BZ51" s="337"/>
      <c r="CA51" s="282" t="str">
        <f>IF(BZ51="","",VLOOKUP(BZ51,bhpc_data[],7,FALSE))</f>
        <v/>
      </c>
      <c r="CB51" s="341"/>
      <c r="CC51" s="443"/>
      <c r="CD51" s="362"/>
      <c r="CE51" s="446"/>
      <c r="CF51" s="340"/>
      <c r="CG51" s="751" t="str">
        <f>IFERROR(ROUNDUP(CB51/VLOOKUP(BZ51,bhpc_data[],9,FALSE),0),"")</f>
        <v/>
      </c>
      <c r="CH51" s="458" t="str">
        <f>IFERROR(ROUNDUP(CD51/VLOOKUP(BZ51,bhpc_data[],9,FALSE),0),"")</f>
        <v/>
      </c>
      <c r="CI51" s="458" t="str">
        <f>IFERROR(ROUNDUP(CF51/VLOOKUP(BZ51,bhpc_data[],9,FALSE),0),"")</f>
        <v/>
      </c>
      <c r="CJ51" s="458" t="str">
        <f>IFERROR(((CB51+CD51+CF51)/VLOOKUP(BZ51,bhpc_data[],9,FALSE))*VLOOKUP(BZ51,bhpc_data[],17,FALSE),"")</f>
        <v/>
      </c>
      <c r="CK51" s="458" t="str">
        <f>IFERROR(((CB51+CD51+CF51)/VLOOKUP(BZ51,bhpc_data[],9,FALSE))*VLOOKUP(BZ51,bhpc_data[],18,FALSE),"")</f>
        <v/>
      </c>
      <c r="CL51" s="459" t="str">
        <f>IFERROR(VLOOKUP(BZ51,inventory[],4,FALSE),"")</f>
        <v/>
      </c>
      <c r="CM51" s="451" t="str">
        <f>IF(BZ51="","",VLOOKUP(BZ51,inventory[],5,FALSE))</f>
        <v/>
      </c>
      <c r="CN51" s="755" t="str">
        <f>IF(BZ51="","",(CB51+CD51+CF51)*CM51)</f>
        <v/>
      </c>
      <c r="CO51" s="450" t="str">
        <f>IF(BZ51="","",CB51*CC51+CD51*CE51)</f>
        <v/>
      </c>
    </row>
    <row r="52" spans="13:93">
      <c r="M52"/>
      <c r="AQ52" s="318" t="s">
        <v>540</v>
      </c>
      <c r="AR52" s="318" t="s">
        <v>13152</v>
      </c>
      <c r="BG52"/>
      <c r="BK52" s="247"/>
      <c r="BL52" s="248"/>
      <c r="BM52" s="249"/>
      <c r="BN52" s="248"/>
      <c r="BO52" s="249"/>
      <c r="BZ52" s="337"/>
      <c r="CA52" s="282" t="str">
        <f>IF(BZ52="","",VLOOKUP(BZ52,bhpc_data[],7,FALSE))</f>
        <v/>
      </c>
      <c r="CB52" s="341"/>
      <c r="CC52" s="443"/>
      <c r="CD52" s="362"/>
      <c r="CE52" s="446"/>
      <c r="CF52" s="340"/>
      <c r="CG52" s="751" t="str">
        <f>IFERROR(ROUNDUP(CB52/VLOOKUP(BZ52,bhpc_data[],9,FALSE),0),"")</f>
        <v/>
      </c>
      <c r="CH52" s="458" t="str">
        <f>IFERROR(ROUNDUP(CD52/VLOOKUP(BZ52,bhpc_data[],9,FALSE),0),"")</f>
        <v/>
      </c>
      <c r="CI52" s="458" t="str">
        <f>IFERROR(ROUNDUP(CF52/VLOOKUP(BZ52,bhpc_data[],9,FALSE),0),"")</f>
        <v/>
      </c>
      <c r="CJ52" s="458" t="str">
        <f>IFERROR(((CB52+CD52+CF52)/VLOOKUP(BZ52,bhpc_data[],9,FALSE))*VLOOKUP(BZ52,bhpc_data[],17,FALSE),"")</f>
        <v/>
      </c>
      <c r="CK52" s="458" t="str">
        <f>IFERROR(((CB52+CD52+CF52)/VLOOKUP(BZ52,bhpc_data[],9,FALSE))*VLOOKUP(BZ52,bhpc_data[],18,FALSE),"")</f>
        <v/>
      </c>
      <c r="CL52" s="459" t="str">
        <f>IFERROR(VLOOKUP(BZ52,inventory[],4,FALSE),"")</f>
        <v/>
      </c>
      <c r="CM52" s="451" t="str">
        <f>IF(BZ52="","",VLOOKUP(BZ52,inventory[],5,FALSE))</f>
        <v/>
      </c>
      <c r="CN52" s="755" t="str">
        <f>IF(BZ52="","",(CB52+CD52+CF52)*CM52)</f>
        <v/>
      </c>
      <c r="CO52" s="450" t="str">
        <f>IF(BZ52="","",CB52*CC52+CD52*CE52)</f>
        <v/>
      </c>
    </row>
    <row r="53" spans="13:93">
      <c r="M53"/>
      <c r="O53" s="287"/>
      <c r="S53" s="288"/>
      <c r="AQ53" s="318" t="s">
        <v>13153</v>
      </c>
      <c r="AR53" s="318" t="s">
        <v>543</v>
      </c>
      <c r="BG53"/>
      <c r="BK53" s="247"/>
      <c r="BL53" s="248"/>
      <c r="BM53" s="249"/>
      <c r="BN53" s="248"/>
      <c r="BO53" s="249"/>
      <c r="BZ53" s="336"/>
      <c r="CA53" s="282" t="str">
        <f>IF(BZ53="","",VLOOKUP(BZ53,bhpc_data[],7,FALSE))</f>
        <v/>
      </c>
      <c r="CB53" s="339"/>
      <c r="CC53" s="443"/>
      <c r="CD53" s="362"/>
      <c r="CE53" s="446"/>
      <c r="CF53" s="340"/>
      <c r="CG53" s="751" t="str">
        <f>IFERROR(ROUNDUP(CB53/VLOOKUP(BZ53,bhpc_data[],9,FALSE),0),"")</f>
        <v/>
      </c>
      <c r="CH53" s="458" t="str">
        <f>IFERROR(ROUNDUP(CD53/VLOOKUP(BZ53,bhpc_data[],9,FALSE),0),"")</f>
        <v/>
      </c>
      <c r="CI53" s="458" t="str">
        <f>IFERROR(ROUNDUP(CF53/VLOOKUP(BZ53,bhpc_data[],9,FALSE),0),"")</f>
        <v/>
      </c>
      <c r="CJ53" s="458" t="str">
        <f>IFERROR(((CB53+CD53+CF53)/VLOOKUP(BZ53,bhpc_data[],9,FALSE))*VLOOKUP(BZ53,bhpc_data[],17,FALSE),"")</f>
        <v/>
      </c>
      <c r="CK53" s="458" t="str">
        <f>IFERROR(((CB53+CD53+CF53)/VLOOKUP(BZ53,bhpc_data[],9,FALSE))*VLOOKUP(BZ53,bhpc_data[],18,FALSE),"")</f>
        <v/>
      </c>
      <c r="CL53" s="459" t="str">
        <f>IFERROR(VLOOKUP(BZ53,inventory[],4,FALSE),"")</f>
        <v/>
      </c>
      <c r="CM53" s="451" t="str">
        <f>IF(BZ53="","",VLOOKUP(BZ53,inventory[],5,FALSE))</f>
        <v/>
      </c>
      <c r="CN53" s="755" t="str">
        <f>IF(BZ53="","",(CB53+CD53+CF53)*CM53)</f>
        <v/>
      </c>
      <c r="CO53" s="450" t="str">
        <f>IF(BZ53="","",CB53*CC53+CD53*CE53)</f>
        <v/>
      </c>
    </row>
    <row r="54" spans="13:93">
      <c r="M54"/>
      <c r="O54" s="287"/>
      <c r="AQ54" s="318" t="s">
        <v>546</v>
      </c>
      <c r="AR54" s="318" t="s">
        <v>13154</v>
      </c>
      <c r="BG54"/>
      <c r="BK54" s="247"/>
      <c r="BL54" s="248"/>
      <c r="BM54" s="249"/>
      <c r="BN54" s="248"/>
      <c r="BO54" s="249"/>
      <c r="BZ54" s="337"/>
      <c r="CA54" s="282" t="str">
        <f>IF(BZ54="","",VLOOKUP(BZ54,bhpc_data[],7,FALSE))</f>
        <v/>
      </c>
      <c r="CB54" s="341"/>
      <c r="CC54" s="443"/>
      <c r="CD54" s="362"/>
      <c r="CE54" s="446"/>
      <c r="CF54" s="340"/>
      <c r="CG54" s="751" t="str">
        <f>IFERROR(ROUNDUP(CB54/VLOOKUP(BZ54,bhpc_data[],9,FALSE),0),"")</f>
        <v/>
      </c>
      <c r="CH54" s="458" t="str">
        <f>IFERROR(ROUNDUP(CD54/VLOOKUP(BZ54,bhpc_data[],9,FALSE),0),"")</f>
        <v/>
      </c>
      <c r="CI54" s="458" t="str">
        <f>IFERROR(ROUNDUP(CF54/VLOOKUP(BZ54,bhpc_data[],9,FALSE),0),"")</f>
        <v/>
      </c>
      <c r="CJ54" s="458" t="str">
        <f>IFERROR(((CB54+CD54+CF54)/VLOOKUP(BZ54,bhpc_data[],9,FALSE))*VLOOKUP(BZ54,bhpc_data[],17,FALSE),"")</f>
        <v/>
      </c>
      <c r="CK54" s="458" t="str">
        <f>IFERROR(((CB54+CD54+CF54)/VLOOKUP(BZ54,bhpc_data[],9,FALSE))*VLOOKUP(BZ54,bhpc_data[],18,FALSE),"")</f>
        <v/>
      </c>
      <c r="CL54" s="459" t="str">
        <f>IFERROR(VLOOKUP(BZ54,inventory[],4,FALSE),"")</f>
        <v/>
      </c>
      <c r="CM54" s="451" t="str">
        <f>IF(BZ54="","",VLOOKUP(BZ54,inventory[],5,FALSE))</f>
        <v/>
      </c>
      <c r="CN54" s="755" t="str">
        <f>IF(BZ54="","",(CB54+CD54+CF54)*CM54)</f>
        <v/>
      </c>
      <c r="CO54" s="450" t="str">
        <f>IF(BZ54="","",CB54*CC54+CD54*CE54)</f>
        <v/>
      </c>
    </row>
    <row r="55" spans="13:93">
      <c r="M55"/>
      <c r="O55" s="287"/>
      <c r="AQ55" s="318"/>
      <c r="AR55" s="318" t="s">
        <v>541</v>
      </c>
      <c r="BG55"/>
      <c r="BK55" s="247"/>
      <c r="BL55" s="248"/>
      <c r="BM55" s="249"/>
      <c r="BN55" s="248"/>
      <c r="BO55" s="249"/>
      <c r="BZ55" s="337"/>
      <c r="CA55" s="282" t="str">
        <f>IF(BZ55="","",VLOOKUP(BZ55,bhpc_data[],7,FALSE))</f>
        <v/>
      </c>
      <c r="CB55" s="341"/>
      <c r="CC55" s="443"/>
      <c r="CD55" s="362"/>
      <c r="CE55" s="446"/>
      <c r="CF55" s="340"/>
      <c r="CG55" s="751" t="str">
        <f>IFERROR(ROUNDUP(CB55/VLOOKUP(BZ55,bhpc_data[],9,FALSE),0),"")</f>
        <v/>
      </c>
      <c r="CH55" s="458" t="str">
        <f>IFERROR(ROUNDUP(CD55/VLOOKUP(BZ55,bhpc_data[],9,FALSE),0),"")</f>
        <v/>
      </c>
      <c r="CI55" s="458" t="str">
        <f>IFERROR(ROUNDUP(CF55/VLOOKUP(BZ55,bhpc_data[],9,FALSE),0),"")</f>
        <v/>
      </c>
      <c r="CJ55" s="458" t="str">
        <f>IFERROR(((CB55+CD55+CF55)/VLOOKUP(BZ55,bhpc_data[],9,FALSE))*VLOOKUP(BZ55,bhpc_data[],17,FALSE),"")</f>
        <v/>
      </c>
      <c r="CK55" s="458" t="str">
        <f>IFERROR(((CB55+CD55+CF55)/VLOOKUP(BZ55,bhpc_data[],9,FALSE))*VLOOKUP(BZ55,bhpc_data[],18,FALSE),"")</f>
        <v/>
      </c>
      <c r="CL55" s="459" t="str">
        <f>IFERROR(VLOOKUP(BZ55,inventory[],4,FALSE),"")</f>
        <v/>
      </c>
      <c r="CM55" s="451" t="str">
        <f>IF(BZ55="","",VLOOKUP(BZ55,inventory[],5,FALSE))</f>
        <v/>
      </c>
      <c r="CN55" s="755" t="str">
        <f>IF(BZ55="","",(CB55+CD55+CF55)*CM55)</f>
        <v/>
      </c>
      <c r="CO55" s="450" t="str">
        <f>IF(BZ55="","",CB55*CC55+CD55*CE55)</f>
        <v/>
      </c>
    </row>
    <row r="56" spans="13:93">
      <c r="M56"/>
      <c r="O56" s="287"/>
      <c r="AQ56" s="318"/>
      <c r="AR56" s="318" t="s">
        <v>13155</v>
      </c>
      <c r="BG56"/>
      <c r="BK56" s="247"/>
      <c r="BL56" s="248"/>
      <c r="BM56" s="249"/>
      <c r="BN56" s="248"/>
      <c r="BO56" s="249"/>
      <c r="BZ56" s="337"/>
      <c r="CA56" s="282" t="str">
        <f>IF(BZ56="","",VLOOKUP(BZ56,bhpc_data[],7,FALSE))</f>
        <v/>
      </c>
      <c r="CB56" s="341"/>
      <c r="CC56" s="443"/>
      <c r="CD56" s="362"/>
      <c r="CE56" s="446"/>
      <c r="CF56" s="340"/>
      <c r="CG56" s="751" t="str">
        <f>IFERROR(ROUNDUP(CB56/VLOOKUP(BZ56,bhpc_data[],9,FALSE),0),"")</f>
        <v/>
      </c>
      <c r="CH56" s="458" t="str">
        <f>IFERROR(ROUNDUP(CD56/VLOOKUP(BZ56,bhpc_data[],9,FALSE),0),"")</f>
        <v/>
      </c>
      <c r="CI56" s="458" t="str">
        <f>IFERROR(ROUNDUP(CF56/VLOOKUP(BZ56,bhpc_data[],9,FALSE),0),"")</f>
        <v/>
      </c>
      <c r="CJ56" s="458" t="str">
        <f>IFERROR(((CB56+CD56+CF56)/VLOOKUP(BZ56,bhpc_data[],9,FALSE))*VLOOKUP(BZ56,bhpc_data[],17,FALSE),"")</f>
        <v/>
      </c>
      <c r="CK56" s="458" t="str">
        <f>IFERROR(((CB56+CD56+CF56)/VLOOKUP(BZ56,bhpc_data[],9,FALSE))*VLOOKUP(BZ56,bhpc_data[],18,FALSE),"")</f>
        <v/>
      </c>
      <c r="CL56" s="459" t="str">
        <f>IFERROR(VLOOKUP(BZ56,inventory[],4,FALSE),"")</f>
        <v/>
      </c>
      <c r="CM56" s="451" t="str">
        <f>IF(BZ56="","",VLOOKUP(BZ56,inventory[],5,FALSE))</f>
        <v/>
      </c>
      <c r="CN56" s="755" t="str">
        <f>IF(BZ56="","",(CB56+CD56+CF56)*CM56)</f>
        <v/>
      </c>
      <c r="CO56" s="450" t="str">
        <f>IF(BZ56="","",CB56*CC56+CD56*CE56)</f>
        <v/>
      </c>
    </row>
    <row r="57" spans="13:93">
      <c r="M57"/>
      <c r="O57" s="287"/>
      <c r="AQ57" s="318"/>
      <c r="AR57" s="318" t="s">
        <v>13156</v>
      </c>
      <c r="BG57"/>
      <c r="BK57" s="247"/>
      <c r="BL57" s="248"/>
      <c r="BM57" s="249"/>
      <c r="BN57" s="248"/>
      <c r="BO57" s="249"/>
      <c r="BZ57" s="337"/>
      <c r="CA57" s="282" t="str">
        <f>IF(BZ57="","",VLOOKUP(BZ57,bhpc_data[],7,FALSE))</f>
        <v/>
      </c>
      <c r="CB57" s="341"/>
      <c r="CC57" s="443"/>
      <c r="CD57" s="362"/>
      <c r="CE57" s="446"/>
      <c r="CF57" s="340"/>
      <c r="CG57" s="751" t="str">
        <f>IFERROR(ROUNDUP(CB57/VLOOKUP(BZ57,bhpc_data[],9,FALSE),0),"")</f>
        <v/>
      </c>
      <c r="CH57" s="458" t="str">
        <f>IFERROR(ROUNDUP(CD57/VLOOKUP(BZ57,bhpc_data[],9,FALSE),0),"")</f>
        <v/>
      </c>
      <c r="CI57" s="458" t="str">
        <f>IFERROR(ROUNDUP(CF57/VLOOKUP(BZ57,bhpc_data[],9,FALSE),0),"")</f>
        <v/>
      </c>
      <c r="CJ57" s="458" t="str">
        <f>IFERROR(((CB57+CD57+CF57)/VLOOKUP(BZ57,bhpc_data[],9,FALSE))*VLOOKUP(BZ57,bhpc_data[],17,FALSE),"")</f>
        <v/>
      </c>
      <c r="CK57" s="458" t="str">
        <f>IFERROR(((CB57+CD57+CF57)/VLOOKUP(BZ57,bhpc_data[],9,FALSE))*VLOOKUP(BZ57,bhpc_data[],18,FALSE),"")</f>
        <v/>
      </c>
      <c r="CL57" s="459" t="str">
        <f>IFERROR(VLOOKUP(BZ57,inventory[],4,FALSE),"")</f>
        <v/>
      </c>
      <c r="CM57" s="451" t="str">
        <f>IF(BZ57="","",VLOOKUP(BZ57,inventory[],5,FALSE))</f>
        <v/>
      </c>
      <c r="CN57" s="755" t="str">
        <f>IF(BZ57="","",(CB57+CD57+CF57)*CM57)</f>
        <v/>
      </c>
      <c r="CO57" s="450" t="str">
        <f>IF(BZ57="","",CB57*CC57+CD57*CE57)</f>
        <v/>
      </c>
    </row>
    <row r="58" spans="13:93">
      <c r="M58"/>
      <c r="AQ58" s="318"/>
      <c r="AR58" s="318" t="s">
        <v>13157</v>
      </c>
      <c r="BG58"/>
      <c r="BK58" s="247"/>
      <c r="BL58" s="248"/>
      <c r="BM58" s="249"/>
      <c r="BN58" s="248"/>
      <c r="BO58" s="249"/>
      <c r="BZ58" s="337"/>
      <c r="CA58" s="282" t="str">
        <f>IF(BZ58="","",VLOOKUP(BZ58,bhpc_data[],7,FALSE))</f>
        <v/>
      </c>
      <c r="CB58" s="341"/>
      <c r="CC58" s="443"/>
      <c r="CD58" s="362"/>
      <c r="CE58" s="446"/>
      <c r="CF58" s="340"/>
      <c r="CG58" s="751" t="str">
        <f>IFERROR(ROUNDUP(CB58/VLOOKUP(BZ58,bhpc_data[],9,FALSE),0),"")</f>
        <v/>
      </c>
      <c r="CH58" s="458" t="str">
        <f>IFERROR(ROUNDUP(CD58/VLOOKUP(BZ58,bhpc_data[],9,FALSE),0),"")</f>
        <v/>
      </c>
      <c r="CI58" s="458" t="str">
        <f>IFERROR(ROUNDUP(CF58/VLOOKUP(BZ58,bhpc_data[],9,FALSE),0),"")</f>
        <v/>
      </c>
      <c r="CJ58" s="458" t="str">
        <f>IFERROR(((CB58+CD58+CF58)/VLOOKUP(BZ58,bhpc_data[],9,FALSE))*VLOOKUP(BZ58,bhpc_data[],17,FALSE),"")</f>
        <v/>
      </c>
      <c r="CK58" s="458" t="str">
        <f>IFERROR(((CB58+CD58+CF58)/VLOOKUP(BZ58,bhpc_data[],9,FALSE))*VLOOKUP(BZ58,bhpc_data[],18,FALSE),"")</f>
        <v/>
      </c>
      <c r="CL58" s="459" t="str">
        <f>IFERROR(VLOOKUP(BZ58,inventory[],4,FALSE),"")</f>
        <v/>
      </c>
      <c r="CM58" s="451" t="str">
        <f>IF(BZ58="","",VLOOKUP(BZ58,inventory[],5,FALSE))</f>
        <v/>
      </c>
      <c r="CN58" s="755" t="str">
        <f>IF(BZ58="","",(CB58+CD58+CF58)*CM58)</f>
        <v/>
      </c>
      <c r="CO58" s="450" t="str">
        <f>IF(BZ58="","",CB58*CC58+CD58*CE58)</f>
        <v/>
      </c>
    </row>
    <row r="59" spans="13:93">
      <c r="M59"/>
      <c r="AQ59" s="318"/>
      <c r="AR59" s="318" t="s">
        <v>547</v>
      </c>
      <c r="BG59"/>
      <c r="BK59" s="247"/>
      <c r="BL59" s="248"/>
      <c r="BM59" s="249"/>
      <c r="BN59" s="248"/>
      <c r="BO59" s="249"/>
      <c r="BZ59" s="337"/>
      <c r="CA59" s="282" t="str">
        <f>IF(BZ59="","",VLOOKUP(BZ59,bhpc_data[],7,FALSE))</f>
        <v/>
      </c>
      <c r="CB59" s="341"/>
      <c r="CC59" s="443"/>
      <c r="CD59" s="363"/>
      <c r="CE59" s="447"/>
      <c r="CF59" s="342"/>
      <c r="CG59" s="751" t="str">
        <f>IFERROR(ROUNDUP(CB59/VLOOKUP(BZ59,bhpc_data[],9,FALSE),0),"")</f>
        <v/>
      </c>
      <c r="CH59" s="458" t="str">
        <f>IFERROR(ROUNDUP(CD59/VLOOKUP(BZ59,bhpc_data[],9,FALSE),0),"")</f>
        <v/>
      </c>
      <c r="CI59" s="458" t="str">
        <f>IFERROR(ROUNDUP(CF59/VLOOKUP(BZ59,bhpc_data[],9,FALSE),0),"")</f>
        <v/>
      </c>
      <c r="CJ59" s="458" t="str">
        <f>IFERROR(((CB59+CD59+CF59)/VLOOKUP(BZ59,bhpc_data[],9,FALSE))*VLOOKUP(BZ59,bhpc_data[],17,FALSE),"")</f>
        <v/>
      </c>
      <c r="CK59" s="458" t="str">
        <f>IFERROR(((CB59+CD59+CF59)/VLOOKUP(BZ59,bhpc_data[],9,FALSE))*VLOOKUP(BZ59,bhpc_data[],18,FALSE),"")</f>
        <v/>
      </c>
      <c r="CL59" s="459" t="str">
        <f>IFERROR(VLOOKUP(BZ59,inventory[],4,FALSE),"")</f>
        <v/>
      </c>
      <c r="CM59" s="451" t="str">
        <f>IF(BZ59="","",VLOOKUP(BZ59,inventory[],5,FALSE))</f>
        <v/>
      </c>
      <c r="CN59" s="755" t="str">
        <f>IF(BZ59="","",(CB59+CD59+CF59)*CM59)</f>
        <v/>
      </c>
      <c r="CO59" s="450" t="str">
        <f>IF(BZ59="","",CB59*CC59+CD59*CE59)</f>
        <v/>
      </c>
    </row>
    <row r="60" spans="13:93">
      <c r="M60"/>
      <c r="BG60"/>
      <c r="BK60" s="247"/>
      <c r="BL60" s="248"/>
      <c r="BM60" s="249"/>
      <c r="BN60" s="248"/>
      <c r="BO60" s="249"/>
      <c r="BZ60" s="337"/>
      <c r="CA60" s="282" t="str">
        <f>IF(BZ60="","",VLOOKUP(BZ60,bhpc_data[],7,FALSE))</f>
        <v/>
      </c>
      <c r="CB60" s="341"/>
      <c r="CC60" s="443"/>
      <c r="CD60" s="363"/>
      <c r="CE60" s="447"/>
      <c r="CF60" s="342"/>
      <c r="CG60" s="751" t="str">
        <f>IFERROR(ROUNDUP(CB60/VLOOKUP(BZ60,bhpc_data[],9,FALSE),0),"")</f>
        <v/>
      </c>
      <c r="CH60" s="458" t="str">
        <f>IFERROR(ROUNDUP(CD60/VLOOKUP(BZ60,bhpc_data[],9,FALSE),0),"")</f>
        <v/>
      </c>
      <c r="CI60" s="458" t="str">
        <f>IFERROR(ROUNDUP(CF60/VLOOKUP(BZ60,bhpc_data[],9,FALSE),0),"")</f>
        <v/>
      </c>
      <c r="CJ60" s="458" t="str">
        <f>IFERROR(((CB60+CD60+CF60)/VLOOKUP(BZ60,bhpc_data[],9,FALSE))*VLOOKUP(BZ60,bhpc_data[],17,FALSE),"")</f>
        <v/>
      </c>
      <c r="CK60" s="458" t="str">
        <f>IFERROR(((CB60+CD60+CF60)/VLOOKUP(BZ60,bhpc_data[],9,FALSE))*VLOOKUP(BZ60,bhpc_data[],18,FALSE),"")</f>
        <v/>
      </c>
      <c r="CL60" s="459" t="str">
        <f>IFERROR(VLOOKUP(BZ60,inventory[],4,FALSE),"")</f>
        <v/>
      </c>
      <c r="CM60" s="451" t="str">
        <f>IF(BZ60="","",VLOOKUP(BZ60,inventory[],5,FALSE))</f>
        <v/>
      </c>
      <c r="CN60" s="755" t="str">
        <f>IF(BZ60="","",(CB60+CD60+CF60)*CM60)</f>
        <v/>
      </c>
      <c r="CO60" s="450" t="str">
        <f>IF(BZ60="","",CB60*CC60+CD60*CE60)</f>
        <v/>
      </c>
    </row>
    <row r="61" spans="13:93">
      <c r="M61"/>
      <c r="BG61"/>
      <c r="BK61" s="247"/>
      <c r="BL61" s="248"/>
      <c r="BM61" s="249"/>
      <c r="BN61" s="248"/>
      <c r="BO61" s="249"/>
      <c r="BZ61" s="337"/>
      <c r="CA61" s="282" t="str">
        <f>IF(BZ61="","",VLOOKUP(BZ61,bhpc_data[],7,FALSE))</f>
        <v/>
      </c>
      <c r="CB61" s="341"/>
      <c r="CC61" s="443"/>
      <c r="CD61" s="363"/>
      <c r="CE61" s="447"/>
      <c r="CF61" s="342"/>
      <c r="CG61" s="751" t="str">
        <f>IFERROR(ROUNDUP(CB61/VLOOKUP(BZ61,bhpc_data[],9,FALSE),0),"")</f>
        <v/>
      </c>
      <c r="CH61" s="458" t="str">
        <f>IFERROR(ROUNDUP(CD61/VLOOKUP(BZ61,bhpc_data[],9,FALSE),0),"")</f>
        <v/>
      </c>
      <c r="CI61" s="458" t="str">
        <f>IFERROR(ROUNDUP(CF61/VLOOKUP(BZ61,bhpc_data[],9,FALSE),0),"")</f>
        <v/>
      </c>
      <c r="CJ61" s="458" t="str">
        <f>IFERROR(((CB61+CD61+CF61)/VLOOKUP(BZ61,bhpc_data[],9,FALSE))*VLOOKUP(BZ61,bhpc_data[],17,FALSE),"")</f>
        <v/>
      </c>
      <c r="CK61" s="458" t="str">
        <f>IFERROR(((CB61+CD61+CF61)/VLOOKUP(BZ61,bhpc_data[],9,FALSE))*VLOOKUP(BZ61,bhpc_data[],18,FALSE),"")</f>
        <v/>
      </c>
      <c r="CL61" s="459" t="str">
        <f>IFERROR(VLOOKUP(BZ61,inventory[],4,FALSE),"")</f>
        <v/>
      </c>
      <c r="CM61" s="451" t="str">
        <f>IF(BZ61="","",VLOOKUP(BZ61,inventory[],5,FALSE))</f>
        <v/>
      </c>
      <c r="CN61" s="755" t="str">
        <f>IF(BZ61="","",(CB61+CD61+CF61)*CM61)</f>
        <v/>
      </c>
      <c r="CO61" s="450" t="str">
        <f>IF(BZ61="","",CB61*CC61+CD61*CE61)</f>
        <v/>
      </c>
    </row>
    <row r="62" spans="13:93">
      <c r="M62"/>
      <c r="BG62"/>
      <c r="BK62" s="247"/>
      <c r="BL62" s="248"/>
      <c r="BM62" s="249"/>
      <c r="BN62" s="248"/>
      <c r="BO62" s="249"/>
      <c r="BZ62" s="337"/>
      <c r="CA62" s="282" t="str">
        <f>IF(BZ62="","",VLOOKUP(BZ62,bhpc_data[],7,FALSE))</f>
        <v/>
      </c>
      <c r="CB62" s="341"/>
      <c r="CC62" s="443"/>
      <c r="CD62" s="363"/>
      <c r="CE62" s="447"/>
      <c r="CF62" s="342"/>
      <c r="CG62" s="751" t="str">
        <f>IFERROR(ROUNDUP(CB62/VLOOKUP(BZ62,bhpc_data[],9,FALSE),0),"")</f>
        <v/>
      </c>
      <c r="CH62" s="458" t="str">
        <f>IFERROR(ROUNDUP(CD62/VLOOKUP(BZ62,bhpc_data[],9,FALSE),0),"")</f>
        <v/>
      </c>
      <c r="CI62" s="458" t="str">
        <f>IFERROR(ROUNDUP(CF62/VLOOKUP(BZ62,bhpc_data[],9,FALSE),0),"")</f>
        <v/>
      </c>
      <c r="CJ62" s="458" t="str">
        <f>IFERROR(((CB62+CD62+CF62)/VLOOKUP(BZ62,bhpc_data[],9,FALSE))*VLOOKUP(BZ62,bhpc_data[],17,FALSE),"")</f>
        <v/>
      </c>
      <c r="CK62" s="458" t="str">
        <f>IFERROR(((CB62+CD62+CF62)/VLOOKUP(BZ62,bhpc_data[],9,FALSE))*VLOOKUP(BZ62,bhpc_data[],18,FALSE),"")</f>
        <v/>
      </c>
      <c r="CL62" s="459" t="str">
        <f>IFERROR(VLOOKUP(BZ62,inventory[],4,FALSE),"")</f>
        <v/>
      </c>
      <c r="CM62" s="451" t="str">
        <f>IF(BZ62="","",VLOOKUP(BZ62,inventory[],5,FALSE))</f>
        <v/>
      </c>
      <c r="CN62" s="755" t="str">
        <f>IF(BZ62="","",(CB62+CD62+CF62)*CM62)</f>
        <v/>
      </c>
      <c r="CO62" s="450" t="str">
        <f>IF(BZ62="","",CB62*CC62+CD62*CE62)</f>
        <v/>
      </c>
    </row>
    <row r="63" spans="13:93">
      <c r="M63"/>
      <c r="BG63"/>
      <c r="BK63" s="247"/>
      <c r="BL63" s="248"/>
      <c r="BM63" s="249"/>
      <c r="BN63" s="248"/>
      <c r="BO63" s="249"/>
      <c r="BZ63" s="337"/>
      <c r="CA63" s="282" t="str">
        <f>IF(BZ63="","",VLOOKUP(BZ63,bhpc_data[],7,FALSE))</f>
        <v/>
      </c>
      <c r="CB63" s="341"/>
      <c r="CC63" s="443"/>
      <c r="CD63" s="363"/>
      <c r="CE63" s="447"/>
      <c r="CF63" s="342"/>
      <c r="CG63" s="751" t="str">
        <f>IFERROR(ROUNDUP(CB63/VLOOKUP(BZ63,bhpc_data[],9,FALSE),0),"")</f>
        <v/>
      </c>
      <c r="CH63" s="458" t="str">
        <f>IFERROR(ROUNDUP(CD63/VLOOKUP(BZ63,bhpc_data[],9,FALSE),0),"")</f>
        <v/>
      </c>
      <c r="CI63" s="458" t="str">
        <f>IFERROR(ROUNDUP(CF63/VLOOKUP(BZ63,bhpc_data[],9,FALSE),0),"")</f>
        <v/>
      </c>
      <c r="CJ63" s="458" t="str">
        <f>IFERROR(((CB63+CD63+CF63)/VLOOKUP(BZ63,bhpc_data[],9,FALSE))*VLOOKUP(BZ63,bhpc_data[],17,FALSE),"")</f>
        <v/>
      </c>
      <c r="CK63" s="458" t="str">
        <f>IFERROR(((CB63+CD63+CF63)/VLOOKUP(BZ63,bhpc_data[],9,FALSE))*VLOOKUP(BZ63,bhpc_data[],18,FALSE),"")</f>
        <v/>
      </c>
      <c r="CL63" s="459" t="str">
        <f>IFERROR(VLOOKUP(BZ63,inventory[],4,FALSE),"")</f>
        <v/>
      </c>
      <c r="CM63" s="451" t="str">
        <f>IF(BZ63="","",VLOOKUP(BZ63,inventory[],5,FALSE))</f>
        <v/>
      </c>
      <c r="CN63" s="755" t="str">
        <f>IF(BZ63="","",(CB63+CD63+CF63)*CM63)</f>
        <v/>
      </c>
      <c r="CO63" s="450" t="str">
        <f>IF(BZ63="","",CB63*CC63+CD63*CE63)</f>
        <v/>
      </c>
    </row>
    <row r="64" spans="13:93">
      <c r="BG64"/>
      <c r="BK64" s="247"/>
      <c r="BL64" s="248"/>
      <c r="BM64" s="249"/>
      <c r="BN64" s="248"/>
      <c r="BO64" s="249"/>
      <c r="BZ64" s="337"/>
      <c r="CA64" s="282" t="str">
        <f>IF(BZ64="","",VLOOKUP(BZ64,bhpc_data[],7,FALSE))</f>
        <v/>
      </c>
      <c r="CB64" s="341"/>
      <c r="CC64" s="443"/>
      <c r="CD64" s="363"/>
      <c r="CE64" s="447"/>
      <c r="CF64" s="342"/>
      <c r="CG64" s="751" t="str">
        <f>IFERROR(ROUNDUP(CB64/VLOOKUP(BZ64,bhpc_data[],9,FALSE),0),"")</f>
        <v/>
      </c>
      <c r="CH64" s="458" t="str">
        <f>IFERROR(ROUNDUP(CD64/VLOOKUP(BZ64,bhpc_data[],9,FALSE),0),"")</f>
        <v/>
      </c>
      <c r="CI64" s="458" t="str">
        <f>IFERROR(ROUNDUP(CF64/VLOOKUP(BZ64,bhpc_data[],9,FALSE),0),"")</f>
        <v/>
      </c>
      <c r="CJ64" s="458" t="str">
        <f>IFERROR(((CB64+CD64+CF64)/VLOOKUP(BZ64,bhpc_data[],9,FALSE))*VLOOKUP(BZ64,bhpc_data[],17,FALSE),"")</f>
        <v/>
      </c>
      <c r="CK64" s="458" t="str">
        <f>IFERROR(((CB64+CD64+CF64)/VLOOKUP(BZ64,bhpc_data[],9,FALSE))*VLOOKUP(BZ64,bhpc_data[],18,FALSE),"")</f>
        <v/>
      </c>
      <c r="CL64" s="459" t="str">
        <f>IFERROR(VLOOKUP(BZ64,inventory[],4,FALSE),"")</f>
        <v/>
      </c>
      <c r="CM64" s="451" t="str">
        <f>IF(BZ64="","",VLOOKUP(BZ64,inventory[],5,FALSE))</f>
        <v/>
      </c>
      <c r="CN64" s="755" t="str">
        <f>IF(BZ64="","",(CB64+CD64+CF64)*CM64)</f>
        <v/>
      </c>
      <c r="CO64" s="450" t="str">
        <f>IF(BZ64="","",CB64*CC64+CD64*CE64)</f>
        <v/>
      </c>
    </row>
    <row r="65" spans="59:93">
      <c r="BG65"/>
      <c r="BK65" s="247"/>
      <c r="BL65" s="248"/>
      <c r="BM65" s="249"/>
      <c r="BN65" s="248"/>
      <c r="BO65" s="249"/>
      <c r="BZ65" s="337"/>
      <c r="CA65" s="282" t="str">
        <f>IF(BZ65="","",VLOOKUP(BZ65,bhpc_data[],7,FALSE))</f>
        <v/>
      </c>
      <c r="CB65" s="341"/>
      <c r="CC65" s="443"/>
      <c r="CD65" s="363"/>
      <c r="CE65" s="447"/>
      <c r="CF65" s="342"/>
      <c r="CG65" s="751" t="str">
        <f>IFERROR(ROUNDUP(CB65/VLOOKUP(BZ65,bhpc_data[],9,FALSE),0),"")</f>
        <v/>
      </c>
      <c r="CH65" s="458" t="str">
        <f>IFERROR(ROUNDUP(CD65/VLOOKUP(BZ65,bhpc_data[],9,FALSE),0),"")</f>
        <v/>
      </c>
      <c r="CI65" s="458" t="str">
        <f>IFERROR(ROUNDUP(CF65/VLOOKUP(BZ65,bhpc_data[],9,FALSE),0),"")</f>
        <v/>
      </c>
      <c r="CJ65" s="458" t="str">
        <f>IFERROR(((CB65+CD65+CF65)/VLOOKUP(BZ65,bhpc_data[],9,FALSE))*VLOOKUP(BZ65,bhpc_data[],17,FALSE),"")</f>
        <v/>
      </c>
      <c r="CK65" s="458" t="str">
        <f>IFERROR(((CB65+CD65+CF65)/VLOOKUP(BZ65,bhpc_data[],9,FALSE))*VLOOKUP(BZ65,bhpc_data[],18,FALSE),"")</f>
        <v/>
      </c>
      <c r="CL65" s="459" t="str">
        <f>IFERROR(VLOOKUP(BZ65,inventory[],4,FALSE),"")</f>
        <v/>
      </c>
      <c r="CM65" s="451" t="str">
        <f>IF(BZ65="","",VLOOKUP(BZ65,inventory[],5,FALSE))</f>
        <v/>
      </c>
      <c r="CN65" s="755" t="str">
        <f>IF(BZ65="","",(CB65+CD65+CF65)*CM65)</f>
        <v/>
      </c>
      <c r="CO65" s="450" t="str">
        <f>IF(BZ65="","",CB65*CC65+CD65*CE65)</f>
        <v/>
      </c>
    </row>
    <row r="66" spans="59:93">
      <c r="BG66"/>
      <c r="BK66" s="247"/>
      <c r="BL66" s="248"/>
      <c r="BM66" s="249"/>
      <c r="BN66" s="248"/>
      <c r="BO66" s="249"/>
      <c r="BZ66" s="337"/>
      <c r="CA66" s="282" t="str">
        <f>IF(BZ66="","",VLOOKUP(BZ66,bhpc_data[],7,FALSE))</f>
        <v/>
      </c>
      <c r="CB66" s="341"/>
      <c r="CC66" s="443"/>
      <c r="CD66" s="363"/>
      <c r="CE66" s="447"/>
      <c r="CF66" s="342"/>
      <c r="CG66" s="751" t="str">
        <f>IFERROR(ROUNDUP(CB66/VLOOKUP(BZ66,bhpc_data[],9,FALSE),0),"")</f>
        <v/>
      </c>
      <c r="CH66" s="458" t="str">
        <f>IFERROR(ROUNDUP(CD66/VLOOKUP(BZ66,bhpc_data[],9,FALSE),0),"")</f>
        <v/>
      </c>
      <c r="CI66" s="458" t="str">
        <f>IFERROR(ROUNDUP(CF66/VLOOKUP(BZ66,bhpc_data[],9,FALSE),0),"")</f>
        <v/>
      </c>
      <c r="CJ66" s="458" t="str">
        <f>IFERROR(((CB66+CD66+CF66)/VLOOKUP(BZ66,bhpc_data[],9,FALSE))*VLOOKUP(BZ66,bhpc_data[],17,FALSE),"")</f>
        <v/>
      </c>
      <c r="CK66" s="458" t="str">
        <f>IFERROR(((CB66+CD66+CF66)/VLOOKUP(BZ66,bhpc_data[],9,FALSE))*VLOOKUP(BZ66,bhpc_data[],18,FALSE),"")</f>
        <v/>
      </c>
      <c r="CL66" s="459" t="str">
        <f>IFERROR(VLOOKUP(BZ66,inventory[],4,FALSE),"")</f>
        <v/>
      </c>
      <c r="CM66" s="451" t="str">
        <f>IF(BZ66="","",VLOOKUP(BZ66,inventory[],5,FALSE))</f>
        <v/>
      </c>
      <c r="CN66" s="755" t="str">
        <f>IF(BZ66="","",(CB66+CD66+CF66)*CM66)</f>
        <v/>
      </c>
      <c r="CO66" s="450" t="str">
        <f>IF(BZ66="","",CB66*CC66+CD66*CE66)</f>
        <v/>
      </c>
    </row>
    <row r="67" spans="59:93">
      <c r="BG67"/>
      <c r="BK67" s="247"/>
      <c r="BL67" s="248"/>
      <c r="BM67" s="249"/>
      <c r="BN67" s="248"/>
      <c r="BO67" s="249"/>
      <c r="BZ67" s="337"/>
      <c r="CA67" s="282" t="str">
        <f>IF(BZ67="","",VLOOKUP(BZ67,bhpc_data[],7,FALSE))</f>
        <v/>
      </c>
      <c r="CB67" s="341"/>
      <c r="CC67" s="443"/>
      <c r="CD67" s="363"/>
      <c r="CE67" s="447"/>
      <c r="CF67" s="342"/>
      <c r="CG67" s="751" t="str">
        <f>IFERROR(ROUNDUP(CB67/VLOOKUP(BZ67,bhpc_data[],9,FALSE),0),"")</f>
        <v/>
      </c>
      <c r="CH67" s="458" t="str">
        <f>IFERROR(ROUNDUP(CD67/VLOOKUP(BZ67,bhpc_data[],9,FALSE),0),"")</f>
        <v/>
      </c>
      <c r="CI67" s="458" t="str">
        <f>IFERROR(ROUNDUP(CF67/VLOOKUP(BZ67,bhpc_data[],9,FALSE),0),"")</f>
        <v/>
      </c>
      <c r="CJ67" s="458" t="str">
        <f>IFERROR(((CB67+CD67+CF67)/VLOOKUP(BZ67,bhpc_data[],9,FALSE))*VLOOKUP(BZ67,bhpc_data[],17,FALSE),"")</f>
        <v/>
      </c>
      <c r="CK67" s="458" t="str">
        <f>IFERROR(((CB67+CD67+CF67)/VLOOKUP(BZ67,bhpc_data[],9,FALSE))*VLOOKUP(BZ67,bhpc_data[],18,FALSE),"")</f>
        <v/>
      </c>
      <c r="CL67" s="459" t="str">
        <f>IFERROR(VLOOKUP(BZ67,inventory[],4,FALSE),"")</f>
        <v/>
      </c>
      <c r="CM67" s="451" t="str">
        <f>IF(BZ67="","",VLOOKUP(BZ67,inventory[],5,FALSE))</f>
        <v/>
      </c>
      <c r="CN67" s="755" t="str">
        <f>IF(BZ67="","",(CB67+CD67+CF67)*CM67)</f>
        <v/>
      </c>
      <c r="CO67" s="450" t="str">
        <f>IF(BZ67="","",CB67*CC67+CD67*CE67)</f>
        <v/>
      </c>
    </row>
    <row r="68" spans="59:93">
      <c r="BG68"/>
      <c r="BK68" s="247"/>
      <c r="BL68" s="248"/>
      <c r="BM68" s="249"/>
      <c r="BN68" s="248"/>
      <c r="BO68" s="249"/>
      <c r="BZ68" s="337"/>
      <c r="CA68" s="282" t="str">
        <f>IF(BZ68="","",VLOOKUP(BZ68,bhpc_data[],7,FALSE))</f>
        <v/>
      </c>
      <c r="CB68" s="341"/>
      <c r="CC68" s="443"/>
      <c r="CD68" s="363"/>
      <c r="CE68" s="447"/>
      <c r="CF68" s="342"/>
      <c r="CG68" s="751" t="str">
        <f>IFERROR(ROUNDUP(CB68/VLOOKUP(BZ68,bhpc_data[],9,FALSE),0),"")</f>
        <v/>
      </c>
      <c r="CH68" s="458" t="str">
        <f>IFERROR(ROUNDUP(CD68/VLOOKUP(BZ68,bhpc_data[],9,FALSE),0),"")</f>
        <v/>
      </c>
      <c r="CI68" s="458" t="str">
        <f>IFERROR(ROUNDUP(CF68/VLOOKUP(BZ68,bhpc_data[],9,FALSE),0),"")</f>
        <v/>
      </c>
      <c r="CJ68" s="458" t="str">
        <f>IFERROR(((CB68+CD68+CF68)/VLOOKUP(BZ68,bhpc_data[],9,FALSE))*VLOOKUP(BZ68,bhpc_data[],17,FALSE),"")</f>
        <v/>
      </c>
      <c r="CK68" s="458" t="str">
        <f>IFERROR(((CB68+CD68+CF68)/VLOOKUP(BZ68,bhpc_data[],9,FALSE))*VLOOKUP(BZ68,bhpc_data[],18,FALSE),"")</f>
        <v/>
      </c>
      <c r="CL68" s="459" t="str">
        <f>IFERROR(VLOOKUP(BZ68,inventory[],4,FALSE),"")</f>
        <v/>
      </c>
      <c r="CM68" s="451" t="str">
        <f>IF(BZ68="","",VLOOKUP(BZ68,inventory[],5,FALSE))</f>
        <v/>
      </c>
      <c r="CN68" s="755" t="str">
        <f>IF(BZ68="","",(CB68+CD68+CF68)*CM68)</f>
        <v/>
      </c>
      <c r="CO68" s="450" t="str">
        <f>IF(BZ68="","",CB68*CC68+CD68*CE68)</f>
        <v/>
      </c>
    </row>
    <row r="69" spans="59:93">
      <c r="BG69"/>
      <c r="BK69" s="247"/>
      <c r="BL69" s="248"/>
      <c r="BM69" s="249"/>
      <c r="BN69" s="248"/>
      <c r="BO69" s="249"/>
      <c r="BZ69" s="337"/>
      <c r="CA69" s="282" t="str">
        <f>IF(BZ69="","",VLOOKUP(BZ69,bhpc_data[],7,FALSE))</f>
        <v/>
      </c>
      <c r="CB69" s="341"/>
      <c r="CC69" s="443"/>
      <c r="CD69" s="363"/>
      <c r="CE69" s="447"/>
      <c r="CF69" s="342"/>
      <c r="CG69" s="751" t="str">
        <f>IFERROR(ROUNDUP(CB69/VLOOKUP(BZ69,bhpc_data[],9,FALSE),0),"")</f>
        <v/>
      </c>
      <c r="CH69" s="458" t="str">
        <f>IFERROR(ROUNDUP(CD69/VLOOKUP(BZ69,bhpc_data[],9,FALSE),0),"")</f>
        <v/>
      </c>
      <c r="CI69" s="458" t="str">
        <f>IFERROR(ROUNDUP(CF69/VLOOKUP(BZ69,bhpc_data[],9,FALSE),0),"")</f>
        <v/>
      </c>
      <c r="CJ69" s="458" t="str">
        <f>IFERROR(((CB69+CD69+CF69)/VLOOKUP(BZ69,bhpc_data[],9,FALSE))*VLOOKUP(BZ69,bhpc_data[],17,FALSE),"")</f>
        <v/>
      </c>
      <c r="CK69" s="458" t="str">
        <f>IFERROR(((CB69+CD69+CF69)/VLOOKUP(BZ69,bhpc_data[],9,FALSE))*VLOOKUP(BZ69,bhpc_data[],18,FALSE),"")</f>
        <v/>
      </c>
      <c r="CL69" s="459" t="str">
        <f>IFERROR(VLOOKUP(BZ69,inventory[],4,FALSE),"")</f>
        <v/>
      </c>
      <c r="CM69" s="451" t="str">
        <f>IF(BZ69="","",VLOOKUP(BZ69,inventory[],5,FALSE))</f>
        <v/>
      </c>
      <c r="CN69" s="755" t="str">
        <f>IF(BZ69="","",(CB69+CD69+CF69)*CM69)</f>
        <v/>
      </c>
      <c r="CO69" s="450" t="str">
        <f>IF(BZ69="","",CB69*CC69+CD69*CE69)</f>
        <v/>
      </c>
    </row>
    <row r="70" spans="59:93">
      <c r="BG70"/>
      <c r="BK70" s="247"/>
      <c r="BL70" s="248"/>
      <c r="BM70" s="249"/>
      <c r="BN70" s="248"/>
      <c r="BO70" s="249"/>
      <c r="BZ70" s="337"/>
      <c r="CA70" s="282" t="str">
        <f>IF(BZ70="","",VLOOKUP(BZ70,bhpc_data[],7,FALSE))</f>
        <v/>
      </c>
      <c r="CB70" s="341"/>
      <c r="CC70" s="443"/>
      <c r="CD70" s="363"/>
      <c r="CE70" s="447"/>
      <c r="CF70" s="342"/>
      <c r="CG70" s="751" t="str">
        <f>IFERROR(ROUNDUP(CB70/VLOOKUP(BZ70,bhpc_data[],9,FALSE),0),"")</f>
        <v/>
      </c>
      <c r="CH70" s="458" t="str">
        <f>IFERROR(ROUNDUP(CD70/VLOOKUP(BZ70,bhpc_data[],9,FALSE),0),"")</f>
        <v/>
      </c>
      <c r="CI70" s="458" t="str">
        <f>IFERROR(ROUNDUP(CF70/VLOOKUP(BZ70,bhpc_data[],9,FALSE),0),"")</f>
        <v/>
      </c>
      <c r="CJ70" s="458" t="str">
        <f>IFERROR(((CB70+CD70+CF70)/VLOOKUP(BZ70,bhpc_data[],9,FALSE))*VLOOKUP(BZ70,bhpc_data[],17,FALSE),"")</f>
        <v/>
      </c>
      <c r="CK70" s="458" t="str">
        <f>IFERROR(((CB70+CD70+CF70)/VLOOKUP(BZ70,bhpc_data[],9,FALSE))*VLOOKUP(BZ70,bhpc_data[],18,FALSE),"")</f>
        <v/>
      </c>
      <c r="CL70" s="459" t="str">
        <f>IFERROR(VLOOKUP(BZ70,inventory[],4,FALSE),"")</f>
        <v/>
      </c>
      <c r="CM70" s="451" t="str">
        <f>IF(BZ70="","",VLOOKUP(BZ70,inventory[],5,FALSE))</f>
        <v/>
      </c>
      <c r="CN70" s="755" t="str">
        <f>IF(BZ70="","",(CB70+CD70+CF70)*CM70)</f>
        <v/>
      </c>
      <c r="CO70" s="450" t="str">
        <f>IF(BZ70="","",CB70*CC70+CD70*CE70)</f>
        <v/>
      </c>
    </row>
    <row r="71" spans="59:93">
      <c r="BG71"/>
      <c r="BK71" s="247"/>
      <c r="BL71" s="248"/>
      <c r="BM71" s="249"/>
      <c r="BN71" s="248"/>
      <c r="BO71" s="249"/>
      <c r="BZ71" s="337"/>
      <c r="CA71" s="282" t="str">
        <f>IF(BZ71="","",VLOOKUP(BZ71,bhpc_data[],7,FALSE))</f>
        <v/>
      </c>
      <c r="CB71" s="341"/>
      <c r="CC71" s="443"/>
      <c r="CD71" s="363"/>
      <c r="CE71" s="447"/>
      <c r="CF71" s="342"/>
      <c r="CG71" s="751" t="str">
        <f>IFERROR(ROUNDUP(CB71/VLOOKUP(BZ71,bhpc_data[],9,FALSE),0),"")</f>
        <v/>
      </c>
      <c r="CH71" s="458" t="str">
        <f>IFERROR(ROUNDUP(CD71/VLOOKUP(BZ71,bhpc_data[],9,FALSE),0),"")</f>
        <v/>
      </c>
      <c r="CI71" s="458" t="str">
        <f>IFERROR(ROUNDUP(CF71/VLOOKUP(BZ71,bhpc_data[],9,FALSE),0),"")</f>
        <v/>
      </c>
      <c r="CJ71" s="458" t="str">
        <f>IFERROR(((CB71+CD71+CF71)/VLOOKUP(BZ71,bhpc_data[],9,FALSE))*VLOOKUP(BZ71,bhpc_data[],17,FALSE),"")</f>
        <v/>
      </c>
      <c r="CK71" s="458" t="str">
        <f>IFERROR(((CB71+CD71+CF71)/VLOOKUP(BZ71,bhpc_data[],9,FALSE))*VLOOKUP(BZ71,bhpc_data[],18,FALSE),"")</f>
        <v/>
      </c>
      <c r="CL71" s="459" t="str">
        <f>IFERROR(VLOOKUP(BZ71,inventory[],4,FALSE),"")</f>
        <v/>
      </c>
      <c r="CM71" s="451" t="str">
        <f>IF(BZ71="","",VLOOKUP(BZ71,inventory[],5,FALSE))</f>
        <v/>
      </c>
      <c r="CN71" s="755" t="str">
        <f>IF(BZ71="","",(CB71+CD71+CF71)*CM71)</f>
        <v/>
      </c>
      <c r="CO71" s="450" t="str">
        <f>IF(BZ71="","",CB71*CC71+CD71*CE71)</f>
        <v/>
      </c>
    </row>
    <row r="72" spans="59:93">
      <c r="BG72"/>
      <c r="BK72" s="247"/>
      <c r="BL72" s="248"/>
      <c r="BM72" s="249"/>
      <c r="BN72" s="248"/>
      <c r="BO72" s="249"/>
      <c r="BZ72" s="337"/>
      <c r="CA72" s="282" t="str">
        <f>IF(BZ72="","",VLOOKUP(BZ72,bhpc_data[],7,FALSE))</f>
        <v/>
      </c>
      <c r="CB72" s="341"/>
      <c r="CC72" s="443"/>
      <c r="CD72" s="363"/>
      <c r="CE72" s="447"/>
      <c r="CF72" s="342"/>
      <c r="CG72" s="751" t="str">
        <f>IFERROR(ROUNDUP(CB72/VLOOKUP(BZ72,bhpc_data[],9,FALSE),0),"")</f>
        <v/>
      </c>
      <c r="CH72" s="458" t="str">
        <f>IFERROR(ROUNDUP(CD72/VLOOKUP(BZ72,bhpc_data[],9,FALSE),0),"")</f>
        <v/>
      </c>
      <c r="CI72" s="458" t="str">
        <f>IFERROR(ROUNDUP(CF72/VLOOKUP(BZ72,bhpc_data[],9,FALSE),0),"")</f>
        <v/>
      </c>
      <c r="CJ72" s="458" t="str">
        <f>IFERROR(((CB72+CD72+CF72)/VLOOKUP(BZ72,bhpc_data[],9,FALSE))*VLOOKUP(BZ72,bhpc_data[],17,FALSE),"")</f>
        <v/>
      </c>
      <c r="CK72" s="458" t="str">
        <f>IFERROR(((CB72+CD72+CF72)/VLOOKUP(BZ72,bhpc_data[],9,FALSE))*VLOOKUP(BZ72,bhpc_data[],18,FALSE),"")</f>
        <v/>
      </c>
      <c r="CL72" s="459" t="str">
        <f>IFERROR(VLOOKUP(BZ72,inventory[],4,FALSE),"")</f>
        <v/>
      </c>
      <c r="CM72" s="451" t="str">
        <f>IF(BZ72="","",VLOOKUP(BZ72,inventory[],5,FALSE))</f>
        <v/>
      </c>
      <c r="CN72" s="755" t="str">
        <f>IF(BZ72="","",(CB72+CD72+CF72)*CM72)</f>
        <v/>
      </c>
      <c r="CO72" s="450" t="str">
        <f>IF(BZ72="","",CB72*CC72+CD72*CE72)</f>
        <v/>
      </c>
    </row>
    <row r="73" spans="59:93">
      <c r="BG73"/>
      <c r="BK73" s="247"/>
      <c r="BL73" s="248"/>
      <c r="BM73" s="249"/>
      <c r="BN73" s="248"/>
      <c r="BO73" s="249"/>
      <c r="BZ73" s="337"/>
      <c r="CA73" s="282" t="str">
        <f>IF(BZ73="","",VLOOKUP(BZ73,bhpc_data[],7,FALSE))</f>
        <v/>
      </c>
      <c r="CB73" s="341"/>
      <c r="CC73" s="443"/>
      <c r="CD73" s="363"/>
      <c r="CE73" s="447"/>
      <c r="CF73" s="342"/>
      <c r="CG73" s="751" t="str">
        <f>IFERROR(ROUNDUP(CB73/VLOOKUP(BZ73,bhpc_data[],9,FALSE),0),"")</f>
        <v/>
      </c>
      <c r="CH73" s="458" t="str">
        <f>IFERROR(ROUNDUP(CD73/VLOOKUP(BZ73,bhpc_data[],9,FALSE),0),"")</f>
        <v/>
      </c>
      <c r="CI73" s="458" t="str">
        <f>IFERROR(ROUNDUP(CF73/VLOOKUP(BZ73,bhpc_data[],9,FALSE),0),"")</f>
        <v/>
      </c>
      <c r="CJ73" s="458" t="str">
        <f>IFERROR(((CB73+CD73+CF73)/VLOOKUP(BZ73,bhpc_data[],9,FALSE))*VLOOKUP(BZ73,bhpc_data[],17,FALSE),"")</f>
        <v/>
      </c>
      <c r="CK73" s="458" t="str">
        <f>IFERROR(((CB73+CD73+CF73)/VLOOKUP(BZ73,bhpc_data[],9,FALSE))*VLOOKUP(BZ73,bhpc_data[],18,FALSE),"")</f>
        <v/>
      </c>
      <c r="CL73" s="459" t="str">
        <f>IFERROR(VLOOKUP(BZ73,inventory[],4,FALSE),"")</f>
        <v/>
      </c>
      <c r="CM73" s="451" t="str">
        <f>IF(BZ73="","",VLOOKUP(BZ73,inventory[],5,FALSE))</f>
        <v/>
      </c>
      <c r="CN73" s="755" t="str">
        <f>IF(BZ73="","",(CB73+CD73+CF73)*CM73)</f>
        <v/>
      </c>
      <c r="CO73" s="450" t="str">
        <f>IF(BZ73="","",CB73*CC73+CD73*CE73)</f>
        <v/>
      </c>
    </row>
    <row r="74" spans="59:93">
      <c r="BG74"/>
      <c r="BK74" s="247"/>
      <c r="BL74" s="248"/>
      <c r="BM74" s="249"/>
      <c r="BN74" s="248"/>
      <c r="BO74" s="249"/>
      <c r="BZ74" s="337"/>
      <c r="CA74" s="282" t="str">
        <f>IF(BZ74="","",VLOOKUP(BZ74,bhpc_data[],7,FALSE))</f>
        <v/>
      </c>
      <c r="CB74" s="341"/>
      <c r="CC74" s="443"/>
      <c r="CD74" s="363"/>
      <c r="CE74" s="447"/>
      <c r="CF74" s="342"/>
      <c r="CG74" s="751" t="str">
        <f>IFERROR(ROUNDUP(CB74/VLOOKUP(BZ74,bhpc_data[],9,FALSE),0),"")</f>
        <v/>
      </c>
      <c r="CH74" s="458" t="str">
        <f>IFERROR(ROUNDUP(CD74/VLOOKUP(BZ74,bhpc_data[],9,FALSE),0),"")</f>
        <v/>
      </c>
      <c r="CI74" s="458" t="str">
        <f>IFERROR(ROUNDUP(CF74/VLOOKUP(BZ74,bhpc_data[],9,FALSE),0),"")</f>
        <v/>
      </c>
      <c r="CJ74" s="458" t="str">
        <f>IFERROR(((CB74+CD74+CF74)/VLOOKUP(BZ74,bhpc_data[],9,FALSE))*VLOOKUP(BZ74,bhpc_data[],17,FALSE),"")</f>
        <v/>
      </c>
      <c r="CK74" s="458" t="str">
        <f>IFERROR(((CB74+CD74+CF74)/VLOOKUP(BZ74,bhpc_data[],9,FALSE))*VLOOKUP(BZ74,bhpc_data[],18,FALSE),"")</f>
        <v/>
      </c>
      <c r="CL74" s="459" t="str">
        <f>IFERROR(VLOOKUP(BZ74,inventory[],4,FALSE),"")</f>
        <v/>
      </c>
      <c r="CM74" s="451" t="str">
        <f>IF(BZ74="","",VLOOKUP(BZ74,inventory[],5,FALSE))</f>
        <v/>
      </c>
      <c r="CN74" s="755" t="str">
        <f>IF(BZ74="","",(CB74+CD74+CF74)*CM74)</f>
        <v/>
      </c>
      <c r="CO74" s="450" t="str">
        <f>IF(BZ74="","",CB74*CC74+CD74*CE74)</f>
        <v/>
      </c>
    </row>
    <row r="75" spans="59:93">
      <c r="BG75"/>
      <c r="BK75" s="247"/>
      <c r="BL75" s="248"/>
      <c r="BM75" s="249"/>
      <c r="BN75" s="248"/>
      <c r="BO75" s="249"/>
      <c r="BZ75" s="337"/>
      <c r="CA75" s="282" t="str">
        <f>IF(BZ75="","",VLOOKUP(BZ75,bhpc_data[],7,FALSE))</f>
        <v/>
      </c>
      <c r="CB75" s="341"/>
      <c r="CC75" s="443"/>
      <c r="CD75" s="363"/>
      <c r="CE75" s="447"/>
      <c r="CF75" s="342"/>
      <c r="CG75" s="751" t="str">
        <f>IFERROR(ROUNDUP(CB75/VLOOKUP(BZ75,bhpc_data[],9,FALSE),0),"")</f>
        <v/>
      </c>
      <c r="CH75" s="458" t="str">
        <f>IFERROR(ROUNDUP(CD75/VLOOKUP(BZ75,bhpc_data[],9,FALSE),0),"")</f>
        <v/>
      </c>
      <c r="CI75" s="458" t="str">
        <f>IFERROR(ROUNDUP(CF75/VLOOKUP(BZ75,bhpc_data[],9,FALSE),0),"")</f>
        <v/>
      </c>
      <c r="CJ75" s="458" t="str">
        <f>IFERROR(((CB75+CD75+CF75)/VLOOKUP(BZ75,bhpc_data[],9,FALSE))*VLOOKUP(BZ75,bhpc_data[],17,FALSE),"")</f>
        <v/>
      </c>
      <c r="CK75" s="458" t="str">
        <f>IFERROR(((CB75+CD75+CF75)/VLOOKUP(BZ75,bhpc_data[],9,FALSE))*VLOOKUP(BZ75,bhpc_data[],18,FALSE),"")</f>
        <v/>
      </c>
      <c r="CL75" s="459" t="str">
        <f>IFERROR(VLOOKUP(BZ75,inventory[],4,FALSE),"")</f>
        <v/>
      </c>
      <c r="CM75" s="451" t="str">
        <f>IF(BZ75="","",VLOOKUP(BZ75,inventory[],5,FALSE))</f>
        <v/>
      </c>
      <c r="CN75" s="755" t="str">
        <f>IF(BZ75="","",(CB75+CD75+CF75)*CM75)</f>
        <v/>
      </c>
      <c r="CO75" s="450" t="str">
        <f>IF(BZ75="","",CB75*CC75+CD75*CE75)</f>
        <v/>
      </c>
    </row>
    <row r="76" spans="59:93">
      <c r="BG76"/>
      <c r="BK76" s="247"/>
      <c r="BL76" s="248"/>
      <c r="BM76" s="249"/>
      <c r="BN76" s="248"/>
      <c r="BO76" s="249"/>
      <c r="BZ76" s="337"/>
      <c r="CA76" s="282" t="str">
        <f>IF(BZ76="","",VLOOKUP(BZ76,bhpc_data[],7,FALSE))</f>
        <v/>
      </c>
      <c r="CB76" s="341"/>
      <c r="CC76" s="443"/>
      <c r="CD76" s="363"/>
      <c r="CE76" s="447"/>
      <c r="CF76" s="342"/>
      <c r="CG76" s="751" t="str">
        <f>IFERROR(ROUNDUP(CB76/VLOOKUP(BZ76,bhpc_data[],9,FALSE),0),"")</f>
        <v/>
      </c>
      <c r="CH76" s="458" t="str">
        <f>IFERROR(ROUNDUP(CD76/VLOOKUP(BZ76,bhpc_data[],9,FALSE),0),"")</f>
        <v/>
      </c>
      <c r="CI76" s="458" t="str">
        <f>IFERROR(ROUNDUP(CF76/VLOOKUP(BZ76,bhpc_data[],9,FALSE),0),"")</f>
        <v/>
      </c>
      <c r="CJ76" s="458" t="str">
        <f>IFERROR(((CB76+CD76+CF76)/VLOOKUP(BZ76,bhpc_data[],9,FALSE))*VLOOKUP(BZ76,bhpc_data[],17,FALSE),"")</f>
        <v/>
      </c>
      <c r="CK76" s="458" t="str">
        <f>IFERROR(((CB76+CD76+CF76)/VLOOKUP(BZ76,bhpc_data[],9,FALSE))*VLOOKUP(BZ76,bhpc_data[],18,FALSE),"")</f>
        <v/>
      </c>
      <c r="CL76" s="459" t="str">
        <f>IFERROR(VLOOKUP(BZ76,inventory[],4,FALSE),"")</f>
        <v/>
      </c>
      <c r="CM76" s="451" t="str">
        <f>IF(BZ76="","",VLOOKUP(BZ76,inventory[],5,FALSE))</f>
        <v/>
      </c>
      <c r="CN76" s="755" t="str">
        <f>IF(BZ76="","",(CB76+CD76+CF76)*CM76)</f>
        <v/>
      </c>
      <c r="CO76" s="450" t="str">
        <f>IF(BZ76="","",CB76*CC76+CD76*CE76)</f>
        <v/>
      </c>
    </row>
    <row r="77" spans="59:93">
      <c r="BG77"/>
      <c r="BK77" s="247"/>
      <c r="BL77" s="248"/>
      <c r="BM77" s="249"/>
      <c r="BN77" s="248"/>
      <c r="BO77" s="249"/>
      <c r="BZ77" s="337"/>
      <c r="CA77" s="282" t="str">
        <f>IF(BZ77="","",VLOOKUP(BZ77,bhpc_data[],7,FALSE))</f>
        <v/>
      </c>
      <c r="CB77" s="341"/>
      <c r="CC77" s="443"/>
      <c r="CD77" s="363"/>
      <c r="CE77" s="447"/>
      <c r="CF77" s="342"/>
      <c r="CG77" s="751" t="str">
        <f>IFERROR(ROUNDUP(CB77/VLOOKUP(BZ77,bhpc_data[],9,FALSE),0),"")</f>
        <v/>
      </c>
      <c r="CH77" s="458" t="str">
        <f>IFERROR(ROUNDUP(CD77/VLOOKUP(BZ77,bhpc_data[],9,FALSE),0),"")</f>
        <v/>
      </c>
      <c r="CI77" s="458" t="str">
        <f>IFERROR(ROUNDUP(CF77/VLOOKUP(BZ77,bhpc_data[],9,FALSE),0),"")</f>
        <v/>
      </c>
      <c r="CJ77" s="458" t="str">
        <f>IFERROR(((CB77+CD77+CF77)/VLOOKUP(BZ77,bhpc_data[],9,FALSE))*VLOOKUP(BZ77,bhpc_data[],17,FALSE),"")</f>
        <v/>
      </c>
      <c r="CK77" s="458" t="str">
        <f>IFERROR(((CB77+CD77+CF77)/VLOOKUP(BZ77,bhpc_data[],9,FALSE))*VLOOKUP(BZ77,bhpc_data[],18,FALSE),"")</f>
        <v/>
      </c>
      <c r="CL77" s="459" t="str">
        <f>IFERROR(VLOOKUP(BZ77,inventory[],4,FALSE),"")</f>
        <v/>
      </c>
      <c r="CM77" s="451" t="str">
        <f>IF(BZ77="","",VLOOKUP(BZ77,inventory[],5,FALSE))</f>
        <v/>
      </c>
      <c r="CN77" s="755" t="str">
        <f>IF(BZ77="","",(CB77+CD77+CF77)*CM77)</f>
        <v/>
      </c>
      <c r="CO77" s="450" t="str">
        <f>IF(BZ77="","",CB77*CC77+CD77*CE77)</f>
        <v/>
      </c>
    </row>
    <row r="78" spans="59:93">
      <c r="BG78"/>
      <c r="BK78" s="247"/>
      <c r="BL78" s="248"/>
      <c r="BM78" s="249"/>
      <c r="BN78" s="248"/>
      <c r="BO78" s="249"/>
      <c r="BZ78" s="337"/>
      <c r="CA78" s="282" t="str">
        <f>IF(BZ78="","",VLOOKUP(BZ78,bhpc_data[],7,FALSE))</f>
        <v/>
      </c>
      <c r="CB78" s="341"/>
      <c r="CC78" s="443"/>
      <c r="CD78" s="363"/>
      <c r="CE78" s="447"/>
      <c r="CF78" s="342"/>
      <c r="CG78" s="751" t="str">
        <f>IFERROR(ROUNDUP(CB78/VLOOKUP(BZ78,bhpc_data[],9,FALSE),0),"")</f>
        <v/>
      </c>
      <c r="CH78" s="458" t="str">
        <f>IFERROR(ROUNDUP(CD78/VLOOKUP(BZ78,bhpc_data[],9,FALSE),0),"")</f>
        <v/>
      </c>
      <c r="CI78" s="458" t="str">
        <f>IFERROR(ROUNDUP(CF78/VLOOKUP(BZ78,bhpc_data[],9,FALSE),0),"")</f>
        <v/>
      </c>
      <c r="CJ78" s="458" t="str">
        <f>IFERROR(((CB78+CD78+CF78)/VLOOKUP(BZ78,bhpc_data[],9,FALSE))*VLOOKUP(BZ78,bhpc_data[],17,FALSE),"")</f>
        <v/>
      </c>
      <c r="CK78" s="458" t="str">
        <f>IFERROR(((CB78+CD78+CF78)/VLOOKUP(BZ78,bhpc_data[],9,FALSE))*VLOOKUP(BZ78,bhpc_data[],18,FALSE),"")</f>
        <v/>
      </c>
      <c r="CL78" s="459" t="str">
        <f>IFERROR(VLOOKUP(BZ78,inventory[],4,FALSE),"")</f>
        <v/>
      </c>
      <c r="CM78" s="451" t="str">
        <f>IF(BZ78="","",VLOOKUP(BZ78,inventory[],5,FALSE))</f>
        <v/>
      </c>
      <c r="CN78" s="755" t="str">
        <f>IF(BZ78="","",(CB78+CD78+CF78)*CM78)</f>
        <v/>
      </c>
      <c r="CO78" s="450" t="str">
        <f>IF(BZ78="","",CB78*CC78+CD78*CE78)</f>
        <v/>
      </c>
    </row>
    <row r="79" spans="59:93">
      <c r="BG79"/>
      <c r="BK79" s="247"/>
      <c r="BL79" s="248"/>
      <c r="BM79" s="249"/>
      <c r="BN79" s="248"/>
      <c r="BO79" s="249"/>
      <c r="BZ79" s="337"/>
      <c r="CA79" s="282" t="str">
        <f>IF(BZ79="","",VLOOKUP(BZ79,bhpc_data[],7,FALSE))</f>
        <v/>
      </c>
      <c r="CB79" s="341"/>
      <c r="CC79" s="443"/>
      <c r="CD79" s="363"/>
      <c r="CE79" s="447"/>
      <c r="CF79" s="342"/>
      <c r="CG79" s="751" t="str">
        <f>IFERROR(ROUNDUP(CB79/VLOOKUP(BZ79,bhpc_data[],9,FALSE),0),"")</f>
        <v/>
      </c>
      <c r="CH79" s="458" t="str">
        <f>IFERROR(ROUNDUP(CD79/VLOOKUP(BZ79,bhpc_data[],9,FALSE),0),"")</f>
        <v/>
      </c>
      <c r="CI79" s="458" t="str">
        <f>IFERROR(ROUNDUP(CF79/VLOOKUP(BZ79,bhpc_data[],9,FALSE),0),"")</f>
        <v/>
      </c>
      <c r="CJ79" s="458" t="str">
        <f>IFERROR(((CB79+CD79+CF79)/VLOOKUP(BZ79,bhpc_data[],9,FALSE))*VLOOKUP(BZ79,bhpc_data[],17,FALSE),"")</f>
        <v/>
      </c>
      <c r="CK79" s="458" t="str">
        <f>IFERROR(((CB79+CD79+CF79)/VLOOKUP(BZ79,bhpc_data[],9,FALSE))*VLOOKUP(BZ79,bhpc_data[],18,FALSE),"")</f>
        <v/>
      </c>
      <c r="CL79" s="459" t="str">
        <f>IFERROR(VLOOKUP(BZ79,inventory[],4,FALSE),"")</f>
        <v/>
      </c>
      <c r="CM79" s="451" t="str">
        <f>IF(BZ79="","",VLOOKUP(BZ79,inventory[],5,FALSE))</f>
        <v/>
      </c>
      <c r="CN79" s="755" t="str">
        <f>IF(BZ79="","",(CB79+CD79+CF79)*CM79)</f>
        <v/>
      </c>
      <c r="CO79" s="450" t="str">
        <f>IF(BZ79="","",CB79*CC79+CD79*CE79)</f>
        <v/>
      </c>
    </row>
    <row r="80" spans="59:93">
      <c r="BG80"/>
      <c r="BK80" s="247"/>
      <c r="BL80" s="248"/>
      <c r="BM80" s="249"/>
      <c r="BN80" s="248"/>
      <c r="BO80" s="249"/>
      <c r="BZ80" s="337"/>
      <c r="CA80" s="282" t="str">
        <f>IF(BZ80="","",VLOOKUP(BZ80,bhpc_data[],7,FALSE))</f>
        <v/>
      </c>
      <c r="CB80" s="341"/>
      <c r="CC80" s="443"/>
      <c r="CD80" s="363"/>
      <c r="CE80" s="447"/>
      <c r="CF80" s="342"/>
      <c r="CG80" s="751" t="str">
        <f>IFERROR(ROUNDUP(CB80/VLOOKUP(BZ80,bhpc_data[],9,FALSE),0),"")</f>
        <v/>
      </c>
      <c r="CH80" s="458" t="str">
        <f>IFERROR(ROUNDUP(CD80/VLOOKUP(BZ80,bhpc_data[],9,FALSE),0),"")</f>
        <v/>
      </c>
      <c r="CI80" s="458" t="str">
        <f>IFERROR(ROUNDUP(CF80/VLOOKUP(BZ80,bhpc_data[],9,FALSE),0),"")</f>
        <v/>
      </c>
      <c r="CJ80" s="458" t="str">
        <f>IFERROR(((CB80+CD80+CF80)/VLOOKUP(BZ80,bhpc_data[],9,FALSE))*VLOOKUP(BZ80,bhpc_data[],17,FALSE),"")</f>
        <v/>
      </c>
      <c r="CK80" s="458" t="str">
        <f>IFERROR(((CB80+CD80+CF80)/VLOOKUP(BZ80,bhpc_data[],9,FALSE))*VLOOKUP(BZ80,bhpc_data[],18,FALSE),"")</f>
        <v/>
      </c>
      <c r="CL80" s="459" t="str">
        <f>IFERROR(VLOOKUP(BZ80,inventory[],4,FALSE),"")</f>
        <v/>
      </c>
      <c r="CM80" s="451" t="str">
        <f>IF(BZ80="","",VLOOKUP(BZ80,inventory[],5,FALSE))</f>
        <v/>
      </c>
      <c r="CN80" s="755" t="str">
        <f>IF(BZ80="","",(CB80+CD80+CF80)*CM80)</f>
        <v/>
      </c>
      <c r="CO80" s="450" t="str">
        <f>IF(BZ80="","",CB80*CC80+CD80*CE80)</f>
        <v/>
      </c>
    </row>
    <row r="81" spans="59:93">
      <c r="BG81"/>
      <c r="BK81" s="247"/>
      <c r="BL81" s="248"/>
      <c r="BM81" s="249"/>
      <c r="BN81" s="248"/>
      <c r="BO81" s="249"/>
      <c r="BZ81" s="337"/>
      <c r="CA81" s="282" t="str">
        <f>IF(BZ81="","",VLOOKUP(BZ81,bhpc_data[],7,FALSE))</f>
        <v/>
      </c>
      <c r="CB81" s="341"/>
      <c r="CC81" s="443"/>
      <c r="CD81" s="363"/>
      <c r="CE81" s="447"/>
      <c r="CF81" s="342"/>
      <c r="CG81" s="751" t="str">
        <f>IFERROR(ROUNDUP(CB81/VLOOKUP(BZ81,bhpc_data[],9,FALSE),0),"")</f>
        <v/>
      </c>
      <c r="CH81" s="458" t="str">
        <f>IFERROR(ROUNDUP(CD81/VLOOKUP(BZ81,bhpc_data[],9,FALSE),0),"")</f>
        <v/>
      </c>
      <c r="CI81" s="458" t="str">
        <f>IFERROR(ROUNDUP(CF81/VLOOKUP(BZ81,bhpc_data[],9,FALSE),0),"")</f>
        <v/>
      </c>
      <c r="CJ81" s="458" t="str">
        <f>IFERROR(((CB81+CD81+CF81)/VLOOKUP(BZ81,bhpc_data[],9,FALSE))*VLOOKUP(BZ81,bhpc_data[],17,FALSE),"")</f>
        <v/>
      </c>
      <c r="CK81" s="458" t="str">
        <f>IFERROR(((CB81+CD81+CF81)/VLOOKUP(BZ81,bhpc_data[],9,FALSE))*VLOOKUP(BZ81,bhpc_data[],18,FALSE),"")</f>
        <v/>
      </c>
      <c r="CL81" s="459" t="str">
        <f>IFERROR(VLOOKUP(BZ81,inventory[],4,FALSE),"")</f>
        <v/>
      </c>
      <c r="CM81" s="451" t="str">
        <f>IF(BZ81="","",VLOOKUP(BZ81,inventory[],5,FALSE))</f>
        <v/>
      </c>
      <c r="CN81" s="755" t="str">
        <f>IF(BZ81="","",(CB81+CD81+CF81)*CM81)</f>
        <v/>
      </c>
      <c r="CO81" s="450" t="str">
        <f>IF(BZ81="","",CB81*CC81+CD81*CE81)</f>
        <v/>
      </c>
    </row>
    <row r="82" spans="59:93">
      <c r="BG82"/>
      <c r="BK82" s="247"/>
      <c r="BL82" s="248"/>
      <c r="BM82" s="249"/>
      <c r="BN82" s="248"/>
      <c r="BO82" s="249"/>
      <c r="BZ82" s="337"/>
      <c r="CA82" s="282" t="str">
        <f>IF(BZ82="","",VLOOKUP(BZ82,bhpc_data[],7,FALSE))</f>
        <v/>
      </c>
      <c r="CB82" s="341"/>
      <c r="CC82" s="443"/>
      <c r="CD82" s="363"/>
      <c r="CE82" s="447"/>
      <c r="CF82" s="342"/>
      <c r="CG82" s="751" t="str">
        <f>IFERROR(ROUNDUP(CB82/VLOOKUP(BZ82,bhpc_data[],9,FALSE),0),"")</f>
        <v/>
      </c>
      <c r="CH82" s="458" t="str">
        <f>IFERROR(ROUNDUP(CD82/VLOOKUP(BZ82,bhpc_data[],9,FALSE),0),"")</f>
        <v/>
      </c>
      <c r="CI82" s="458" t="str">
        <f>IFERROR(ROUNDUP(CF82/VLOOKUP(BZ82,bhpc_data[],9,FALSE),0),"")</f>
        <v/>
      </c>
      <c r="CJ82" s="458" t="str">
        <f>IFERROR(((CB82+CD82+CF82)/VLOOKUP(BZ82,bhpc_data[],9,FALSE))*VLOOKUP(BZ82,bhpc_data[],17,FALSE),"")</f>
        <v/>
      </c>
      <c r="CK82" s="458" t="str">
        <f>IFERROR(((CB82+CD82+CF82)/VLOOKUP(BZ82,bhpc_data[],9,FALSE))*VLOOKUP(BZ82,bhpc_data[],18,FALSE),"")</f>
        <v/>
      </c>
      <c r="CL82" s="459" t="str">
        <f>IFERROR(VLOOKUP(BZ82,inventory[],4,FALSE),"")</f>
        <v/>
      </c>
      <c r="CM82" s="451" t="str">
        <f>IF(BZ82="","",VLOOKUP(BZ82,inventory[],5,FALSE))</f>
        <v/>
      </c>
      <c r="CN82" s="755" t="str">
        <f>IF(BZ82="","",(CB82+CD82+CF82)*CM82)</f>
        <v/>
      </c>
      <c r="CO82" s="450" t="str">
        <f>IF(BZ82="","",CB82*CC82+CD82*CE82)</f>
        <v/>
      </c>
    </row>
    <row r="83" spans="59:93">
      <c r="BG83"/>
      <c r="BK83" s="247"/>
      <c r="BL83" s="248"/>
      <c r="BM83" s="249"/>
      <c r="BN83" s="248"/>
      <c r="BO83" s="249"/>
      <c r="BZ83" s="337"/>
      <c r="CA83" s="282" t="str">
        <f>IF(BZ83="","",VLOOKUP(BZ83,bhpc_data[],7,FALSE))</f>
        <v/>
      </c>
      <c r="CB83" s="341"/>
      <c r="CC83" s="443"/>
      <c r="CD83" s="363"/>
      <c r="CE83" s="447"/>
      <c r="CF83" s="342"/>
      <c r="CG83" s="751" t="str">
        <f>IFERROR(ROUNDUP(CB83/VLOOKUP(BZ83,bhpc_data[],9,FALSE),0),"")</f>
        <v/>
      </c>
      <c r="CH83" s="458" t="str">
        <f>IFERROR(ROUNDUP(CD83/VLOOKUP(BZ83,bhpc_data[],9,FALSE),0),"")</f>
        <v/>
      </c>
      <c r="CI83" s="458" t="str">
        <f>IFERROR(ROUNDUP(CF83/VLOOKUP(BZ83,bhpc_data[],9,FALSE),0),"")</f>
        <v/>
      </c>
      <c r="CJ83" s="458" t="str">
        <f>IFERROR(((CB83+CD83+CF83)/VLOOKUP(BZ83,bhpc_data[],9,FALSE))*VLOOKUP(BZ83,bhpc_data[],17,FALSE),"")</f>
        <v/>
      </c>
      <c r="CK83" s="458" t="str">
        <f>IFERROR(((CB83+CD83+CF83)/VLOOKUP(BZ83,bhpc_data[],9,FALSE))*VLOOKUP(BZ83,bhpc_data[],18,FALSE),"")</f>
        <v/>
      </c>
      <c r="CL83" s="459" t="str">
        <f>IFERROR(VLOOKUP(BZ83,inventory[],4,FALSE),"")</f>
        <v/>
      </c>
      <c r="CM83" s="451" t="str">
        <f>IF(BZ83="","",VLOOKUP(BZ83,inventory[],5,FALSE))</f>
        <v/>
      </c>
      <c r="CN83" s="755" t="str">
        <f>IF(BZ83="","",(CB83+CD83+CF83)*CM83)</f>
        <v/>
      </c>
      <c r="CO83" s="450" t="str">
        <f>IF(BZ83="","",CB83*CC83+CD83*CE83)</f>
        <v/>
      </c>
    </row>
    <row r="84" spans="59:93">
      <c r="BK84" s="247"/>
      <c r="BL84" s="248"/>
      <c r="BM84" s="249"/>
      <c r="BN84" s="248"/>
      <c r="BO84" s="249"/>
      <c r="BZ84" s="337"/>
      <c r="CA84" s="282" t="str">
        <f>IF(BZ84="","",VLOOKUP(BZ84,bhpc_data[],7,FALSE))</f>
        <v/>
      </c>
      <c r="CB84" s="341"/>
      <c r="CC84" s="443"/>
      <c r="CD84" s="363"/>
      <c r="CE84" s="447"/>
      <c r="CF84" s="342"/>
      <c r="CG84" s="751" t="str">
        <f>IFERROR(ROUNDUP(CB84/VLOOKUP(BZ84,bhpc_data[],9,FALSE),0),"")</f>
        <v/>
      </c>
      <c r="CH84" s="458" t="str">
        <f>IFERROR(ROUNDUP(CD84/VLOOKUP(BZ84,bhpc_data[],9,FALSE),0),"")</f>
        <v/>
      </c>
      <c r="CI84" s="458" t="str">
        <f>IFERROR(ROUNDUP(CF84/VLOOKUP(BZ84,bhpc_data[],9,FALSE),0),"")</f>
        <v/>
      </c>
      <c r="CJ84" s="458" t="str">
        <f>IFERROR(((CB84+CD84+CF84)/VLOOKUP(BZ84,bhpc_data[],9,FALSE))*VLOOKUP(BZ84,bhpc_data[],17,FALSE),"")</f>
        <v/>
      </c>
      <c r="CK84" s="458" t="str">
        <f>IFERROR(((CB84+CD84+CF84)/VLOOKUP(BZ84,bhpc_data[],9,FALSE))*VLOOKUP(BZ84,bhpc_data[],18,FALSE),"")</f>
        <v/>
      </c>
      <c r="CL84" s="459" t="str">
        <f>IFERROR(VLOOKUP(BZ84,inventory[],4,FALSE),"")</f>
        <v/>
      </c>
      <c r="CM84" s="451" t="str">
        <f>IF(BZ84="","",VLOOKUP(BZ84,inventory[],5,FALSE))</f>
        <v/>
      </c>
      <c r="CN84" s="755" t="str">
        <f>IF(BZ84="","",(CB84+CD84+CF84)*CM84)</f>
        <v/>
      </c>
      <c r="CO84" s="450" t="str">
        <f>IF(BZ84="","",CB84*CC84+CD84*CE84)</f>
        <v/>
      </c>
    </row>
    <row r="85" spans="59:93">
      <c r="BK85" s="247"/>
      <c r="BL85" s="248"/>
      <c r="BM85" s="249"/>
      <c r="BN85" s="248"/>
      <c r="BO85" s="249"/>
      <c r="BZ85" s="337"/>
      <c r="CA85" s="282" t="str">
        <f>IF(BZ85="","",VLOOKUP(BZ85,bhpc_data[],7,FALSE))</f>
        <v/>
      </c>
      <c r="CB85" s="341"/>
      <c r="CC85" s="443"/>
      <c r="CD85" s="363"/>
      <c r="CE85" s="447"/>
      <c r="CF85" s="342"/>
      <c r="CG85" s="751" t="str">
        <f>IFERROR(ROUNDUP(CB85/VLOOKUP(BZ85,bhpc_data[],9,FALSE),0),"")</f>
        <v/>
      </c>
      <c r="CH85" s="458" t="str">
        <f>IFERROR(ROUNDUP(CD85/VLOOKUP(BZ85,bhpc_data[],9,FALSE),0),"")</f>
        <v/>
      </c>
      <c r="CI85" s="458" t="str">
        <f>IFERROR(ROUNDUP(CF85/VLOOKUP(BZ85,bhpc_data[],9,FALSE),0),"")</f>
        <v/>
      </c>
      <c r="CJ85" s="458" t="str">
        <f>IFERROR(((CB85+CD85+CF85)/VLOOKUP(BZ85,bhpc_data[],9,FALSE))*VLOOKUP(BZ85,bhpc_data[],17,FALSE),"")</f>
        <v/>
      </c>
      <c r="CK85" s="458" t="str">
        <f>IFERROR(((CB85+CD85+CF85)/VLOOKUP(BZ85,bhpc_data[],9,FALSE))*VLOOKUP(BZ85,bhpc_data[],18,FALSE),"")</f>
        <v/>
      </c>
      <c r="CL85" s="459" t="str">
        <f>IFERROR(VLOOKUP(BZ85,inventory[],4,FALSE),"")</f>
        <v/>
      </c>
      <c r="CM85" s="451" t="str">
        <f>IF(BZ85="","",VLOOKUP(BZ85,inventory[],5,FALSE))</f>
        <v/>
      </c>
      <c r="CN85" s="755" t="str">
        <f>IF(BZ85="","",(CB85+CD85+CF85)*CM85)</f>
        <v/>
      </c>
      <c r="CO85" s="450" t="str">
        <f>IF(BZ85="","",CB85*CC85+CD85*CE85)</f>
        <v/>
      </c>
    </row>
    <row r="86" spans="59:93">
      <c r="BK86" s="247"/>
      <c r="BL86" s="248"/>
      <c r="BM86" s="249"/>
      <c r="BN86" s="248"/>
      <c r="BO86" s="249"/>
      <c r="BZ86" s="337"/>
      <c r="CA86" s="282" t="str">
        <f>IF(BZ86="","",VLOOKUP(BZ86,bhpc_data[],7,FALSE))</f>
        <v/>
      </c>
      <c r="CB86" s="341"/>
      <c r="CC86" s="443"/>
      <c r="CD86" s="363"/>
      <c r="CE86" s="447"/>
      <c r="CF86" s="342"/>
      <c r="CG86" s="751" t="str">
        <f>IFERROR(ROUNDUP(CB86/VLOOKUP(BZ86,bhpc_data[],9,FALSE),0),"")</f>
        <v/>
      </c>
      <c r="CH86" s="458" t="str">
        <f>IFERROR(ROUNDUP(CD86/VLOOKUP(BZ86,bhpc_data[],9,FALSE),0),"")</f>
        <v/>
      </c>
      <c r="CI86" s="458" t="str">
        <f>IFERROR(ROUNDUP(CF86/VLOOKUP(BZ86,bhpc_data[],9,FALSE),0),"")</f>
        <v/>
      </c>
      <c r="CJ86" s="458" t="str">
        <f>IFERROR(((CB86+CD86+CF86)/VLOOKUP(BZ86,bhpc_data[],9,FALSE))*VLOOKUP(BZ86,bhpc_data[],17,FALSE),"")</f>
        <v/>
      </c>
      <c r="CK86" s="458" t="str">
        <f>IFERROR(((CB86+CD86+CF86)/VLOOKUP(BZ86,bhpc_data[],9,FALSE))*VLOOKUP(BZ86,bhpc_data[],18,FALSE),"")</f>
        <v/>
      </c>
      <c r="CL86" s="459" t="str">
        <f>IFERROR(VLOOKUP(BZ86,inventory[],4,FALSE),"")</f>
        <v/>
      </c>
      <c r="CM86" s="451" t="str">
        <f>IF(BZ86="","",VLOOKUP(BZ86,inventory[],5,FALSE))</f>
        <v/>
      </c>
      <c r="CN86" s="755" t="str">
        <f>IF(BZ86="","",(CB86+CD86+CF86)*CM86)</f>
        <v/>
      </c>
      <c r="CO86" s="450" t="str">
        <f>IF(BZ86="","",CB86*CC86+CD86*CE86)</f>
        <v/>
      </c>
    </row>
    <row r="87" spans="59:93">
      <c r="BK87" s="247"/>
      <c r="BL87" s="248"/>
      <c r="BM87" s="249"/>
      <c r="BN87" s="248"/>
      <c r="BO87" s="249"/>
      <c r="BZ87" s="337"/>
      <c r="CA87" s="282" t="str">
        <f>IF(BZ87="","",VLOOKUP(BZ87,bhpc_data[],7,FALSE))</f>
        <v/>
      </c>
      <c r="CB87" s="341"/>
      <c r="CC87" s="443"/>
      <c r="CD87" s="363"/>
      <c r="CE87" s="447"/>
      <c r="CF87" s="342"/>
      <c r="CG87" s="751" t="str">
        <f>IFERROR(ROUNDUP(CB87/VLOOKUP(BZ87,bhpc_data[],9,FALSE),0),"")</f>
        <v/>
      </c>
      <c r="CH87" s="458" t="str">
        <f>IFERROR(ROUNDUP(CD87/VLOOKUP(BZ87,bhpc_data[],9,FALSE),0),"")</f>
        <v/>
      </c>
      <c r="CI87" s="458" t="str">
        <f>IFERROR(ROUNDUP(CF87/VLOOKUP(BZ87,bhpc_data[],9,FALSE),0),"")</f>
        <v/>
      </c>
      <c r="CJ87" s="458" t="str">
        <f>IFERROR(((CB87+CD87+CF87)/VLOOKUP(BZ87,bhpc_data[],9,FALSE))*VLOOKUP(BZ87,bhpc_data[],17,FALSE),"")</f>
        <v/>
      </c>
      <c r="CK87" s="458" t="str">
        <f>IFERROR(((CB87+CD87+CF87)/VLOOKUP(BZ87,bhpc_data[],9,FALSE))*VLOOKUP(BZ87,bhpc_data[],18,FALSE),"")</f>
        <v/>
      </c>
      <c r="CL87" s="459" t="str">
        <f>IFERROR(VLOOKUP(BZ87,inventory[],4,FALSE),"")</f>
        <v/>
      </c>
      <c r="CM87" s="451" t="str">
        <f>IF(BZ87="","",VLOOKUP(BZ87,inventory[],5,FALSE))</f>
        <v/>
      </c>
      <c r="CN87" s="755" t="str">
        <f>IF(BZ87="","",(CB87+CD87+CF87)*CM87)</f>
        <v/>
      </c>
      <c r="CO87" s="450" t="str">
        <f>IF(BZ87="","",CB87*CC87+CD87*CE87)</f>
        <v/>
      </c>
    </row>
    <row r="88" spans="59:93">
      <c r="BK88" s="247"/>
      <c r="BL88" s="248"/>
      <c r="BM88" s="249"/>
      <c r="BN88" s="248"/>
      <c r="BO88" s="249"/>
      <c r="BZ88" s="337"/>
      <c r="CA88" s="282" t="str">
        <f>IF(BZ88="","",VLOOKUP(BZ88,bhpc_data[],7,FALSE))</f>
        <v/>
      </c>
      <c r="CB88" s="341"/>
      <c r="CC88" s="443"/>
      <c r="CD88" s="363"/>
      <c r="CE88" s="447"/>
      <c r="CF88" s="342"/>
      <c r="CG88" s="751" t="str">
        <f>IFERROR(ROUNDUP(CB88/VLOOKUP(BZ88,bhpc_data[],9,FALSE),0),"")</f>
        <v/>
      </c>
      <c r="CH88" s="458" t="str">
        <f>IFERROR(ROUNDUP(CD88/VLOOKUP(BZ88,bhpc_data[],9,FALSE),0),"")</f>
        <v/>
      </c>
      <c r="CI88" s="458" t="str">
        <f>IFERROR(ROUNDUP(CF88/VLOOKUP(BZ88,bhpc_data[],9,FALSE),0),"")</f>
        <v/>
      </c>
      <c r="CJ88" s="458" t="str">
        <f>IFERROR(((CB88+CD88+CF88)/VLOOKUP(BZ88,bhpc_data[],9,FALSE))*VLOOKUP(BZ88,bhpc_data[],17,FALSE),"")</f>
        <v/>
      </c>
      <c r="CK88" s="458" t="str">
        <f>IFERROR(((CB88+CD88+CF88)/VLOOKUP(BZ88,bhpc_data[],9,FALSE))*VLOOKUP(BZ88,bhpc_data[],18,FALSE),"")</f>
        <v/>
      </c>
      <c r="CL88" s="459" t="str">
        <f>IFERROR(VLOOKUP(BZ88,inventory[],4,FALSE),"")</f>
        <v/>
      </c>
      <c r="CM88" s="451" t="str">
        <f>IF(BZ88="","",VLOOKUP(BZ88,inventory[],5,FALSE))</f>
        <v/>
      </c>
      <c r="CN88" s="755" t="str">
        <f>IF(BZ88="","",(CB88+CD88+CF88)*CM88)</f>
        <v/>
      </c>
      <c r="CO88" s="450" t="str">
        <f>IF(BZ88="","",CB88*CC88+CD88*CE88)</f>
        <v/>
      </c>
    </row>
    <row r="89" spans="59:93">
      <c r="BK89" s="247"/>
      <c r="BL89" s="248"/>
      <c r="BM89" s="249"/>
      <c r="BN89" s="248"/>
      <c r="BO89" s="249"/>
      <c r="BZ89" s="337"/>
      <c r="CA89" s="282" t="str">
        <f>IF(BZ89="","",VLOOKUP(BZ89,bhpc_data[],7,FALSE))</f>
        <v/>
      </c>
      <c r="CB89" s="341"/>
      <c r="CC89" s="443"/>
      <c r="CD89" s="363"/>
      <c r="CE89" s="447"/>
      <c r="CF89" s="342"/>
      <c r="CG89" s="751" t="str">
        <f>IFERROR(ROUNDUP(CB89/VLOOKUP(BZ89,bhpc_data[],9,FALSE),0),"")</f>
        <v/>
      </c>
      <c r="CH89" s="458" t="str">
        <f>IFERROR(ROUNDUP(CD89/VLOOKUP(BZ89,bhpc_data[],9,FALSE),0),"")</f>
        <v/>
      </c>
      <c r="CI89" s="458" t="str">
        <f>IFERROR(ROUNDUP(CF89/VLOOKUP(BZ89,bhpc_data[],9,FALSE),0),"")</f>
        <v/>
      </c>
      <c r="CJ89" s="458" t="str">
        <f>IFERROR(((CB89+CD89+CF89)/VLOOKUP(BZ89,bhpc_data[],9,FALSE))*VLOOKUP(BZ89,bhpc_data[],17,FALSE),"")</f>
        <v/>
      </c>
      <c r="CK89" s="458" t="str">
        <f>IFERROR(((CB89+CD89+CF89)/VLOOKUP(BZ89,bhpc_data[],9,FALSE))*VLOOKUP(BZ89,bhpc_data[],18,FALSE),"")</f>
        <v/>
      </c>
      <c r="CL89" s="459" t="str">
        <f>IFERROR(VLOOKUP(BZ89,inventory[],4,FALSE),"")</f>
        <v/>
      </c>
      <c r="CM89" s="451" t="str">
        <f>IF(BZ89="","",VLOOKUP(BZ89,inventory[],5,FALSE))</f>
        <v/>
      </c>
      <c r="CN89" s="755" t="str">
        <f>IF(BZ89="","",(CB89+CD89+CF89)*CM89)</f>
        <v/>
      </c>
      <c r="CO89" s="450" t="str">
        <f>IF(BZ89="","",CB89*CC89+CD89*CE89)</f>
        <v/>
      </c>
    </row>
    <row r="90" spans="59:93">
      <c r="BK90" s="247"/>
      <c r="BL90" s="248"/>
      <c r="BM90" s="249"/>
      <c r="BN90" s="248"/>
      <c r="BO90" s="249"/>
      <c r="BZ90" s="337"/>
      <c r="CA90" s="282" t="str">
        <f>IF(BZ90="","",VLOOKUP(BZ90,bhpc_data[],7,FALSE))</f>
        <v/>
      </c>
      <c r="CB90" s="341"/>
      <c r="CC90" s="443"/>
      <c r="CD90" s="363"/>
      <c r="CE90" s="447"/>
      <c r="CF90" s="342"/>
      <c r="CG90" s="751" t="str">
        <f>IFERROR(ROUNDUP(CB90/VLOOKUP(BZ90,bhpc_data[],9,FALSE),0),"")</f>
        <v/>
      </c>
      <c r="CH90" s="458" t="str">
        <f>IFERROR(ROUNDUP(CD90/VLOOKUP(BZ90,bhpc_data[],9,FALSE),0),"")</f>
        <v/>
      </c>
      <c r="CI90" s="458" t="str">
        <f>IFERROR(ROUNDUP(CF90/VLOOKUP(BZ90,bhpc_data[],9,FALSE),0),"")</f>
        <v/>
      </c>
      <c r="CJ90" s="458" t="str">
        <f>IFERROR(((CB90+CD90+CF90)/VLOOKUP(BZ90,bhpc_data[],9,FALSE))*VLOOKUP(BZ90,bhpc_data[],17,FALSE),"")</f>
        <v/>
      </c>
      <c r="CK90" s="458" t="str">
        <f>IFERROR(((CB90+CD90+CF90)/VLOOKUP(BZ90,bhpc_data[],9,FALSE))*VLOOKUP(BZ90,bhpc_data[],18,FALSE),"")</f>
        <v/>
      </c>
      <c r="CL90" s="459" t="str">
        <f>IFERROR(VLOOKUP(BZ90,inventory[],4,FALSE),"")</f>
        <v/>
      </c>
      <c r="CM90" s="451" t="str">
        <f>IF(BZ90="","",VLOOKUP(BZ90,inventory[],5,FALSE))</f>
        <v/>
      </c>
      <c r="CN90" s="755" t="str">
        <f>IF(BZ90="","",(CB90+CD90+CF90)*CM90)</f>
        <v/>
      </c>
      <c r="CO90" s="450" t="str">
        <f>IF(BZ90="","",CB90*CC90+CD90*CE90)</f>
        <v/>
      </c>
    </row>
    <row r="91" spans="59:93">
      <c r="BK91" s="247"/>
      <c r="BL91" s="248"/>
      <c r="BM91" s="249"/>
      <c r="BN91" s="248"/>
      <c r="BO91" s="249"/>
      <c r="BZ91" s="337"/>
      <c r="CA91" s="282" t="str">
        <f>IF(BZ91="","",VLOOKUP(BZ91,bhpc_data[],7,FALSE))</f>
        <v/>
      </c>
      <c r="CB91" s="341"/>
      <c r="CC91" s="443"/>
      <c r="CD91" s="363"/>
      <c r="CE91" s="447"/>
      <c r="CF91" s="342"/>
      <c r="CG91" s="751" t="str">
        <f>IFERROR(ROUNDUP(CB91/VLOOKUP(BZ91,bhpc_data[],9,FALSE),0),"")</f>
        <v/>
      </c>
      <c r="CH91" s="458" t="str">
        <f>IFERROR(ROUNDUP(CD91/VLOOKUP(BZ91,bhpc_data[],9,FALSE),0),"")</f>
        <v/>
      </c>
      <c r="CI91" s="458" t="str">
        <f>IFERROR(ROUNDUP(CF91/VLOOKUP(BZ91,bhpc_data[],9,FALSE),0),"")</f>
        <v/>
      </c>
      <c r="CJ91" s="458" t="str">
        <f>IFERROR(((CB91+CD91+CF91)/VLOOKUP(BZ91,bhpc_data[],9,FALSE))*VLOOKUP(BZ91,bhpc_data[],17,FALSE),"")</f>
        <v/>
      </c>
      <c r="CK91" s="458" t="str">
        <f>IFERROR(((CB91+CD91+CF91)/VLOOKUP(BZ91,bhpc_data[],9,FALSE))*VLOOKUP(BZ91,bhpc_data[],18,FALSE),"")</f>
        <v/>
      </c>
      <c r="CL91" s="459" t="str">
        <f>IFERROR(VLOOKUP(BZ91,inventory[],4,FALSE),"")</f>
        <v/>
      </c>
      <c r="CM91" s="451" t="str">
        <f>IF(BZ91="","",VLOOKUP(BZ91,inventory[],5,FALSE))</f>
        <v/>
      </c>
      <c r="CN91" s="755" t="str">
        <f>IF(BZ91="","",(CB91+CD91+CF91)*CM91)</f>
        <v/>
      </c>
      <c r="CO91" s="450" t="str">
        <f>IF(BZ91="","",CB91*CC91+CD91*CE91)</f>
        <v/>
      </c>
    </row>
    <row r="92" spans="59:93">
      <c r="BK92" s="247"/>
      <c r="BL92" s="248"/>
      <c r="BM92" s="249"/>
      <c r="BN92" s="248"/>
      <c r="BO92" s="249"/>
      <c r="BZ92" s="337"/>
      <c r="CA92" s="282" t="str">
        <f>IF(BZ92="","",VLOOKUP(BZ92,bhpc_data[],7,FALSE))</f>
        <v/>
      </c>
      <c r="CB92" s="341"/>
      <c r="CC92" s="443"/>
      <c r="CD92" s="363"/>
      <c r="CE92" s="447"/>
      <c r="CF92" s="342"/>
      <c r="CG92" s="751" t="str">
        <f>IFERROR(ROUNDUP(CB92/VLOOKUP(BZ92,bhpc_data[],9,FALSE),0),"")</f>
        <v/>
      </c>
      <c r="CH92" s="458" t="str">
        <f>IFERROR(ROUNDUP(CD92/VLOOKUP(BZ92,bhpc_data[],9,FALSE),0),"")</f>
        <v/>
      </c>
      <c r="CI92" s="458" t="str">
        <f>IFERROR(ROUNDUP(CF92/VLOOKUP(BZ92,bhpc_data[],9,FALSE),0),"")</f>
        <v/>
      </c>
      <c r="CJ92" s="458" t="str">
        <f>IFERROR(((CB92+CD92+CF92)/VLOOKUP(BZ92,bhpc_data[],9,FALSE))*VLOOKUP(BZ92,bhpc_data[],17,FALSE),"")</f>
        <v/>
      </c>
      <c r="CK92" s="458" t="str">
        <f>IFERROR(((CB92+CD92+CF92)/VLOOKUP(BZ92,bhpc_data[],9,FALSE))*VLOOKUP(BZ92,bhpc_data[],18,FALSE),"")</f>
        <v/>
      </c>
      <c r="CL92" s="459" t="str">
        <f>IFERROR(VLOOKUP(BZ92,inventory[],4,FALSE),"")</f>
        <v/>
      </c>
      <c r="CM92" s="451" t="str">
        <f>IF(BZ92="","",VLOOKUP(BZ92,inventory[],5,FALSE))</f>
        <v/>
      </c>
      <c r="CN92" s="755" t="str">
        <f>IF(BZ92="","",(CB92+CD92+CF92)*CM92)</f>
        <v/>
      </c>
      <c r="CO92" s="450" t="str">
        <f>IF(BZ92="","",CB92*CC92+CD92*CE92)</f>
        <v/>
      </c>
    </row>
    <row r="93" spans="59:93">
      <c r="BK93" s="247"/>
      <c r="BL93" s="248"/>
      <c r="BM93" s="249"/>
      <c r="BN93" s="248"/>
      <c r="BO93" s="249"/>
      <c r="BZ93" s="337"/>
      <c r="CA93" s="282" t="str">
        <f>IF(BZ93="","",VLOOKUP(BZ93,bhpc_data[],7,FALSE))</f>
        <v/>
      </c>
      <c r="CB93" s="341"/>
      <c r="CC93" s="443"/>
      <c r="CD93" s="363"/>
      <c r="CE93" s="447"/>
      <c r="CF93" s="342"/>
      <c r="CG93" s="751" t="str">
        <f>IFERROR(ROUNDUP(CB93/VLOOKUP(BZ93,bhpc_data[],9,FALSE),0),"")</f>
        <v/>
      </c>
      <c r="CH93" s="458" t="str">
        <f>IFERROR(ROUNDUP(CD93/VLOOKUP(BZ93,bhpc_data[],9,FALSE),0),"")</f>
        <v/>
      </c>
      <c r="CI93" s="458" t="str">
        <f>IFERROR(ROUNDUP(CF93/VLOOKUP(BZ93,bhpc_data[],9,FALSE),0),"")</f>
        <v/>
      </c>
      <c r="CJ93" s="458" t="str">
        <f>IFERROR(((CB93+CD93+CF93)/VLOOKUP(BZ93,bhpc_data[],9,FALSE))*VLOOKUP(BZ93,bhpc_data[],17,FALSE),"")</f>
        <v/>
      </c>
      <c r="CK93" s="458" t="str">
        <f>IFERROR(((CB93+CD93+CF93)/VLOOKUP(BZ93,bhpc_data[],9,FALSE))*VLOOKUP(BZ93,bhpc_data[],18,FALSE),"")</f>
        <v/>
      </c>
      <c r="CL93" s="459" t="str">
        <f>IFERROR(VLOOKUP(BZ93,inventory[],4,FALSE),"")</f>
        <v/>
      </c>
      <c r="CM93" s="451" t="str">
        <f>IF(BZ93="","",VLOOKUP(BZ93,inventory[],5,FALSE))</f>
        <v/>
      </c>
      <c r="CN93" s="755" t="str">
        <f>IF(BZ93="","",(CB93+CD93+CF93)*CM93)</f>
        <v/>
      </c>
      <c r="CO93" s="450" t="str">
        <f>IF(BZ93="","",CB93*CC93+CD93*CE93)</f>
        <v/>
      </c>
    </row>
    <row r="94" spans="59:93">
      <c r="BK94" s="247"/>
      <c r="BL94" s="248"/>
      <c r="BM94" s="249"/>
      <c r="BN94" s="248"/>
      <c r="BO94" s="249"/>
      <c r="BZ94" s="337"/>
      <c r="CA94" s="282" t="str">
        <f>IF(BZ94="","",VLOOKUP(BZ94,bhpc_data[],7,FALSE))</f>
        <v/>
      </c>
      <c r="CB94" s="341"/>
      <c r="CC94" s="443"/>
      <c r="CD94" s="363"/>
      <c r="CE94" s="447"/>
      <c r="CF94" s="342"/>
      <c r="CG94" s="751" t="str">
        <f>IFERROR(ROUNDUP(CB94/VLOOKUP(BZ94,bhpc_data[],9,FALSE),0),"")</f>
        <v/>
      </c>
      <c r="CH94" s="458" t="str">
        <f>IFERROR(ROUNDUP(CD94/VLOOKUP(BZ94,bhpc_data[],9,FALSE),0),"")</f>
        <v/>
      </c>
      <c r="CI94" s="458" t="str">
        <f>IFERROR(ROUNDUP(CF94/VLOOKUP(BZ94,bhpc_data[],9,FALSE),0),"")</f>
        <v/>
      </c>
      <c r="CJ94" s="458" t="str">
        <f>IFERROR(((CB94+CD94+CF94)/VLOOKUP(BZ94,bhpc_data[],9,FALSE))*VLOOKUP(BZ94,bhpc_data[],17,FALSE),"")</f>
        <v/>
      </c>
      <c r="CK94" s="458" t="str">
        <f>IFERROR(((CB94+CD94+CF94)/VLOOKUP(BZ94,bhpc_data[],9,FALSE))*VLOOKUP(BZ94,bhpc_data[],18,FALSE),"")</f>
        <v/>
      </c>
      <c r="CL94" s="459" t="str">
        <f>IFERROR(VLOOKUP(BZ94,inventory[],4,FALSE),"")</f>
        <v/>
      </c>
      <c r="CM94" s="451" t="str">
        <f>IF(BZ94="","",VLOOKUP(BZ94,inventory[],5,FALSE))</f>
        <v/>
      </c>
      <c r="CN94" s="755" t="str">
        <f>IF(BZ94="","",(CB94+CD94+CF94)*CM94)</f>
        <v/>
      </c>
      <c r="CO94" s="450" t="str">
        <f>IF(BZ94="","",CB94*CC94+CD94*CE94)</f>
        <v/>
      </c>
    </row>
    <row r="95" spans="59:93">
      <c r="BK95" s="247"/>
      <c r="BL95" s="248"/>
      <c r="BM95" s="249"/>
      <c r="BN95" s="248"/>
      <c r="BO95" s="249"/>
      <c r="BZ95" s="337"/>
      <c r="CA95" s="282" t="str">
        <f>IF(BZ95="","",VLOOKUP(BZ95,bhpc_data[],7,FALSE))</f>
        <v/>
      </c>
      <c r="CB95" s="341"/>
      <c r="CC95" s="443"/>
      <c r="CD95" s="363"/>
      <c r="CE95" s="447"/>
      <c r="CF95" s="342"/>
      <c r="CG95" s="751" t="str">
        <f>IFERROR(ROUNDUP(CB95/VLOOKUP(BZ95,bhpc_data[],9,FALSE),0),"")</f>
        <v/>
      </c>
      <c r="CH95" s="458" t="str">
        <f>IFERROR(ROUNDUP(CD95/VLOOKUP(BZ95,bhpc_data[],9,FALSE),0),"")</f>
        <v/>
      </c>
      <c r="CI95" s="458" t="str">
        <f>IFERROR(ROUNDUP(CF95/VLOOKUP(BZ95,bhpc_data[],9,FALSE),0),"")</f>
        <v/>
      </c>
      <c r="CJ95" s="458" t="str">
        <f>IFERROR(((CB95+CD95+CF95)/VLOOKUP(BZ95,bhpc_data[],9,FALSE))*VLOOKUP(BZ95,bhpc_data[],17,FALSE),"")</f>
        <v/>
      </c>
      <c r="CK95" s="458" t="str">
        <f>IFERROR(((CB95+CD95+CF95)/VLOOKUP(BZ95,bhpc_data[],9,FALSE))*VLOOKUP(BZ95,bhpc_data[],18,FALSE),"")</f>
        <v/>
      </c>
      <c r="CL95" s="459" t="str">
        <f>IFERROR(VLOOKUP(BZ95,inventory[],4,FALSE),"")</f>
        <v/>
      </c>
      <c r="CM95" s="451" t="str">
        <f>IF(BZ95="","",VLOOKUP(BZ95,inventory[],5,FALSE))</f>
        <v/>
      </c>
      <c r="CN95" s="755" t="str">
        <f>IF(BZ95="","",(CB95+CD95+CF95)*CM95)</f>
        <v/>
      </c>
      <c r="CO95" s="450" t="str">
        <f>IF(BZ95="","",CB95*CC95+CD95*CE95)</f>
        <v/>
      </c>
    </row>
    <row r="96" spans="59:93">
      <c r="BK96" s="247"/>
      <c r="BL96" s="248"/>
      <c r="BM96" s="249"/>
      <c r="BN96" s="248"/>
      <c r="BO96" s="249"/>
      <c r="BZ96" s="337"/>
      <c r="CA96" s="282" t="str">
        <f>IF(BZ96="","",VLOOKUP(BZ96,bhpc_data[],7,FALSE))</f>
        <v/>
      </c>
      <c r="CB96" s="341"/>
      <c r="CC96" s="443"/>
      <c r="CD96" s="363"/>
      <c r="CE96" s="447"/>
      <c r="CF96" s="342"/>
      <c r="CG96" s="751" t="str">
        <f>IFERROR(ROUNDUP(CB96/VLOOKUP(BZ96,bhpc_data[],9,FALSE),0),"")</f>
        <v/>
      </c>
      <c r="CH96" s="458" t="str">
        <f>IFERROR(ROUNDUP(CD96/VLOOKUP(BZ96,bhpc_data[],9,FALSE),0),"")</f>
        <v/>
      </c>
      <c r="CI96" s="458" t="str">
        <f>IFERROR(ROUNDUP(CF96/VLOOKUP(BZ96,bhpc_data[],9,FALSE),0),"")</f>
        <v/>
      </c>
      <c r="CJ96" s="458" t="str">
        <f>IFERROR(((CB96+CD96+CF96)/VLOOKUP(BZ96,bhpc_data[],9,FALSE))*VLOOKUP(BZ96,bhpc_data[],17,FALSE),"")</f>
        <v/>
      </c>
      <c r="CK96" s="458" t="str">
        <f>IFERROR(((CB96+CD96+CF96)/VLOOKUP(BZ96,bhpc_data[],9,FALSE))*VLOOKUP(BZ96,bhpc_data[],18,FALSE),"")</f>
        <v/>
      </c>
      <c r="CL96" s="459" t="str">
        <f>IFERROR(VLOOKUP(BZ96,inventory[],4,FALSE),"")</f>
        <v/>
      </c>
      <c r="CM96" s="451" t="str">
        <f>IF(BZ96="","",VLOOKUP(BZ96,inventory[],5,FALSE))</f>
        <v/>
      </c>
      <c r="CN96" s="755" t="str">
        <f>IF(BZ96="","",(CB96+CD96+CF96)*CM96)</f>
        <v/>
      </c>
      <c r="CO96" s="450" t="str">
        <f>IF(BZ96="","",CB96*CC96+CD96*CE96)</f>
        <v/>
      </c>
    </row>
    <row r="97" spans="63:93">
      <c r="BK97" s="247"/>
      <c r="BL97" s="248"/>
      <c r="BM97" s="249"/>
      <c r="BN97" s="248"/>
      <c r="BO97" s="249"/>
      <c r="BZ97" s="337"/>
      <c r="CA97" s="282" t="str">
        <f>IF(BZ97="","",VLOOKUP(BZ97,bhpc_data[],7,FALSE))</f>
        <v/>
      </c>
      <c r="CB97" s="341"/>
      <c r="CC97" s="443"/>
      <c r="CD97" s="363"/>
      <c r="CE97" s="447"/>
      <c r="CF97" s="342"/>
      <c r="CG97" s="751" t="str">
        <f>IFERROR(ROUNDUP(CB97/VLOOKUP(BZ97,bhpc_data[],9,FALSE),0),"")</f>
        <v/>
      </c>
      <c r="CH97" s="458" t="str">
        <f>IFERROR(ROUNDUP(CD97/VLOOKUP(BZ97,bhpc_data[],9,FALSE),0),"")</f>
        <v/>
      </c>
      <c r="CI97" s="458" t="str">
        <f>IFERROR(ROUNDUP(CF97/VLOOKUP(BZ97,bhpc_data[],9,FALSE),0),"")</f>
        <v/>
      </c>
      <c r="CJ97" s="458" t="str">
        <f>IFERROR(((CB97+CD97+CF97)/VLOOKUP(BZ97,bhpc_data[],9,FALSE))*VLOOKUP(BZ97,bhpc_data[],17,FALSE),"")</f>
        <v/>
      </c>
      <c r="CK97" s="458" t="str">
        <f>IFERROR(((CB97+CD97+CF97)/VLOOKUP(BZ97,bhpc_data[],9,FALSE))*VLOOKUP(BZ97,bhpc_data[],18,FALSE),"")</f>
        <v/>
      </c>
      <c r="CL97" s="459" t="str">
        <f>IFERROR(VLOOKUP(BZ97,inventory[],4,FALSE),"")</f>
        <v/>
      </c>
      <c r="CM97" s="451" t="str">
        <f>IF(BZ97="","",VLOOKUP(BZ97,inventory[],5,FALSE))</f>
        <v/>
      </c>
      <c r="CN97" s="755" t="str">
        <f>IF(BZ97="","",(CB97+CD97+CF97)*CM97)</f>
        <v/>
      </c>
      <c r="CO97" s="450" t="str">
        <f>IF(BZ97="","",CB97*CC97+CD97*CE97)</f>
        <v/>
      </c>
    </row>
    <row r="98" spans="63:93">
      <c r="BK98" s="247"/>
      <c r="BL98" s="248"/>
      <c r="BM98" s="249"/>
      <c r="BN98" s="248"/>
      <c r="BO98" s="249"/>
      <c r="BZ98" s="337"/>
      <c r="CA98" s="282" t="str">
        <f>IF(BZ98="","",VLOOKUP(BZ98,bhpc_data[],7,FALSE))</f>
        <v/>
      </c>
      <c r="CB98" s="341"/>
      <c r="CC98" s="443"/>
      <c r="CD98" s="363"/>
      <c r="CE98" s="447"/>
      <c r="CF98" s="342"/>
      <c r="CG98" s="751" t="str">
        <f>IFERROR(ROUNDUP(CB98/VLOOKUP(BZ98,bhpc_data[],9,FALSE),0),"")</f>
        <v/>
      </c>
      <c r="CH98" s="458" t="str">
        <f>IFERROR(ROUNDUP(CD98/VLOOKUP(BZ98,bhpc_data[],9,FALSE),0),"")</f>
        <v/>
      </c>
      <c r="CI98" s="458" t="str">
        <f>IFERROR(ROUNDUP(CF98/VLOOKUP(BZ98,bhpc_data[],9,FALSE),0),"")</f>
        <v/>
      </c>
      <c r="CJ98" s="458" t="str">
        <f>IFERROR(((CB98+CD98+CF98)/VLOOKUP(BZ98,bhpc_data[],9,FALSE))*VLOOKUP(BZ98,bhpc_data[],17,FALSE),"")</f>
        <v/>
      </c>
      <c r="CK98" s="458" t="str">
        <f>IFERROR(((CB98+CD98+CF98)/VLOOKUP(BZ98,bhpc_data[],9,FALSE))*VLOOKUP(BZ98,bhpc_data[],18,FALSE),"")</f>
        <v/>
      </c>
      <c r="CL98" s="459" t="str">
        <f>IFERROR(VLOOKUP(BZ98,inventory[],4,FALSE),"")</f>
        <v/>
      </c>
      <c r="CM98" s="451" t="str">
        <f>IF(BZ98="","",VLOOKUP(BZ98,inventory[],5,FALSE))</f>
        <v/>
      </c>
      <c r="CN98" s="755" t="str">
        <f>IF(BZ98="","",(CB98+CD98+CF98)*CM98)</f>
        <v/>
      </c>
      <c r="CO98" s="450" t="str">
        <f>IF(BZ98="","",CB98*CC98+CD98*CE98)</f>
        <v/>
      </c>
    </row>
    <row r="99" spans="63:93">
      <c r="BK99" s="247"/>
      <c r="BL99" s="248"/>
      <c r="BM99" s="249"/>
      <c r="BN99" s="248"/>
      <c r="BO99" s="249"/>
      <c r="BZ99" s="337"/>
      <c r="CA99" s="282" t="str">
        <f>IF(BZ99="","",VLOOKUP(BZ99,bhpc_data[],7,FALSE))</f>
        <v/>
      </c>
      <c r="CB99" s="341"/>
      <c r="CC99" s="443"/>
      <c r="CD99" s="363"/>
      <c r="CE99" s="447"/>
      <c r="CF99" s="342"/>
      <c r="CG99" s="751" t="str">
        <f>IFERROR(ROUNDUP(CB99/VLOOKUP(BZ99,bhpc_data[],9,FALSE),0),"")</f>
        <v/>
      </c>
      <c r="CH99" s="458" t="str">
        <f>IFERROR(ROUNDUP(CD99/VLOOKUP(BZ99,bhpc_data[],9,FALSE),0),"")</f>
        <v/>
      </c>
      <c r="CI99" s="458" t="str">
        <f>IFERROR(ROUNDUP(CF99/VLOOKUP(BZ99,bhpc_data[],9,FALSE),0),"")</f>
        <v/>
      </c>
      <c r="CJ99" s="458" t="str">
        <f>IFERROR(((CB99+CD99+CF99)/VLOOKUP(BZ99,bhpc_data[],9,FALSE))*VLOOKUP(BZ99,bhpc_data[],17,FALSE),"")</f>
        <v/>
      </c>
      <c r="CK99" s="458" t="str">
        <f>IFERROR(((CB99+CD99+CF99)/VLOOKUP(BZ99,bhpc_data[],9,FALSE))*VLOOKUP(BZ99,bhpc_data[],18,FALSE),"")</f>
        <v/>
      </c>
      <c r="CL99" s="459" t="str">
        <f>IFERROR(VLOOKUP(BZ99,inventory[],4,FALSE),"")</f>
        <v/>
      </c>
      <c r="CM99" s="451" t="str">
        <f>IF(BZ99="","",VLOOKUP(BZ99,inventory[],5,FALSE))</f>
        <v/>
      </c>
      <c r="CN99" s="755" t="str">
        <f>IF(BZ99="","",(CB99+CD99+CF99)*CM99)</f>
        <v/>
      </c>
      <c r="CO99" s="450" t="str">
        <f>IF(BZ99="","",CB99*CC99+CD99*CE99)</f>
        <v/>
      </c>
    </row>
    <row r="100" spans="63:93">
      <c r="BK100" s="247"/>
      <c r="BL100" s="248"/>
      <c r="BM100" s="249"/>
      <c r="BN100" s="248"/>
      <c r="BO100" s="249"/>
      <c r="BZ100" s="337"/>
      <c r="CA100" s="282" t="str">
        <f>IF(BZ100="","",VLOOKUP(BZ100,bhpc_data[],7,FALSE))</f>
        <v/>
      </c>
      <c r="CB100" s="341"/>
      <c r="CC100" s="443"/>
      <c r="CD100" s="363"/>
      <c r="CE100" s="447"/>
      <c r="CF100" s="342"/>
      <c r="CG100" s="751" t="str">
        <f>IFERROR(ROUNDUP(CB100/VLOOKUP(BZ100,bhpc_data[],9,FALSE),0),"")</f>
        <v/>
      </c>
      <c r="CH100" s="458" t="str">
        <f>IFERROR(ROUNDUP(CD100/VLOOKUP(BZ100,bhpc_data[],9,FALSE),0),"")</f>
        <v/>
      </c>
      <c r="CI100" s="458" t="str">
        <f>IFERROR(ROUNDUP(CF100/VLOOKUP(BZ100,bhpc_data[],9,FALSE),0),"")</f>
        <v/>
      </c>
      <c r="CJ100" s="458" t="str">
        <f>IFERROR(((CB100+CD100+CF100)/VLOOKUP(BZ100,bhpc_data[],9,FALSE))*VLOOKUP(BZ100,bhpc_data[],17,FALSE),"")</f>
        <v/>
      </c>
      <c r="CK100" s="458" t="str">
        <f>IFERROR(((CB100+CD100+CF100)/VLOOKUP(BZ100,bhpc_data[],9,FALSE))*VLOOKUP(BZ100,bhpc_data[],18,FALSE),"")</f>
        <v/>
      </c>
      <c r="CL100" s="459" t="str">
        <f>IFERROR(VLOOKUP(BZ100,inventory[],4,FALSE),"")</f>
        <v/>
      </c>
      <c r="CM100" s="451" t="str">
        <f>IF(BZ100="","",VLOOKUP(BZ100,inventory[],5,FALSE))</f>
        <v/>
      </c>
      <c r="CN100" s="755" t="str">
        <f>IF(BZ100="","",(CB100+CD100+CF100)*CM100)</f>
        <v/>
      </c>
      <c r="CO100" s="450" t="str">
        <f>IF(BZ100="","",CB100*CC100+CD100*CE100)</f>
        <v/>
      </c>
    </row>
    <row r="101" spans="63:93">
      <c r="BK101" s="247"/>
      <c r="BL101" s="248"/>
      <c r="BM101" s="249"/>
      <c r="BN101" s="248"/>
      <c r="BO101" s="249"/>
      <c r="BZ101" s="337"/>
      <c r="CA101" s="282" t="str">
        <f>IF(BZ101="","",VLOOKUP(BZ101,bhpc_data[],7,FALSE))</f>
        <v/>
      </c>
      <c r="CB101" s="341"/>
      <c r="CC101" s="443"/>
      <c r="CD101" s="363"/>
      <c r="CE101" s="447"/>
      <c r="CF101" s="342"/>
      <c r="CG101" s="751" t="str">
        <f>IFERROR(ROUNDUP(CB101/VLOOKUP(BZ101,bhpc_data[],9,FALSE),0),"")</f>
        <v/>
      </c>
      <c r="CH101" s="458" t="str">
        <f>IFERROR(ROUNDUP(CD101/VLOOKUP(BZ101,bhpc_data[],9,FALSE),0),"")</f>
        <v/>
      </c>
      <c r="CI101" s="458" t="str">
        <f>IFERROR(ROUNDUP(CF101/VLOOKUP(BZ101,bhpc_data[],9,FALSE),0),"")</f>
        <v/>
      </c>
      <c r="CJ101" s="458" t="str">
        <f>IFERROR(((CB101+CD101+CF101)/VLOOKUP(BZ101,bhpc_data[],9,FALSE))*VLOOKUP(BZ101,bhpc_data[],17,FALSE),"")</f>
        <v/>
      </c>
      <c r="CK101" s="458" t="str">
        <f>IFERROR(((CB101+CD101+CF101)/VLOOKUP(BZ101,bhpc_data[],9,FALSE))*VLOOKUP(BZ101,bhpc_data[],18,FALSE),"")</f>
        <v/>
      </c>
      <c r="CL101" s="459" t="str">
        <f>IFERROR(VLOOKUP(BZ101,inventory[],4,FALSE),"")</f>
        <v/>
      </c>
      <c r="CM101" s="451" t="str">
        <f>IF(BZ101="","",VLOOKUP(BZ101,inventory[],5,FALSE))</f>
        <v/>
      </c>
      <c r="CN101" s="755" t="str">
        <f>IF(BZ101="","",(CB101+CD101+CF101)*CM101)</f>
        <v/>
      </c>
      <c r="CO101" s="450" t="str">
        <f>IF(BZ101="","",CB101*CC101+CD101*CE101)</f>
        <v/>
      </c>
    </row>
    <row r="102" spans="63:93">
      <c r="BK102" s="247"/>
      <c r="BL102" s="248"/>
      <c r="BM102" s="249"/>
      <c r="BN102" s="248"/>
      <c r="BO102" s="249"/>
      <c r="BZ102" s="337"/>
      <c r="CA102" s="282" t="str">
        <f>IF(BZ102="","",VLOOKUP(BZ102,bhpc_data[],7,FALSE))</f>
        <v/>
      </c>
      <c r="CB102" s="341"/>
      <c r="CC102" s="443"/>
      <c r="CD102" s="363"/>
      <c r="CE102" s="447"/>
      <c r="CF102" s="342"/>
      <c r="CG102" s="751" t="str">
        <f>IFERROR(ROUNDUP(CB102/VLOOKUP(BZ102,bhpc_data[],9,FALSE),0),"")</f>
        <v/>
      </c>
      <c r="CH102" s="458" t="str">
        <f>IFERROR(ROUNDUP(CD102/VLOOKUP(BZ102,bhpc_data[],9,FALSE),0),"")</f>
        <v/>
      </c>
      <c r="CI102" s="458" t="str">
        <f>IFERROR(ROUNDUP(CF102/VLOOKUP(BZ102,bhpc_data[],9,FALSE),0),"")</f>
        <v/>
      </c>
      <c r="CJ102" s="458" t="str">
        <f>IFERROR(((CB102+CD102+CF102)/VLOOKUP(BZ102,bhpc_data[],9,FALSE))*VLOOKUP(BZ102,bhpc_data[],17,FALSE),"")</f>
        <v/>
      </c>
      <c r="CK102" s="458" t="str">
        <f>IFERROR(((CB102+CD102+CF102)/VLOOKUP(BZ102,bhpc_data[],9,FALSE))*VLOOKUP(BZ102,bhpc_data[],18,FALSE),"")</f>
        <v/>
      </c>
      <c r="CL102" s="459" t="str">
        <f>IFERROR(VLOOKUP(BZ102,inventory[],4,FALSE),"")</f>
        <v/>
      </c>
      <c r="CM102" s="451" t="str">
        <f>IF(BZ102="","",VLOOKUP(BZ102,inventory[],5,FALSE))</f>
        <v/>
      </c>
      <c r="CN102" s="755" t="str">
        <f>IF(BZ102="","",(CB102+CD102+CF102)*CM102)</f>
        <v/>
      </c>
      <c r="CO102" s="450" t="str">
        <f>IF(BZ102="","",CB102*CC102+CD102*CE102)</f>
        <v/>
      </c>
    </row>
    <row r="103" spans="63:93">
      <c r="BK103" s="247"/>
      <c r="BL103" s="248"/>
      <c r="BM103" s="249"/>
      <c r="BN103" s="248"/>
      <c r="BO103" s="249"/>
      <c r="BZ103" s="337"/>
      <c r="CA103" s="282" t="str">
        <f>IF(BZ103="","",VLOOKUP(BZ103,bhpc_data[],7,FALSE))</f>
        <v/>
      </c>
      <c r="CB103" s="341"/>
      <c r="CC103" s="443"/>
      <c r="CD103" s="363"/>
      <c r="CE103" s="447"/>
      <c r="CF103" s="342"/>
      <c r="CG103" s="751" t="str">
        <f>IFERROR(ROUNDUP(CB103/VLOOKUP(BZ103,bhpc_data[],9,FALSE),0),"")</f>
        <v/>
      </c>
      <c r="CH103" s="458" t="str">
        <f>IFERROR(ROUNDUP(CD103/VLOOKUP(BZ103,bhpc_data[],9,FALSE),0),"")</f>
        <v/>
      </c>
      <c r="CI103" s="458" t="str">
        <f>IFERROR(ROUNDUP(CF103/VLOOKUP(BZ103,bhpc_data[],9,FALSE),0),"")</f>
        <v/>
      </c>
      <c r="CJ103" s="458" t="str">
        <f>IFERROR(((CB103+CD103+CF103)/VLOOKUP(BZ103,bhpc_data[],9,FALSE))*VLOOKUP(BZ103,bhpc_data[],17,FALSE),"")</f>
        <v/>
      </c>
      <c r="CK103" s="458" t="str">
        <f>IFERROR(((CB103+CD103+CF103)/VLOOKUP(BZ103,bhpc_data[],9,FALSE))*VLOOKUP(BZ103,bhpc_data[],18,FALSE),"")</f>
        <v/>
      </c>
      <c r="CL103" s="459" t="str">
        <f>IFERROR(VLOOKUP(BZ103,inventory[],4,FALSE),"")</f>
        <v/>
      </c>
      <c r="CM103" s="451" t="str">
        <f>IF(BZ103="","",VLOOKUP(BZ103,inventory[],5,FALSE))</f>
        <v/>
      </c>
      <c r="CN103" s="755" t="str">
        <f>IF(BZ103="","",(CB103+CD103+CF103)*CM103)</f>
        <v/>
      </c>
      <c r="CO103" s="450" t="str">
        <f>IF(BZ103="","",CB103*CC103+CD103*CE103)</f>
        <v/>
      </c>
    </row>
    <row r="104" spans="63:93">
      <c r="BK104" s="247"/>
      <c r="BL104" s="248"/>
      <c r="BM104" s="249"/>
      <c r="BN104" s="248"/>
      <c r="BO104" s="249"/>
      <c r="BZ104" s="337"/>
      <c r="CA104" s="282" t="str">
        <f>IF(BZ104="","",VLOOKUP(BZ104,bhpc_data[],7,FALSE))</f>
        <v/>
      </c>
      <c r="CB104" s="341"/>
      <c r="CC104" s="443"/>
      <c r="CD104" s="363"/>
      <c r="CE104" s="447"/>
      <c r="CF104" s="342"/>
      <c r="CG104" s="751" t="str">
        <f>IFERROR(ROUNDUP(CB104/VLOOKUP(BZ104,bhpc_data[],9,FALSE),0),"")</f>
        <v/>
      </c>
      <c r="CH104" s="458" t="str">
        <f>IFERROR(ROUNDUP(CD104/VLOOKUP(BZ104,bhpc_data[],9,FALSE),0),"")</f>
        <v/>
      </c>
      <c r="CI104" s="458" t="str">
        <f>IFERROR(ROUNDUP(CF104/VLOOKUP(BZ104,bhpc_data[],9,FALSE),0),"")</f>
        <v/>
      </c>
      <c r="CJ104" s="458" t="str">
        <f>IFERROR(((CB104+CD104+CF104)/VLOOKUP(BZ104,bhpc_data[],9,FALSE))*VLOOKUP(BZ104,bhpc_data[],17,FALSE),"")</f>
        <v/>
      </c>
      <c r="CK104" s="458" t="str">
        <f>IFERROR(((CB104+CD104+CF104)/VLOOKUP(BZ104,bhpc_data[],9,FALSE))*VLOOKUP(BZ104,bhpc_data[],18,FALSE),"")</f>
        <v/>
      </c>
      <c r="CL104" s="459" t="str">
        <f>IFERROR(VLOOKUP(BZ104,inventory[],4,FALSE),"")</f>
        <v/>
      </c>
      <c r="CM104" s="451" t="str">
        <f>IF(BZ104="","",VLOOKUP(BZ104,inventory[],5,FALSE))</f>
        <v/>
      </c>
      <c r="CN104" s="755" t="str">
        <f>IF(BZ104="","",(CB104+CD104+CF104)*CM104)</f>
        <v/>
      </c>
      <c r="CO104" s="450" t="str">
        <f>IF(BZ104="","",CB104*CC104+CD104*CE104)</f>
        <v/>
      </c>
    </row>
    <row r="105" spans="63:93">
      <c r="BK105" s="247"/>
      <c r="BL105" s="248"/>
      <c r="BM105" s="249"/>
      <c r="BN105" s="248"/>
      <c r="BO105" s="249"/>
      <c r="BZ105" s="337"/>
      <c r="CA105" s="282" t="str">
        <f>IF(BZ105="","",VLOOKUP(BZ105,bhpc_data[],7,FALSE))</f>
        <v/>
      </c>
      <c r="CB105" s="341"/>
      <c r="CC105" s="443"/>
      <c r="CD105" s="363"/>
      <c r="CE105" s="447"/>
      <c r="CF105" s="342"/>
      <c r="CG105" s="751" t="str">
        <f>IFERROR(ROUNDUP(CB105/VLOOKUP(BZ105,bhpc_data[],9,FALSE),0),"")</f>
        <v/>
      </c>
      <c r="CH105" s="458" t="str">
        <f>IFERROR(ROUNDUP(CD105/VLOOKUP(BZ105,bhpc_data[],9,FALSE),0),"")</f>
        <v/>
      </c>
      <c r="CI105" s="458" t="str">
        <f>IFERROR(ROUNDUP(CF105/VLOOKUP(BZ105,bhpc_data[],9,FALSE),0),"")</f>
        <v/>
      </c>
      <c r="CJ105" s="458" t="str">
        <f>IFERROR(((CB105+CD105+CF105)/VLOOKUP(BZ105,bhpc_data[],9,FALSE))*VLOOKUP(BZ105,bhpc_data[],17,FALSE),"")</f>
        <v/>
      </c>
      <c r="CK105" s="458" t="str">
        <f>IFERROR(((CB105+CD105+CF105)/VLOOKUP(BZ105,bhpc_data[],9,FALSE))*VLOOKUP(BZ105,bhpc_data[],18,FALSE),"")</f>
        <v/>
      </c>
      <c r="CL105" s="459" t="str">
        <f>IFERROR(VLOOKUP(BZ105,inventory[],4,FALSE),"")</f>
        <v/>
      </c>
      <c r="CM105" s="451" t="str">
        <f>IF(BZ105="","",VLOOKUP(BZ105,inventory[],5,FALSE))</f>
        <v/>
      </c>
      <c r="CN105" s="755" t="str">
        <f>IF(BZ105="","",(CB105+CD105+CF105)*CM105)</f>
        <v/>
      </c>
      <c r="CO105" s="450" t="str">
        <f>IF(BZ105="","",CB105*CC105+CD105*CE105)</f>
        <v/>
      </c>
    </row>
    <row r="106" spans="63:93">
      <c r="BK106" s="247"/>
      <c r="BL106" s="248"/>
      <c r="BM106" s="249"/>
      <c r="BN106" s="248"/>
      <c r="BO106" s="249"/>
      <c r="BZ106" s="337"/>
      <c r="CA106" s="282" t="str">
        <f>IF(BZ106="","",VLOOKUP(BZ106,bhpc_data[],7,FALSE))</f>
        <v/>
      </c>
      <c r="CB106" s="341"/>
      <c r="CC106" s="443"/>
      <c r="CD106" s="363"/>
      <c r="CE106" s="447"/>
      <c r="CF106" s="342"/>
      <c r="CG106" s="751" t="str">
        <f>IFERROR(ROUNDUP(CB106/VLOOKUP(BZ106,bhpc_data[],9,FALSE),0),"")</f>
        <v/>
      </c>
      <c r="CH106" s="458" t="str">
        <f>IFERROR(ROUNDUP(CD106/VLOOKUP(BZ106,bhpc_data[],9,FALSE),0),"")</f>
        <v/>
      </c>
      <c r="CI106" s="458" t="str">
        <f>IFERROR(ROUNDUP(CF106/VLOOKUP(BZ106,bhpc_data[],9,FALSE),0),"")</f>
        <v/>
      </c>
      <c r="CJ106" s="458" t="str">
        <f>IFERROR(((CB106+CD106+CF106)/VLOOKUP(BZ106,bhpc_data[],9,FALSE))*VLOOKUP(BZ106,bhpc_data[],17,FALSE),"")</f>
        <v/>
      </c>
      <c r="CK106" s="458" t="str">
        <f>IFERROR(((CB106+CD106+CF106)/VLOOKUP(BZ106,bhpc_data[],9,FALSE))*VLOOKUP(BZ106,bhpc_data[],18,FALSE),"")</f>
        <v/>
      </c>
      <c r="CL106" s="459" t="str">
        <f>IFERROR(VLOOKUP(BZ106,inventory[],4,FALSE),"")</f>
        <v/>
      </c>
      <c r="CM106" s="451" t="str">
        <f>IF(BZ106="","",VLOOKUP(BZ106,inventory[],5,FALSE))</f>
        <v/>
      </c>
      <c r="CN106" s="755" t="str">
        <f>IF(BZ106="","",(CB106+CD106+CF106)*CM106)</f>
        <v/>
      </c>
      <c r="CO106" s="450" t="str">
        <f>IF(BZ106="","",CB106*CC106+CD106*CE106)</f>
        <v/>
      </c>
    </row>
    <row r="107" spans="63:93">
      <c r="BK107" s="247"/>
      <c r="BL107" s="248"/>
      <c r="BM107" s="249"/>
      <c r="BN107" s="248"/>
      <c r="BO107" s="249"/>
      <c r="BZ107" s="337"/>
      <c r="CA107" s="282" t="str">
        <f>IF(BZ107="","",VLOOKUP(BZ107,bhpc_data[],7,FALSE))</f>
        <v/>
      </c>
      <c r="CB107" s="341"/>
      <c r="CC107" s="443"/>
      <c r="CD107" s="364"/>
      <c r="CE107" s="448"/>
      <c r="CF107" s="342"/>
      <c r="CG107" s="751" t="str">
        <f>IFERROR(ROUNDUP(CB107/VLOOKUP(BZ107,bhpc_data[],9,FALSE),0),"")</f>
        <v/>
      </c>
      <c r="CH107" s="458" t="str">
        <f>IFERROR(ROUNDUP(CD107/VLOOKUP(BZ107,bhpc_data[],9,FALSE),0),"")</f>
        <v/>
      </c>
      <c r="CI107" s="458" t="str">
        <f>IFERROR(ROUNDUP(CF107/VLOOKUP(BZ107,bhpc_data[],9,FALSE),0),"")</f>
        <v/>
      </c>
      <c r="CJ107" s="458" t="str">
        <f>IFERROR(((CB107+CD107+CF107)/VLOOKUP(BZ107,bhpc_data[],9,FALSE))*VLOOKUP(BZ107,bhpc_data[],17,FALSE),"")</f>
        <v/>
      </c>
      <c r="CK107" s="458" t="str">
        <f>IFERROR(((CB107+CD107+CF107)/VLOOKUP(BZ107,bhpc_data[],9,FALSE))*VLOOKUP(BZ107,bhpc_data[],18,FALSE),"")</f>
        <v/>
      </c>
      <c r="CL107" s="459" t="str">
        <f>IFERROR(VLOOKUP(BZ107,inventory[],4,FALSE),"")</f>
        <v/>
      </c>
      <c r="CM107" s="451" t="str">
        <f>IF(BZ107="","",VLOOKUP(BZ107,inventory[],5,FALSE))</f>
        <v/>
      </c>
      <c r="CN107" s="758" t="str">
        <f>IF(BZ107="","",(CB107+CD107+CF107)*CM107)</f>
        <v/>
      </c>
      <c r="CO107" s="450" t="str">
        <f>IF(BZ107="","",CB107*CC107+CD107*CE107)</f>
        <v/>
      </c>
    </row>
    <row r="108" spans="63:93">
      <c r="BK108" s="247"/>
      <c r="BL108" s="248"/>
      <c r="BM108" s="249"/>
      <c r="BN108" s="248"/>
      <c r="BO108" s="249"/>
      <c r="BZ108" s="337"/>
      <c r="CA108" s="282" t="str">
        <f>IF(BZ108="","",VLOOKUP(BZ108,bhpc_data[],7,FALSE))</f>
        <v/>
      </c>
      <c r="CB108" s="341"/>
      <c r="CC108" s="443"/>
      <c r="CD108" s="364"/>
      <c r="CE108" s="448"/>
      <c r="CF108" s="342"/>
      <c r="CG108" s="751" t="str">
        <f>IFERROR(ROUNDUP(CB108/VLOOKUP(BZ108,bhpc_data[],9,FALSE),0),"")</f>
        <v/>
      </c>
      <c r="CH108" s="458" t="str">
        <f>IFERROR(ROUNDUP(CD108/VLOOKUP(BZ108,bhpc_data[],9,FALSE),0),"")</f>
        <v/>
      </c>
      <c r="CI108" s="458" t="str">
        <f>IFERROR(ROUNDUP(CF108/VLOOKUP(BZ108,bhpc_data[],9,FALSE),0),"")</f>
        <v/>
      </c>
      <c r="CJ108" s="458" t="str">
        <f>IFERROR(((CB108+CD108+CF108)/VLOOKUP(BZ108,bhpc_data[],9,FALSE))*VLOOKUP(BZ108,bhpc_data[],17,FALSE),"")</f>
        <v/>
      </c>
      <c r="CK108" s="458" t="str">
        <f>IFERROR(((CB108+CD108+CF108)/VLOOKUP(BZ108,bhpc_data[],9,FALSE))*VLOOKUP(BZ108,bhpc_data[],18,FALSE),"")</f>
        <v/>
      </c>
      <c r="CL108" s="459" t="str">
        <f>IFERROR(VLOOKUP(BZ108,inventory[],4,FALSE),"")</f>
        <v/>
      </c>
      <c r="CM108" s="451" t="str">
        <f>IF(BZ108="","",VLOOKUP(BZ108,inventory[],5,FALSE))</f>
        <v/>
      </c>
      <c r="CN108" s="758" t="str">
        <f>IF(BZ108="","",(CB108+CD108+CF108)*CM108)</f>
        <v/>
      </c>
      <c r="CO108" s="450" t="str">
        <f>IF(BZ108="","",CB108*CC108+CD108*CE108)</f>
        <v/>
      </c>
    </row>
    <row r="109" spans="63:93">
      <c r="BK109" s="247"/>
      <c r="BL109" s="248"/>
      <c r="BM109" s="249"/>
      <c r="BN109" s="248"/>
      <c r="BO109" s="249"/>
      <c r="BZ109" s="337"/>
      <c r="CA109" s="282" t="str">
        <f>IF(BZ109="","",VLOOKUP(BZ109,bhpc_data[],7,FALSE))</f>
        <v/>
      </c>
      <c r="CB109" s="341"/>
      <c r="CC109" s="443"/>
      <c r="CD109" s="364"/>
      <c r="CE109" s="448"/>
      <c r="CF109" s="342"/>
      <c r="CG109" s="751" t="str">
        <f>IFERROR(ROUNDUP(CB109/VLOOKUP(BZ109,bhpc_data[],9,FALSE),0),"")</f>
        <v/>
      </c>
      <c r="CH109" s="458" t="str">
        <f>IFERROR(ROUNDUP(CD109/VLOOKUP(BZ109,bhpc_data[],9,FALSE),0),"")</f>
        <v/>
      </c>
      <c r="CI109" s="458" t="str">
        <f>IFERROR(ROUNDUP(CF109/VLOOKUP(BZ109,bhpc_data[],9,FALSE),0),"")</f>
        <v/>
      </c>
      <c r="CJ109" s="458" t="str">
        <f>IFERROR(((CB109+CD109+CF109)/VLOOKUP(BZ109,bhpc_data[],9,FALSE))*VLOOKUP(BZ109,bhpc_data[],17,FALSE),"")</f>
        <v/>
      </c>
      <c r="CK109" s="458" t="str">
        <f>IFERROR(((CB109+CD109+CF109)/VLOOKUP(BZ109,bhpc_data[],9,FALSE))*VLOOKUP(BZ109,bhpc_data[],18,FALSE),"")</f>
        <v/>
      </c>
      <c r="CL109" s="459" t="str">
        <f>IFERROR(VLOOKUP(BZ109,inventory[],4,FALSE),"")</f>
        <v/>
      </c>
      <c r="CM109" s="451" t="str">
        <f>IF(BZ109="","",VLOOKUP(BZ109,inventory[],5,FALSE))</f>
        <v/>
      </c>
      <c r="CN109" s="758" t="str">
        <f>IF(BZ109="","",(CB109+CD109+CF109)*CM109)</f>
        <v/>
      </c>
      <c r="CO109" s="450" t="str">
        <f>IF(BZ109="","",CB109*CC109+CD109*CE109)</f>
        <v/>
      </c>
    </row>
    <row r="110" spans="63:93" ht="15.75" thickBot="1">
      <c r="BK110" s="247"/>
      <c r="BL110" s="248"/>
      <c r="BM110" s="249"/>
      <c r="BN110" s="248"/>
      <c r="BO110" s="249"/>
      <c r="BZ110" s="338"/>
      <c r="CA110" s="283" t="str">
        <f>IF(BZ110="","",VLOOKUP(BZ110,bhpc_data[],7,FALSE))</f>
        <v/>
      </c>
      <c r="CB110" s="343"/>
      <c r="CC110" s="445"/>
      <c r="CD110" s="365"/>
      <c r="CE110" s="449"/>
      <c r="CF110" s="344"/>
      <c r="CG110" s="752" t="str">
        <f>IFERROR(ROUNDUP(CB110/VLOOKUP(BZ110,bhpc_data[],9,FALSE),0),"")</f>
        <v/>
      </c>
      <c r="CH110" s="753" t="str">
        <f>IFERROR(ROUNDUP(CD110/VLOOKUP(BZ110,bhpc_data[],9,FALSE),0),"")</f>
        <v/>
      </c>
      <c r="CI110" s="753" t="str">
        <f>IFERROR(ROUNDUP(CF110/VLOOKUP(BZ110,bhpc_data[],9,FALSE),0),"")</f>
        <v/>
      </c>
      <c r="CJ110" s="454"/>
      <c r="CK110" s="454"/>
      <c r="CL110" s="455"/>
      <c r="CM110" s="759" t="str">
        <f>IF(BZ110="","",VLOOKUP(BZ110,inventory[],5,FALSE))</f>
        <v/>
      </c>
      <c r="CN110" s="452" t="str">
        <f>IF(BZ110="","",(CB110+CD110+CF110)*CM110)</f>
        <v/>
      </c>
      <c r="CO110" s="760" t="str">
        <f>IF(BZ110="","",CB110*CC110+CD110*CE110)</f>
        <v/>
      </c>
    </row>
    <row r="111" spans="63:93">
      <c r="BK111" s="247"/>
      <c r="BL111" s="248"/>
      <c r="BM111" s="249"/>
      <c r="BN111" s="248"/>
      <c r="BO111" s="249"/>
    </row>
    <row r="112" spans="63:93">
      <c r="BK112" s="247"/>
      <c r="BL112" s="248"/>
      <c r="BM112" s="249"/>
      <c r="BN112" s="248"/>
      <c r="BO112" s="249"/>
    </row>
    <row r="113" spans="63:67">
      <c r="BK113" s="247"/>
      <c r="BL113" s="248"/>
      <c r="BM113" s="249"/>
      <c r="BN113" s="248"/>
      <c r="BO113" s="249"/>
    </row>
    <row r="114" spans="63:67">
      <c r="BK114" s="247"/>
      <c r="BL114" s="248"/>
      <c r="BM114" s="249"/>
      <c r="BN114" s="248"/>
      <c r="BO114" s="249"/>
    </row>
    <row r="115" spans="63:67">
      <c r="BK115" s="247"/>
      <c r="BL115" s="248"/>
      <c r="BM115" s="249"/>
      <c r="BN115" s="248"/>
      <c r="BO115" s="249"/>
    </row>
    <row r="116" spans="63:67">
      <c r="BK116" s="247"/>
      <c r="BL116" s="248"/>
      <c r="BM116" s="249"/>
      <c r="BN116" s="248"/>
      <c r="BO116" s="249"/>
    </row>
    <row r="117" spans="63:67">
      <c r="BK117" s="247"/>
      <c r="BL117" s="248"/>
      <c r="BM117" s="249"/>
      <c r="BN117" s="248"/>
      <c r="BO117" s="249"/>
    </row>
    <row r="118" spans="63:67">
      <c r="BK118" s="247"/>
      <c r="BL118" s="248"/>
      <c r="BM118" s="249"/>
      <c r="BN118" s="248"/>
      <c r="BO118" s="249"/>
    </row>
    <row r="119" spans="63:67">
      <c r="BK119" s="247"/>
      <c r="BL119" s="248"/>
      <c r="BM119" s="249"/>
      <c r="BN119" s="248"/>
      <c r="BO119" s="249"/>
    </row>
    <row r="120" spans="63:67">
      <c r="BK120" s="247"/>
      <c r="BL120" s="248"/>
      <c r="BM120" s="249"/>
      <c r="BN120" s="248"/>
      <c r="BO120" s="249"/>
    </row>
    <row r="121" spans="63:67">
      <c r="BK121" s="247"/>
      <c r="BL121" s="248"/>
      <c r="BM121" s="249"/>
      <c r="BN121" s="248"/>
      <c r="BO121" s="249"/>
    </row>
    <row r="122" spans="63:67">
      <c r="BK122" s="247"/>
      <c r="BL122" s="248"/>
      <c r="BM122" s="249"/>
      <c r="BN122" s="248"/>
      <c r="BO122" s="249"/>
    </row>
    <row r="123" spans="63:67">
      <c r="BK123" s="247"/>
      <c r="BL123" s="248"/>
      <c r="BM123" s="249"/>
      <c r="BN123" s="248"/>
      <c r="BO123" s="249"/>
    </row>
    <row r="124" spans="63:67">
      <c r="BK124" s="247"/>
      <c r="BL124" s="248"/>
      <c r="BM124" s="249"/>
      <c r="BN124" s="248"/>
      <c r="BO124" s="249"/>
    </row>
    <row r="125" spans="63:67">
      <c r="BK125" s="247"/>
      <c r="BL125" s="248"/>
      <c r="BM125" s="249"/>
      <c r="BN125" s="248"/>
      <c r="BO125" s="249"/>
    </row>
    <row r="126" spans="63:67">
      <c r="BK126" s="247"/>
      <c r="BL126" s="248"/>
      <c r="BM126" s="249"/>
      <c r="BN126" s="248"/>
      <c r="BO126" s="249"/>
    </row>
    <row r="127" spans="63:67">
      <c r="BK127" s="247"/>
      <c r="BL127" s="248"/>
      <c r="BM127" s="249"/>
      <c r="BN127" s="248"/>
      <c r="BO127" s="249"/>
    </row>
    <row r="128" spans="63:67">
      <c r="BK128" s="247"/>
      <c r="BL128" s="248"/>
      <c r="BM128" s="249"/>
      <c r="BN128" s="248"/>
      <c r="BO128" s="249"/>
    </row>
    <row r="129" spans="63:67">
      <c r="BK129" s="247"/>
      <c r="BL129" s="248"/>
      <c r="BM129" s="249"/>
      <c r="BN129" s="248"/>
      <c r="BO129" s="249"/>
    </row>
    <row r="130" spans="63:67">
      <c r="BK130" s="247"/>
      <c r="BL130" s="248"/>
      <c r="BM130" s="249"/>
      <c r="BN130" s="248"/>
      <c r="BO130" s="249"/>
    </row>
    <row r="131" spans="63:67">
      <c r="BK131" s="247"/>
      <c r="BL131" s="248"/>
      <c r="BM131" s="249"/>
      <c r="BN131" s="248"/>
      <c r="BO131" s="249"/>
    </row>
    <row r="132" spans="63:67">
      <c r="BK132" s="247"/>
      <c r="BL132" s="248"/>
      <c r="BM132" s="249"/>
      <c r="BN132" s="248"/>
      <c r="BO132" s="249"/>
    </row>
    <row r="133" spans="63:67">
      <c r="BK133" s="247"/>
      <c r="BL133" s="248"/>
      <c r="BM133" s="249"/>
      <c r="BN133" s="248"/>
      <c r="BO133" s="249"/>
    </row>
    <row r="134" spans="63:67">
      <c r="BK134" s="247"/>
      <c r="BL134" s="248"/>
      <c r="BM134" s="249"/>
      <c r="BN134" s="248"/>
      <c r="BO134" s="249"/>
    </row>
    <row r="135" spans="63:67">
      <c r="BK135" s="247"/>
      <c r="BL135" s="248"/>
      <c r="BM135" s="249"/>
      <c r="BN135" s="248"/>
      <c r="BO135" s="249"/>
    </row>
    <row r="136" spans="63:67">
      <c r="BK136" s="247"/>
      <c r="BL136" s="248"/>
      <c r="BM136" s="249"/>
      <c r="BN136" s="248"/>
      <c r="BO136" s="249"/>
    </row>
    <row r="137" spans="63:67">
      <c r="BK137" s="247"/>
      <c r="BL137" s="248"/>
      <c r="BM137" s="249"/>
      <c r="BN137" s="248"/>
      <c r="BO137" s="249"/>
    </row>
    <row r="138" spans="63:67">
      <c r="BK138" s="247"/>
      <c r="BL138" s="248"/>
      <c r="BM138" s="249"/>
      <c r="BN138" s="248"/>
      <c r="BO138" s="249"/>
    </row>
    <row r="139" spans="63:67">
      <c r="BK139" s="247"/>
      <c r="BL139" s="248"/>
      <c r="BM139" s="249"/>
      <c r="BN139" s="248"/>
      <c r="BO139" s="249"/>
    </row>
    <row r="140" spans="63:67">
      <c r="BK140" s="247"/>
      <c r="BL140" s="248"/>
      <c r="BM140" s="249"/>
      <c r="BN140" s="248"/>
      <c r="BO140" s="249"/>
    </row>
    <row r="141" spans="63:67">
      <c r="BK141" s="247"/>
      <c r="BL141" s="248"/>
      <c r="BM141" s="249"/>
      <c r="BN141" s="248"/>
      <c r="BO141" s="249"/>
    </row>
    <row r="142" spans="63:67">
      <c r="BK142" s="247"/>
      <c r="BL142" s="248"/>
      <c r="BM142" s="249"/>
      <c r="BN142" s="248"/>
      <c r="BO142" s="249"/>
    </row>
    <row r="143" spans="63:67">
      <c r="BK143" s="247"/>
      <c r="BL143" s="248"/>
      <c r="BM143" s="249"/>
      <c r="BN143" s="248"/>
      <c r="BO143" s="249"/>
    </row>
    <row r="144" spans="63:67">
      <c r="BK144" s="247"/>
      <c r="BL144" s="248"/>
      <c r="BM144" s="249"/>
      <c r="BN144" s="248"/>
      <c r="BO144" s="249"/>
    </row>
    <row r="145" spans="63:67">
      <c r="BK145" s="247"/>
      <c r="BL145" s="248"/>
      <c r="BM145" s="249"/>
      <c r="BN145" s="248"/>
      <c r="BO145" s="249"/>
    </row>
    <row r="146" spans="63:67">
      <c r="BK146" s="247"/>
      <c r="BL146" s="248"/>
      <c r="BM146" s="249"/>
      <c r="BN146" s="248"/>
      <c r="BO146" s="249"/>
    </row>
    <row r="147" spans="63:67">
      <c r="BK147" s="247"/>
      <c r="BL147" s="248"/>
      <c r="BM147" s="249"/>
      <c r="BN147" s="248"/>
      <c r="BO147" s="249"/>
    </row>
    <row r="148" spans="63:67">
      <c r="BK148" s="247"/>
      <c r="BL148" s="248"/>
      <c r="BM148" s="249"/>
      <c r="BN148" s="248"/>
      <c r="BO148" s="249"/>
    </row>
    <row r="149" spans="63:67">
      <c r="BK149" s="247"/>
      <c r="BL149" s="248"/>
      <c r="BM149" s="249"/>
      <c r="BN149" s="248"/>
      <c r="BO149" s="249"/>
    </row>
    <row r="150" spans="63:67">
      <c r="BK150" s="247"/>
      <c r="BL150" s="248"/>
      <c r="BM150" s="249"/>
      <c r="BN150" s="248"/>
      <c r="BO150" s="249"/>
    </row>
    <row r="151" spans="63:67">
      <c r="BK151" s="247"/>
      <c r="BL151" s="248"/>
      <c r="BM151" s="249"/>
      <c r="BN151" s="248"/>
      <c r="BO151" s="249"/>
    </row>
    <row r="152" spans="63:67">
      <c r="BK152" s="247"/>
      <c r="BL152" s="248"/>
      <c r="BM152" s="249"/>
      <c r="BN152" s="248"/>
      <c r="BO152" s="249"/>
    </row>
    <row r="153" spans="63:67">
      <c r="BK153" s="247"/>
      <c r="BL153" s="248"/>
      <c r="BM153" s="249"/>
      <c r="BN153" s="248"/>
      <c r="BO153" s="249"/>
    </row>
    <row r="154" spans="63:67">
      <c r="BK154" s="247"/>
      <c r="BL154" s="248"/>
      <c r="BM154" s="249"/>
      <c r="BN154" s="248"/>
      <c r="BO154" s="249"/>
    </row>
    <row r="155" spans="63:67">
      <c r="BK155" s="247"/>
      <c r="BL155" s="248"/>
      <c r="BM155" s="249"/>
      <c r="BN155" s="248"/>
      <c r="BO155" s="249"/>
    </row>
    <row r="156" spans="63:67">
      <c r="BK156" s="247"/>
      <c r="BL156" s="248"/>
      <c r="BM156" s="249"/>
      <c r="BN156" s="248"/>
      <c r="BO156" s="249"/>
    </row>
    <row r="157" spans="63:67">
      <c r="BK157" s="247"/>
      <c r="BL157" s="248"/>
      <c r="BM157" s="249"/>
      <c r="BN157" s="248"/>
      <c r="BO157" s="249"/>
    </row>
    <row r="158" spans="63:67">
      <c r="BK158" s="247"/>
      <c r="BL158" s="248"/>
      <c r="BM158" s="249"/>
      <c r="BN158" s="248"/>
      <c r="BO158" s="249"/>
    </row>
    <row r="159" spans="63:67">
      <c r="BK159" s="247"/>
      <c r="BL159" s="248"/>
      <c r="BM159" s="249"/>
      <c r="BN159" s="248"/>
      <c r="BO159" s="249"/>
    </row>
    <row r="160" spans="63:67">
      <c r="BK160" s="247"/>
      <c r="BL160" s="248"/>
      <c r="BM160" s="249"/>
      <c r="BN160" s="248"/>
      <c r="BO160" s="249"/>
    </row>
    <row r="161" spans="63:67">
      <c r="BK161" s="247"/>
      <c r="BL161" s="248"/>
      <c r="BM161" s="249"/>
      <c r="BN161" s="248"/>
      <c r="BO161" s="249"/>
    </row>
    <row r="162" spans="63:67">
      <c r="BK162" s="247"/>
      <c r="BL162" s="248"/>
      <c r="BM162" s="249"/>
      <c r="BN162" s="248"/>
      <c r="BO162" s="249"/>
    </row>
    <row r="163" spans="63:67">
      <c r="BK163" s="247"/>
      <c r="BL163" s="248"/>
      <c r="BM163" s="249"/>
      <c r="BN163" s="248"/>
      <c r="BO163" s="249"/>
    </row>
    <row r="164" spans="63:67">
      <c r="BK164" s="247"/>
      <c r="BL164" s="248"/>
      <c r="BM164" s="249"/>
      <c r="BN164" s="248"/>
      <c r="BO164" s="249"/>
    </row>
    <row r="165" spans="63:67">
      <c r="BK165" s="247"/>
      <c r="BL165" s="248"/>
      <c r="BM165" s="249"/>
      <c r="BN165" s="248"/>
      <c r="BO165" s="249"/>
    </row>
    <row r="166" spans="63:67">
      <c r="BK166" s="247"/>
      <c r="BL166" s="248"/>
      <c r="BM166" s="249"/>
      <c r="BN166" s="248"/>
      <c r="BO166" s="249"/>
    </row>
    <row r="167" spans="63:67">
      <c r="BK167" s="247"/>
      <c r="BL167" s="248"/>
      <c r="BM167" s="249"/>
      <c r="BN167" s="248"/>
      <c r="BO167" s="249"/>
    </row>
    <row r="168" spans="63:67">
      <c r="BK168" s="247"/>
      <c r="BL168" s="248"/>
      <c r="BM168" s="249"/>
      <c r="BN168" s="248"/>
      <c r="BO168" s="249"/>
    </row>
    <row r="169" spans="63:67">
      <c r="BK169" s="247"/>
      <c r="BL169" s="248"/>
      <c r="BM169" s="249"/>
      <c r="BN169" s="248"/>
      <c r="BO169" s="249"/>
    </row>
    <row r="170" spans="63:67">
      <c r="BK170" s="247"/>
      <c r="BL170" s="248"/>
      <c r="BM170" s="249"/>
      <c r="BN170" s="248"/>
      <c r="BO170" s="249"/>
    </row>
    <row r="171" spans="63:67">
      <c r="BK171" s="247"/>
      <c r="BL171" s="248"/>
      <c r="BM171" s="249"/>
      <c r="BN171" s="248"/>
      <c r="BO171" s="249"/>
    </row>
    <row r="172" spans="63:67">
      <c r="BK172" s="247"/>
      <c r="BL172" s="248"/>
      <c r="BM172" s="249"/>
      <c r="BN172" s="248"/>
      <c r="BO172" s="249"/>
    </row>
    <row r="173" spans="63:67">
      <c r="BK173" s="247"/>
      <c r="BL173" s="248"/>
      <c r="BM173" s="249"/>
      <c r="BN173" s="248"/>
      <c r="BO173" s="249"/>
    </row>
    <row r="174" spans="63:67">
      <c r="BK174" s="247"/>
      <c r="BL174" s="248"/>
      <c r="BM174" s="249"/>
      <c r="BN174" s="248"/>
      <c r="BO174" s="249"/>
    </row>
    <row r="175" spans="63:67">
      <c r="BK175" s="247"/>
      <c r="BL175" s="248"/>
      <c r="BM175" s="249"/>
      <c r="BN175" s="248"/>
      <c r="BO175" s="249"/>
    </row>
    <row r="176" spans="63:67">
      <c r="BK176" s="247"/>
      <c r="BL176" s="248"/>
      <c r="BM176" s="249"/>
      <c r="BN176" s="248"/>
      <c r="BO176" s="249"/>
    </row>
    <row r="177" spans="63:67">
      <c r="BK177" s="247"/>
      <c r="BL177" s="248"/>
      <c r="BM177" s="249"/>
      <c r="BN177" s="248"/>
      <c r="BO177" s="249"/>
    </row>
    <row r="178" spans="63:67">
      <c r="BK178" s="247"/>
      <c r="BL178" s="248"/>
      <c r="BM178" s="249"/>
      <c r="BN178" s="248"/>
      <c r="BO178" s="249"/>
    </row>
    <row r="179" spans="63:67">
      <c r="BK179" s="247"/>
      <c r="BL179" s="248"/>
      <c r="BM179" s="249"/>
      <c r="BN179" s="248"/>
      <c r="BO179" s="249"/>
    </row>
    <row r="180" spans="63:67">
      <c r="BK180" s="247"/>
      <c r="BL180" s="248"/>
      <c r="BM180" s="249"/>
      <c r="BN180" s="248"/>
      <c r="BO180" s="249"/>
    </row>
    <row r="181" spans="63:67">
      <c r="BK181" s="247"/>
      <c r="BL181" s="248"/>
      <c r="BM181" s="249"/>
      <c r="BN181" s="248"/>
      <c r="BO181" s="249"/>
    </row>
    <row r="182" spans="63:67">
      <c r="BK182" s="247"/>
      <c r="BL182" s="248"/>
      <c r="BM182" s="249"/>
      <c r="BN182" s="248"/>
      <c r="BO182" s="249"/>
    </row>
    <row r="183" spans="63:67">
      <c r="BK183" s="247"/>
      <c r="BL183" s="248"/>
      <c r="BM183" s="249"/>
      <c r="BN183" s="248"/>
      <c r="BO183" s="249"/>
    </row>
    <row r="184" spans="63:67">
      <c r="BK184" s="247"/>
      <c r="BL184" s="248"/>
      <c r="BM184" s="249"/>
      <c r="BN184" s="248"/>
      <c r="BO184" s="249"/>
    </row>
    <row r="185" spans="63:67">
      <c r="BK185" s="247"/>
      <c r="BL185" s="248"/>
      <c r="BM185" s="249"/>
      <c r="BN185" s="248"/>
      <c r="BO185" s="249"/>
    </row>
    <row r="186" spans="63:67">
      <c r="BK186" s="247"/>
      <c r="BL186" s="248"/>
      <c r="BM186" s="249"/>
      <c r="BN186" s="248"/>
      <c r="BO186" s="249"/>
    </row>
    <row r="187" spans="63:67">
      <c r="BK187" s="247"/>
      <c r="BL187" s="248"/>
      <c r="BM187" s="249"/>
      <c r="BN187" s="248"/>
      <c r="BO187" s="249"/>
    </row>
    <row r="188" spans="63:67">
      <c r="BK188" s="247"/>
      <c r="BL188" s="248"/>
      <c r="BM188" s="249"/>
      <c r="BN188" s="248"/>
      <c r="BO188" s="249"/>
    </row>
    <row r="189" spans="63:67">
      <c r="BK189" s="247"/>
      <c r="BL189" s="248"/>
      <c r="BM189" s="249"/>
      <c r="BN189" s="248"/>
      <c r="BO189" s="249"/>
    </row>
    <row r="190" spans="63:67">
      <c r="BK190" s="247"/>
      <c r="BL190" s="248"/>
      <c r="BM190" s="249"/>
      <c r="BN190" s="248"/>
      <c r="BO190" s="249"/>
    </row>
    <row r="191" spans="63:67">
      <c r="BK191" s="247"/>
      <c r="BL191" s="248"/>
      <c r="BM191" s="249"/>
      <c r="BN191" s="248"/>
      <c r="BO191" s="249"/>
    </row>
    <row r="192" spans="63:67">
      <c r="BK192" s="247"/>
      <c r="BL192" s="248"/>
      <c r="BM192" s="249"/>
      <c r="BN192" s="248"/>
      <c r="BO192" s="249"/>
    </row>
    <row r="193" spans="63:67">
      <c r="BK193" s="247"/>
      <c r="BL193" s="248"/>
      <c r="BM193" s="249"/>
      <c r="BN193" s="248"/>
      <c r="BO193" s="249"/>
    </row>
    <row r="194" spans="63:67">
      <c r="BK194" s="247"/>
      <c r="BL194" s="248"/>
      <c r="BM194" s="249"/>
      <c r="BN194" s="248"/>
      <c r="BO194" s="249"/>
    </row>
    <row r="195" spans="63:67">
      <c r="BK195" s="247"/>
      <c r="BL195" s="248"/>
      <c r="BM195" s="249"/>
      <c r="BN195" s="248"/>
      <c r="BO195" s="249"/>
    </row>
    <row r="196" spans="63:67">
      <c r="BK196" s="247"/>
      <c r="BL196" s="248"/>
      <c r="BM196" s="249"/>
      <c r="BN196" s="248"/>
      <c r="BO196" s="249"/>
    </row>
    <row r="197" spans="63:67">
      <c r="BK197" s="247"/>
      <c r="BL197" s="248"/>
      <c r="BM197" s="249"/>
      <c r="BN197" s="248"/>
      <c r="BO197" s="249"/>
    </row>
    <row r="198" spans="63:67">
      <c r="BK198" s="247"/>
      <c r="BL198" s="248"/>
      <c r="BM198" s="249"/>
      <c r="BN198" s="248"/>
      <c r="BO198" s="249"/>
    </row>
    <row r="199" spans="63:67">
      <c r="BK199" s="247"/>
      <c r="BL199" s="248"/>
      <c r="BM199" s="249"/>
      <c r="BN199" s="248"/>
      <c r="BO199" s="249"/>
    </row>
    <row r="200" spans="63:67">
      <c r="BK200" s="247"/>
      <c r="BL200" s="248"/>
      <c r="BM200" s="249"/>
      <c r="BN200" s="248"/>
      <c r="BO200" s="249"/>
    </row>
    <row r="201" spans="63:67">
      <c r="BK201" s="247"/>
      <c r="BL201" s="248"/>
      <c r="BM201" s="249"/>
      <c r="BN201" s="248"/>
      <c r="BO201" s="249"/>
    </row>
    <row r="202" spans="63:67">
      <c r="BK202" s="247"/>
      <c r="BL202" s="248"/>
      <c r="BM202" s="249"/>
      <c r="BN202" s="248"/>
      <c r="BO202" s="249"/>
    </row>
    <row r="203" spans="63:67">
      <c r="BK203" s="247"/>
      <c r="BL203" s="248"/>
      <c r="BM203" s="249"/>
      <c r="BN203" s="248"/>
      <c r="BO203" s="249"/>
    </row>
    <row r="204" spans="63:67">
      <c r="BK204" s="247"/>
      <c r="BL204" s="248"/>
      <c r="BM204" s="249"/>
      <c r="BN204" s="248"/>
      <c r="BO204" s="249"/>
    </row>
    <row r="205" spans="63:67">
      <c r="BK205" s="247"/>
      <c r="BL205" s="248"/>
      <c r="BM205" s="249"/>
      <c r="BN205" s="248"/>
      <c r="BO205" s="249"/>
    </row>
    <row r="206" spans="63:67">
      <c r="BK206" s="247"/>
      <c r="BL206" s="248"/>
      <c r="BM206" s="249"/>
      <c r="BN206" s="248"/>
      <c r="BO206" s="249"/>
    </row>
    <row r="207" spans="63:67">
      <c r="BK207" s="247"/>
      <c r="BL207" s="248"/>
      <c r="BM207" s="249"/>
      <c r="BN207" s="248"/>
      <c r="BO207" s="249"/>
    </row>
    <row r="208" spans="63:67">
      <c r="BK208" s="247"/>
      <c r="BL208" s="248"/>
      <c r="BM208" s="249"/>
      <c r="BN208" s="248"/>
      <c r="BO208" s="249"/>
    </row>
    <row r="209" spans="63:67">
      <c r="BK209" s="247"/>
      <c r="BL209" s="248"/>
      <c r="BM209" s="249"/>
      <c r="BN209" s="248"/>
      <c r="BO209" s="249"/>
    </row>
    <row r="210" spans="63:67">
      <c r="BK210" s="247"/>
      <c r="BL210" s="248"/>
      <c r="BM210" s="249"/>
      <c r="BN210" s="248"/>
      <c r="BO210" s="249"/>
    </row>
    <row r="211" spans="63:67">
      <c r="BK211" s="247"/>
      <c r="BL211" s="248"/>
      <c r="BM211" s="249"/>
      <c r="BN211" s="248"/>
      <c r="BO211" s="249"/>
    </row>
    <row r="212" spans="63:67">
      <c r="BK212" s="247"/>
      <c r="BL212" s="248"/>
      <c r="BM212" s="249"/>
      <c r="BN212" s="248"/>
      <c r="BO212" s="249"/>
    </row>
    <row r="213" spans="63:67">
      <c r="BK213" s="247"/>
      <c r="BL213" s="248"/>
      <c r="BM213" s="249"/>
      <c r="BN213" s="248"/>
      <c r="BO213" s="249"/>
    </row>
    <row r="214" spans="63:67">
      <c r="BK214" s="247"/>
      <c r="BL214" s="248"/>
      <c r="BM214" s="249"/>
      <c r="BN214" s="248"/>
      <c r="BO214" s="249"/>
    </row>
    <row r="215" spans="63:67">
      <c r="BK215" s="247"/>
      <c r="BL215" s="248"/>
      <c r="BM215" s="249"/>
      <c r="BN215" s="248"/>
      <c r="BO215" s="249"/>
    </row>
    <row r="216" spans="63:67">
      <c r="BK216" s="247"/>
      <c r="BL216" s="248"/>
      <c r="BM216" s="249"/>
      <c r="BN216" s="248"/>
      <c r="BO216" s="249"/>
    </row>
    <row r="217" spans="63:67">
      <c r="BK217" s="247"/>
      <c r="BL217" s="248"/>
      <c r="BM217" s="249"/>
      <c r="BN217" s="248"/>
      <c r="BO217" s="249"/>
    </row>
    <row r="218" spans="63:67">
      <c r="BK218" s="247"/>
      <c r="BL218" s="248"/>
      <c r="BM218" s="249"/>
      <c r="BN218" s="248"/>
      <c r="BO218" s="249"/>
    </row>
    <row r="219" spans="63:67">
      <c r="BK219" s="247"/>
      <c r="BL219" s="248"/>
      <c r="BM219" s="249"/>
      <c r="BN219" s="248"/>
      <c r="BO219" s="249"/>
    </row>
    <row r="220" spans="63:67">
      <c r="BK220" s="247"/>
      <c r="BL220" s="248"/>
      <c r="BM220" s="249"/>
      <c r="BN220" s="248"/>
      <c r="BO220" s="249"/>
    </row>
    <row r="221" spans="63:67">
      <c r="BK221" s="247"/>
      <c r="BL221" s="248"/>
      <c r="BM221" s="249"/>
      <c r="BN221" s="248"/>
      <c r="BO221" s="249"/>
    </row>
    <row r="222" spans="63:67">
      <c r="BK222" s="247"/>
      <c r="BL222" s="248"/>
      <c r="BM222" s="249"/>
      <c r="BN222" s="248"/>
      <c r="BO222" s="249"/>
    </row>
    <row r="223" spans="63:67">
      <c r="BK223" s="247"/>
      <c r="BL223" s="248"/>
      <c r="BM223" s="249"/>
      <c r="BN223" s="248"/>
      <c r="BO223" s="249"/>
    </row>
    <row r="224" spans="63:67">
      <c r="BK224" s="247"/>
      <c r="BL224" s="248"/>
      <c r="BM224" s="249"/>
      <c r="BN224" s="248"/>
      <c r="BO224" s="249"/>
    </row>
    <row r="225" spans="63:67">
      <c r="BK225" s="247"/>
      <c r="BL225" s="248"/>
      <c r="BM225" s="249"/>
      <c r="BN225" s="248"/>
      <c r="BO225" s="249"/>
    </row>
    <row r="226" spans="63:67">
      <c r="BK226" s="247"/>
      <c r="BL226" s="248"/>
      <c r="BM226" s="249"/>
      <c r="BN226" s="248"/>
      <c r="BO226" s="249"/>
    </row>
    <row r="227" spans="63:67">
      <c r="BK227" s="247"/>
      <c r="BL227" s="248"/>
      <c r="BM227" s="249"/>
      <c r="BN227" s="248"/>
      <c r="BO227" s="249"/>
    </row>
    <row r="228" spans="63:67">
      <c r="BK228" s="247"/>
      <c r="BL228" s="248"/>
      <c r="BM228" s="249"/>
      <c r="BN228" s="248"/>
      <c r="BO228" s="249"/>
    </row>
    <row r="229" spans="63:67">
      <c r="BK229" s="247"/>
      <c r="BL229" s="248"/>
      <c r="BM229" s="249"/>
      <c r="BN229" s="248"/>
      <c r="BO229" s="249"/>
    </row>
    <row r="230" spans="63:67">
      <c r="BK230" s="247"/>
      <c r="BL230" s="248"/>
      <c r="BM230" s="249"/>
      <c r="BN230" s="248"/>
      <c r="BO230" s="249"/>
    </row>
    <row r="231" spans="63:67">
      <c r="BK231" s="247"/>
      <c r="BL231" s="248"/>
      <c r="BM231" s="249"/>
      <c r="BN231" s="248"/>
      <c r="BO231" s="249"/>
    </row>
    <row r="232" spans="63:67">
      <c r="BK232" s="247"/>
      <c r="BL232" s="248"/>
      <c r="BM232" s="249"/>
      <c r="BN232" s="248"/>
      <c r="BO232" s="249"/>
    </row>
    <row r="233" spans="63:67">
      <c r="BK233" s="247"/>
      <c r="BL233" s="248"/>
      <c r="BM233" s="249"/>
      <c r="BN233" s="248"/>
      <c r="BO233" s="249"/>
    </row>
    <row r="234" spans="63:67">
      <c r="BK234" s="247"/>
      <c r="BL234" s="248"/>
      <c r="BM234" s="249"/>
      <c r="BN234" s="248"/>
      <c r="BO234" s="249"/>
    </row>
    <row r="235" spans="63:67">
      <c r="BK235" s="247"/>
      <c r="BL235" s="248"/>
      <c r="BM235" s="249"/>
      <c r="BN235" s="248"/>
      <c r="BO235" s="249"/>
    </row>
    <row r="236" spans="63:67">
      <c r="BK236" s="247"/>
      <c r="BL236" s="248"/>
      <c r="BM236" s="249"/>
      <c r="BN236" s="248"/>
      <c r="BO236" s="249"/>
    </row>
    <row r="237" spans="63:67">
      <c r="BK237" s="247"/>
      <c r="BL237" s="248"/>
      <c r="BM237" s="249"/>
      <c r="BN237" s="248"/>
      <c r="BO237" s="249"/>
    </row>
    <row r="238" spans="63:67">
      <c r="BK238" s="247"/>
      <c r="BL238" s="248"/>
      <c r="BM238" s="249"/>
      <c r="BN238" s="248"/>
      <c r="BO238" s="249"/>
    </row>
    <row r="239" spans="63:67">
      <c r="BK239" s="247"/>
      <c r="BL239" s="248"/>
      <c r="BM239" s="249"/>
      <c r="BN239" s="248"/>
      <c r="BO239" s="249"/>
    </row>
    <row r="240" spans="63:67">
      <c r="BK240" s="247"/>
      <c r="BL240" s="248"/>
      <c r="BM240" s="249"/>
      <c r="BN240" s="248"/>
      <c r="BO240" s="249"/>
    </row>
    <row r="241" spans="63:67">
      <c r="BK241" s="247"/>
      <c r="BL241" s="248"/>
      <c r="BM241" s="249"/>
      <c r="BN241" s="248"/>
      <c r="BO241" s="249"/>
    </row>
    <row r="242" spans="63:67">
      <c r="BK242" s="247"/>
      <c r="BL242" s="248"/>
      <c r="BM242" s="249"/>
      <c r="BN242" s="248"/>
      <c r="BO242" s="249"/>
    </row>
    <row r="243" spans="63:67">
      <c r="BK243" s="247"/>
      <c r="BL243" s="248"/>
      <c r="BM243" s="249"/>
      <c r="BN243" s="248"/>
      <c r="BO243" s="249"/>
    </row>
    <row r="244" spans="63:67">
      <c r="BK244" s="247"/>
      <c r="BL244" s="248"/>
      <c r="BM244" s="249"/>
      <c r="BN244" s="248"/>
      <c r="BO244" s="249"/>
    </row>
    <row r="245" spans="63:67">
      <c r="BK245" s="247"/>
      <c r="BL245" s="248"/>
      <c r="BM245" s="249"/>
      <c r="BN245" s="248"/>
      <c r="BO245" s="249"/>
    </row>
    <row r="246" spans="63:67">
      <c r="BK246" s="247"/>
      <c r="BL246" s="248"/>
      <c r="BM246" s="249"/>
      <c r="BN246" s="248"/>
      <c r="BO246" s="249"/>
    </row>
    <row r="247" spans="63:67">
      <c r="BK247" s="247"/>
      <c r="BL247" s="248"/>
      <c r="BM247" s="249"/>
      <c r="BN247" s="248"/>
      <c r="BO247" s="249"/>
    </row>
    <row r="248" spans="63:67">
      <c r="BK248" s="247"/>
      <c r="BL248" s="248"/>
      <c r="BM248" s="249"/>
      <c r="BN248" s="248"/>
      <c r="BO248" s="249"/>
    </row>
    <row r="249" spans="63:67">
      <c r="BK249" s="247"/>
      <c r="BL249" s="248"/>
      <c r="BM249" s="249"/>
      <c r="BN249" s="248"/>
      <c r="BO249" s="249"/>
    </row>
    <row r="250" spans="63:67">
      <c r="BK250" s="250"/>
      <c r="BL250" s="251"/>
      <c r="BM250" s="252"/>
      <c r="BN250" s="251"/>
      <c r="BO250" s="252"/>
    </row>
  </sheetData>
  <sheetProtection selectLockedCells="1"/>
  <autoFilter ref="BZ9:CO110">
    <filterColumn colId="7"/>
    <filterColumn colId="8"/>
    <filterColumn colId="9"/>
    <filterColumn colId="10"/>
    <filterColumn colId="11"/>
    <filterColumn colId="12"/>
  </autoFilter>
  <sortState ref="BZ10:CO110">
    <sortCondition ref="BZ8"/>
  </sortState>
  <mergeCells count="27">
    <mergeCell ref="DI11:DJ11"/>
    <mergeCell ref="DI13:DJ13"/>
    <mergeCell ref="DL13:DS13"/>
    <mergeCell ref="G30:I31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AX27:AY27"/>
    <mergeCell ref="P6:Q6"/>
    <mergeCell ref="R4:S4"/>
    <mergeCell ref="AT20:AT21"/>
    <mergeCell ref="AS20:AS21"/>
    <mergeCell ref="S6:T6"/>
    <mergeCell ref="BD19:BH20"/>
    <mergeCell ref="BD22:BH23"/>
    <mergeCell ref="BB27:BH30"/>
    <mergeCell ref="AX29:AY29"/>
    <mergeCell ref="AR33:AT34"/>
    <mergeCell ref="AR25:AT26"/>
  </mergeCells>
  <conditionalFormatting sqref="L10:V42">
    <cfRule type="expression" dxfId="17" priority="52">
      <formula>MOD(ROW(),2)</formula>
    </cfRule>
    <cfRule type="expression" dxfId="16" priority="53">
      <formula>$B$2=ROW()</formula>
    </cfRule>
  </conditionalFormatting>
  <conditionalFormatting sqref="U10:U42">
    <cfRule type="cellIs" dxfId="15" priority="9" operator="equal">
      <formula>FALSE</formula>
    </cfRule>
    <cfRule type="cellIs" dxfId="14" priority="10" operator="equal">
      <formula>TRUE</formula>
    </cfRule>
  </conditionalFormatting>
  <conditionalFormatting sqref="AR14 AZ22 BB22 BB19 AZ19 BD19:BH20 BD22:BH23 BB27:BH30 AR33:AT34 AR29 AR27 AR38:AR39 AR11 AT10:AT11 AR25:AT26">
    <cfRule type="cellIs" dxfId="13" priority="37" operator="equal">
      <formula>0</formula>
    </cfRule>
  </conditionalFormatting>
  <conditionalFormatting sqref="AR18:AR21 AX11 AX13 AX15 AX17 AX19 AX22 AZ17 AR30:AR32 AR10">
    <cfRule type="containsErrors" dxfId="12" priority="32">
      <formula>ISERROR(AR10)</formula>
    </cfRule>
    <cfRule type="cellIs" dxfId="11" priority="33" operator="equal">
      <formula>0</formula>
    </cfRule>
  </conditionalFormatting>
  <conditionalFormatting sqref="AR11 AT10:AT11 AR25:AT26">
    <cfRule type="containsErrors" dxfId="10" priority="30">
      <formula>ISERROR(AR10)</formula>
    </cfRule>
  </conditionalFormatting>
  <conditionalFormatting sqref="BX13 AO13 G22:I24 G26:I28 G30:I31">
    <cfRule type="cellIs" dxfId="9" priority="29" operator="equal">
      <formula>0</formula>
    </cfRule>
  </conditionalFormatting>
  <conditionalFormatting sqref="BZ10:BZ110 CB10:CF110">
    <cfRule type="expression" dxfId="8" priority="24">
      <formula>MOD(ROW(),2)</formula>
    </cfRule>
  </conditionalFormatting>
  <conditionalFormatting sqref="CM10:CO110 CA10:CA110">
    <cfRule type="expression" dxfId="7" priority="21">
      <formula>MOD(ROW(),2)</formula>
    </cfRule>
  </conditionalFormatting>
  <conditionalFormatting sqref="V10:V42">
    <cfRule type="cellIs" dxfId="6" priority="4" operator="equal">
      <formula>"SHIPPED"</formula>
    </cfRule>
    <cfRule type="cellIs" dxfId="5" priority="12" operator="equal">
      <formula>"ON WAITING"</formula>
    </cfRule>
    <cfRule type="cellIs" dxfId="4" priority="13" operator="equal">
      <formula>"ON GOING"</formula>
    </cfRule>
    <cfRule type="cellIs" dxfId="3" priority="14" operator="equal">
      <formula>"DELIVERED"</formula>
    </cfRule>
  </conditionalFormatting>
  <conditionalFormatting sqref="CG10:CL110">
    <cfRule type="expression" dxfId="2" priority="3">
      <formula>MOD(ROW(),2)</formula>
    </cfRule>
  </conditionalFormatting>
  <conditionalFormatting sqref="AS30:AS32">
    <cfRule type="containsErrors" dxfId="1" priority="1">
      <formula>ISERROR(AS30)</formula>
    </cfRule>
    <cfRule type="cellIs" dxfId="0" priority="2" operator="equal">
      <formula>0</formula>
    </cfRule>
  </conditionalFormatting>
  <dataValidations count="13">
    <dataValidation type="list" allowBlank="1" showInputMessage="1" showErrorMessage="1" sqref="AT29">
      <formula1>"TRUCK,CONTAINER,FLIGHT"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S6 BC7">
      <formula1>"Ascending,Descending"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"80x120,100x120"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AX27:AY27 D11">
      <formula1>$AQ$51:$AQ$54</formula1>
    </dataValidation>
    <dataValidation type="list" allowBlank="1" showInputMessage="1" showErrorMessage="1" sqref="P6:Q6">
      <formula1>$L$9:$V$9</formula1>
    </dataValidation>
    <dataValidation type="list" allowBlank="1" showInputMessage="1" showErrorMessage="1" sqref="AX32">
      <formula1>"VERO,FALSO"</formula1>
    </dataValidation>
    <dataValidation type="list" allowBlank="1" showInputMessage="1" showErrorMessage="1" sqref="BZ10:BZ11 BZ13:BZ110">
      <formula1>bhpcSKU</formula1>
    </dataValidation>
    <dataValidation type="list" allowBlank="1" showInputMessage="1" showErrorMessage="1" errorTitle="ERRORE" error="Wrong Sku Code " sqref="BZ12">
      <formula1>bhpcSKU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2"/>
  <dimension ref="A1:H7"/>
  <sheetViews>
    <sheetView workbookViewId="0">
      <selection activeCell="L40" sqref="L40"/>
    </sheetView>
  </sheetViews>
  <sheetFormatPr defaultRowHeight="15"/>
  <cols>
    <col min="1" max="1" width="18.5703125" bestFit="1" customWidth="1"/>
    <col min="2" max="2" width="13" bestFit="1" customWidth="1"/>
    <col min="3" max="3" width="15" bestFit="1" customWidth="1"/>
    <col min="5" max="5" width="16.85546875" bestFit="1" customWidth="1"/>
    <col min="6" max="6" width="19.85546875" customWidth="1"/>
    <col min="7" max="7" width="16.140625" bestFit="1" customWidth="1"/>
    <col min="8" max="8" width="16.85546875" bestFit="1" customWidth="1"/>
  </cols>
  <sheetData>
    <row r="1" spans="1:8">
      <c r="B1" s="169" t="s">
        <v>13158</v>
      </c>
      <c r="E1" s="169" t="s">
        <v>13159</v>
      </c>
      <c r="F1" s="169" t="s">
        <v>13160</v>
      </c>
    </row>
    <row r="2" spans="1:8">
      <c r="A2" s="169" t="s">
        <v>13161</v>
      </c>
      <c r="B2" t="s">
        <v>13159</v>
      </c>
      <c r="C2" s="165" t="s">
        <v>13162</v>
      </c>
      <c r="E2" s="169" t="s">
        <v>13161</v>
      </c>
      <c r="F2" t="s">
        <v>380</v>
      </c>
      <c r="G2" t="s">
        <v>451</v>
      </c>
      <c r="H2" t="s">
        <v>13163</v>
      </c>
    </row>
    <row r="3" spans="1:8">
      <c r="A3" s="125" t="s">
        <v>380</v>
      </c>
      <c r="B3">
        <v>940</v>
      </c>
      <c r="C3" s="165">
        <v>5900</v>
      </c>
      <c r="E3" s="125" t="s">
        <v>13164</v>
      </c>
      <c r="F3">
        <v>900</v>
      </c>
      <c r="G3">
        <v>980</v>
      </c>
      <c r="H3">
        <v>1880</v>
      </c>
    </row>
    <row r="4" spans="1:8">
      <c r="A4" s="170">
        <v>45337</v>
      </c>
      <c r="B4">
        <v>940</v>
      </c>
      <c r="C4" s="165">
        <v>5900</v>
      </c>
      <c r="E4" s="125" t="s">
        <v>13165</v>
      </c>
      <c r="F4">
        <v>40</v>
      </c>
      <c r="G4">
        <v>47</v>
      </c>
      <c r="H4">
        <v>87</v>
      </c>
    </row>
    <row r="5" spans="1:8">
      <c r="A5" s="125" t="s">
        <v>451</v>
      </c>
      <c r="B5">
        <v>1027</v>
      </c>
      <c r="C5" s="165">
        <v>5252.8</v>
      </c>
      <c r="E5" s="125" t="s">
        <v>13163</v>
      </c>
      <c r="F5">
        <v>940</v>
      </c>
      <c r="G5">
        <v>1027</v>
      </c>
      <c r="H5">
        <v>1967</v>
      </c>
    </row>
    <row r="6" spans="1:8">
      <c r="A6" s="170">
        <v>45342</v>
      </c>
      <c r="B6">
        <v>1027</v>
      </c>
      <c r="C6" s="165">
        <v>5252.8</v>
      </c>
    </row>
    <row r="7" spans="1:8">
      <c r="A7" s="125" t="s">
        <v>13163</v>
      </c>
      <c r="B7">
        <v>1967</v>
      </c>
      <c r="C7" s="165">
        <v>11152.8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35</vt:i4>
      </vt:variant>
    </vt:vector>
  </HeadingPairs>
  <TitlesOfParts>
    <vt:vector size="51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</vt:lpstr>
      <vt:lpstr>dgnModel</vt:lpstr>
      <vt:lpstr>BHPC MANAGER</vt:lpstr>
      <vt:lpstr>ANALYTICS</vt:lpstr>
      <vt:lpstr>WAREHOUSE</vt:lpstr>
      <vt:lpstr>proformaModel1!Area_stampa</vt:lpstr>
      <vt:lpstr>proformaModel12!Area_stampa</vt:lpstr>
      <vt:lpstr>proformaModel2!Area_stampa</vt:lpstr>
      <vt:lpstr>proformaModel22!Area_stampa</vt:lpstr>
      <vt:lpstr>proformaModel1!bhpcSKU</vt:lpstr>
      <vt:lpstr>proformaModel12!bhpcSKU</vt:lpstr>
      <vt:lpstr>proformaModel2!bhpcSKU</vt:lpstr>
      <vt:lpstr>proformaModel22!bhpcSKU</vt:lpstr>
      <vt:lpstr>bhpcSKU</vt:lpstr>
      <vt:lpstr>productsCartons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productsQty</vt:lpstr>
      <vt:lpstr>productsSalePrice</vt:lpstr>
      <vt:lpstr>productsSku</vt:lpstr>
      <vt:lpstr>productsSoldTot</vt:lpstr>
      <vt:lpstr>proformaModel12!proformaModel3</vt:lpstr>
      <vt:lpstr>proformaModel2!proformaModel3</vt:lpstr>
      <vt:lpstr>proformaModel22!proformaModel3</vt:lpstr>
      <vt:lpstr>proformaModel3</vt:lpstr>
      <vt:lpstr>proformaModel1!ss</vt:lpstr>
      <vt:lpstr>proformaModel12!ss</vt:lpstr>
      <vt:lpstr>proformaModel2!ss</vt:lpstr>
      <vt:lpstr>proformaModel22!ss</vt:lpstr>
      <vt:lpstr>ss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</cp:lastModifiedBy>
  <cp:revision/>
  <cp:lastPrinted>2024-02-26T16:13:44Z</cp:lastPrinted>
  <dcterms:created xsi:type="dcterms:W3CDTF">2016-09-21T06:55:08Z</dcterms:created>
  <dcterms:modified xsi:type="dcterms:W3CDTF">2024-02-26T16:16:52Z</dcterms:modified>
  <cp:category/>
  <cp:contentStatus/>
</cp:coreProperties>
</file>